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Jeff\Documents\Live ssheets\"/>
    </mc:Choice>
  </mc:AlternateContent>
  <workbookProtection workbookAlgorithmName="SHA-512" workbookHashValue="JNJWekuCP+DdrNReJMT/4Rx8Ml3yx5zYxKHynIcTpy89IyvFN0nXBAZD9ICw9cXU2x1Wi+0lTiccHMssIT1ZlA==" workbookSaltValue="E8e+yE6VWll468jTGgqstg==" workbookSpinCount="100000" lockStructure="1"/>
  <bookViews>
    <workbookView xWindow="480" yWindow="60" windowWidth="6108" windowHeight="4452" tabRatio="837"/>
  </bookViews>
  <sheets>
    <sheet name="Intro" sheetId="9" r:id="rId1"/>
    <sheet name="Input" sheetId="2" r:id="rId2"/>
    <sheet name="Configuration" sheetId="17" r:id="rId3"/>
    <sheet name="Profile" sheetId="6" r:id="rId4"/>
    <sheet name="Trajectory" sheetId="18" r:id="rId5"/>
    <sheet name="Forecast1" sheetId="19" r:id="rId6"/>
    <sheet name="Forecast2" sheetId="22" r:id="rId7"/>
    <sheet name="Results" sheetId="12" r:id="rId8"/>
    <sheet name="Calcs" sheetId="1" r:id="rId9"/>
    <sheet name="Dashboard" sheetId="21" r:id="rId10"/>
    <sheet name="Charts" sheetId="15" r:id="rId11"/>
  </sheets>
  <calcPr calcId="152511"/>
</workbook>
</file>

<file path=xl/calcChain.xml><?xml version="1.0" encoding="utf-8"?>
<calcChain xmlns="http://schemas.openxmlformats.org/spreadsheetml/2006/main">
  <c r="T64" i="22" l="1"/>
  <c r="U64" i="22"/>
  <c r="V64" i="22"/>
  <c r="W64" i="22"/>
  <c r="X64" i="22"/>
  <c r="Y64" i="22"/>
  <c r="Z64" i="22"/>
  <c r="AA64" i="22"/>
  <c r="AB64" i="22"/>
  <c r="AC64" i="22"/>
  <c r="AD64" i="22"/>
  <c r="AE64" i="22"/>
  <c r="AF64" i="22"/>
  <c r="AG64" i="22"/>
  <c r="AH64" i="22"/>
  <c r="AI64" i="22"/>
  <c r="AJ64" i="22"/>
  <c r="AK64" i="22"/>
  <c r="AL64" i="22"/>
  <c r="AM64" i="22"/>
  <c r="AN64" i="22"/>
  <c r="AO64" i="22"/>
  <c r="AP64" i="22"/>
  <c r="AQ64" i="22"/>
  <c r="AR64" i="22"/>
  <c r="AS64" i="22"/>
  <c r="AT64" i="22"/>
  <c r="AU64" i="22"/>
  <c r="AV64" i="22"/>
  <c r="AW64" i="22"/>
  <c r="AX64" i="22"/>
  <c r="AY64" i="22"/>
  <c r="AZ64" i="22"/>
  <c r="BA64" i="22"/>
  <c r="BB64" i="22"/>
  <c r="BC64" i="22"/>
  <c r="BD64" i="22"/>
  <c r="BE64" i="22"/>
  <c r="BF64" i="22"/>
  <c r="BG64" i="22"/>
  <c r="BH64" i="22"/>
  <c r="BI64" i="22"/>
  <c r="BJ64" i="22"/>
  <c r="BK64" i="22"/>
  <c r="BL64" i="22"/>
  <c r="BM64" i="22"/>
  <c r="BN64" i="22"/>
  <c r="BO64" i="22"/>
  <c r="BP64" i="22"/>
  <c r="BQ64" i="22"/>
  <c r="BR64" i="22"/>
  <c r="BS64" i="22"/>
  <c r="BT64" i="22"/>
  <c r="BU64" i="22"/>
  <c r="BV64" i="22"/>
  <c r="BW64" i="22"/>
  <c r="BX64" i="22"/>
  <c r="BY64" i="22"/>
  <c r="BZ64" i="22"/>
  <c r="CA64" i="22"/>
  <c r="CB64" i="22"/>
  <c r="CC64" i="22"/>
  <c r="CD64" i="22"/>
  <c r="CE64" i="22"/>
  <c r="CF64" i="22"/>
  <c r="CG64" i="22"/>
  <c r="CH64" i="22"/>
  <c r="CI64" i="22"/>
  <c r="CJ64" i="22"/>
  <c r="CK64" i="22"/>
  <c r="CL64" i="22"/>
  <c r="CM64" i="22"/>
  <c r="CN64" i="22"/>
  <c r="CO64" i="22"/>
  <c r="CP64" i="22"/>
  <c r="CQ64" i="22"/>
  <c r="CR64" i="22"/>
  <c r="CS64" i="22"/>
  <c r="CT64" i="22"/>
  <c r="CU64" i="22"/>
  <c r="CV64" i="22"/>
  <c r="CW64" i="22"/>
  <c r="CX64" i="22"/>
  <c r="CY64" i="22"/>
  <c r="CZ64" i="22"/>
  <c r="DA64" i="22"/>
  <c r="DB64" i="22"/>
  <c r="DC64" i="22"/>
  <c r="DD64" i="22"/>
  <c r="DE64" i="22"/>
  <c r="DF64" i="22"/>
  <c r="DG64" i="22"/>
  <c r="DH64" i="22"/>
  <c r="DI64" i="22"/>
  <c r="DJ64" i="22"/>
  <c r="DK64" i="22"/>
  <c r="DL64" i="22"/>
  <c r="DM64" i="22"/>
  <c r="DN64" i="22"/>
  <c r="DO64" i="22"/>
  <c r="DP64" i="22"/>
  <c r="DQ64" i="22"/>
  <c r="DR64" i="22"/>
  <c r="DS64" i="22"/>
  <c r="DT64" i="22"/>
  <c r="DU64" i="22"/>
  <c r="DV64" i="22"/>
  <c r="DW64" i="22"/>
  <c r="DX64" i="22"/>
  <c r="DY64" i="22"/>
  <c r="DZ64" i="22"/>
  <c r="EA64" i="22"/>
  <c r="EB64" i="22"/>
  <c r="EC64" i="22"/>
  <c r="ED64" i="22"/>
  <c r="EE64" i="22"/>
  <c r="EF64" i="22"/>
  <c r="EG64" i="22"/>
  <c r="EH64" i="22"/>
  <c r="EI64" i="22"/>
  <c r="EJ64" i="22"/>
  <c r="EK64" i="22"/>
  <c r="EL64" i="22"/>
  <c r="EM64" i="22"/>
  <c r="EN64" i="22"/>
  <c r="EO64" i="22"/>
  <c r="EP64" i="22"/>
  <c r="EQ64" i="22"/>
  <c r="ER64" i="22"/>
  <c r="ES64" i="22"/>
  <c r="ET64" i="22"/>
  <c r="EU64" i="22"/>
  <c r="EV64" i="22"/>
  <c r="EW64" i="22"/>
  <c r="EX64" i="22"/>
  <c r="EY64" i="22"/>
  <c r="EZ64" i="22"/>
  <c r="FA64" i="22"/>
  <c r="FB64" i="22"/>
  <c r="FC64" i="22"/>
  <c r="FD64" i="22"/>
  <c r="FE64" i="22"/>
  <c r="FF64" i="22"/>
  <c r="FG64" i="22"/>
  <c r="FH64" i="22"/>
  <c r="FI64" i="22"/>
  <c r="FJ64" i="22"/>
  <c r="FK64" i="22"/>
  <c r="FL64" i="22"/>
  <c r="FM64" i="22"/>
  <c r="FN64" i="22"/>
  <c r="FO64" i="22"/>
  <c r="FP64" i="22"/>
  <c r="FQ64" i="22"/>
  <c r="FR64" i="22"/>
  <c r="FS64" i="22"/>
  <c r="FT64" i="22"/>
  <c r="FU64" i="22"/>
  <c r="FV64" i="22"/>
  <c r="FW64" i="22"/>
  <c r="FX64" i="22"/>
  <c r="FY64" i="22"/>
  <c r="FZ64" i="22"/>
  <c r="GA64" i="22"/>
  <c r="GB64" i="22"/>
  <c r="GC64" i="22"/>
  <c r="GD64" i="22"/>
  <c r="GE64" i="22"/>
  <c r="GF64" i="22"/>
  <c r="GG64" i="22"/>
  <c r="GH64" i="22"/>
  <c r="GI64" i="22"/>
  <c r="GJ64" i="22"/>
  <c r="GK64" i="22"/>
  <c r="GL64" i="22"/>
  <c r="GM64" i="22"/>
  <c r="GN64" i="22"/>
  <c r="GO64" i="22"/>
  <c r="GP64" i="22"/>
  <c r="GQ64" i="22"/>
  <c r="GR64" i="22"/>
  <c r="GS64" i="22"/>
  <c r="GT64" i="22"/>
  <c r="GU64" i="22"/>
  <c r="GV64" i="22"/>
  <c r="GW64" i="22"/>
  <c r="GX64" i="22"/>
  <c r="GY64" i="22"/>
  <c r="GZ64" i="22"/>
  <c r="HA64" i="22"/>
  <c r="HB64" i="22"/>
  <c r="HC64" i="22"/>
  <c r="HD64" i="22"/>
  <c r="HE64" i="22"/>
  <c r="HF64" i="22"/>
  <c r="HG64" i="22"/>
  <c r="HH64" i="22"/>
  <c r="HI64" i="22"/>
  <c r="HJ64" i="22"/>
  <c r="HK64" i="22"/>
  <c r="HL64" i="22"/>
  <c r="HM64" i="22"/>
  <c r="HN64" i="22"/>
  <c r="HO64" i="22"/>
  <c r="HP64" i="22"/>
  <c r="HQ64" i="22"/>
  <c r="HR64" i="22"/>
  <c r="HS64" i="22"/>
  <c r="HT64" i="22"/>
  <c r="HU64" i="22"/>
  <c r="HV64" i="22"/>
  <c r="HW64" i="22"/>
  <c r="HX64" i="22"/>
  <c r="HY64" i="22"/>
  <c r="HZ64" i="22"/>
  <c r="IA64" i="22"/>
  <c r="IB64" i="22"/>
  <c r="IC64" i="22"/>
  <c r="ID64" i="22"/>
  <c r="IE64" i="22"/>
  <c r="IF64" i="22"/>
  <c r="IG64" i="22"/>
  <c r="IH64" i="22"/>
  <c r="II64" i="22"/>
  <c r="IJ64" i="22"/>
  <c r="IK64" i="22"/>
  <c r="IL64" i="22"/>
  <c r="IM64" i="22"/>
  <c r="IN64" i="22"/>
  <c r="IO64" i="22"/>
  <c r="IP64" i="22"/>
  <c r="IQ64" i="22"/>
  <c r="IR64" i="22"/>
  <c r="IS64" i="22"/>
  <c r="R64" i="22" l="1"/>
  <c r="S64" i="22"/>
  <c r="R57" i="22"/>
  <c r="R71" i="22" l="1"/>
  <c r="P37" i="21" l="1"/>
  <c r="B246" i="1"/>
  <c r="B247" i="1"/>
  <c r="B245" i="1"/>
  <c r="B244" i="1"/>
  <c r="B243" i="1"/>
  <c r="B242" i="1"/>
  <c r="C115" i="1"/>
  <c r="C117" i="1" s="1"/>
  <c r="C118" i="1" s="1"/>
  <c r="C30" i="1" s="1"/>
  <c r="C114" i="1"/>
  <c r="C28" i="1" s="1"/>
  <c r="C116" i="1"/>
  <c r="C29" i="1" s="1"/>
  <c r="C122" i="1"/>
  <c r="C123" i="1" s="1"/>
  <c r="C124" i="1" s="1"/>
  <c r="C33" i="1" s="1"/>
  <c r="B252" i="1"/>
  <c r="J40" i="21" s="1"/>
  <c r="C37" i="2"/>
  <c r="C38" i="2" s="1"/>
  <c r="C39" i="2" s="1"/>
  <c r="B3" i="22" s="1"/>
  <c r="J37" i="21"/>
  <c r="D37" i="21"/>
  <c r="E37" i="21"/>
  <c r="F37" i="21"/>
  <c r="G37" i="21"/>
  <c r="H37" i="21"/>
  <c r="I37" i="21"/>
  <c r="K37" i="21"/>
  <c r="L37" i="21"/>
  <c r="M37" i="21"/>
  <c r="C37" i="21"/>
  <c r="B240" i="1"/>
  <c r="H3" i="21" s="1"/>
  <c r="I16" i="21"/>
  <c r="L27" i="21"/>
  <c r="C73" i="1"/>
  <c r="F24" i="12"/>
  <c r="F23" i="12"/>
  <c r="F22" i="12"/>
  <c r="F21" i="12"/>
  <c r="F20" i="12"/>
  <c r="F19" i="12"/>
  <c r="F18" i="12"/>
  <c r="F4" i="12"/>
  <c r="O27" i="18"/>
  <c r="K20" i="12"/>
  <c r="B4" i="1"/>
  <c r="B241" i="1" s="1"/>
  <c r="B31" i="1"/>
  <c r="B32" i="1"/>
  <c r="A196" i="1"/>
  <c r="B104" i="1"/>
  <c r="B113" i="1"/>
  <c r="B124" i="1"/>
  <c r="C153" i="1"/>
  <c r="E22" i="21" l="1"/>
  <c r="E24" i="21"/>
  <c r="P21" i="21"/>
  <c r="H30" i="21" s="1"/>
  <c r="I30" i="21" s="1"/>
  <c r="J30" i="21" s="1"/>
  <c r="P23" i="21"/>
  <c r="K49" i="21" s="1"/>
  <c r="C41" i="2"/>
  <c r="C42" i="2" s="1"/>
  <c r="G5" i="2" s="1"/>
  <c r="F40" i="21"/>
  <c r="H42" i="21"/>
  <c r="K42" i="21"/>
  <c r="H40" i="21"/>
  <c r="K40" i="21"/>
  <c r="M42" i="21"/>
  <c r="D42" i="21"/>
  <c r="M40" i="21"/>
  <c r="O42" i="21"/>
  <c r="D40" i="21"/>
  <c r="F42" i="21"/>
  <c r="O40" i="21"/>
  <c r="C3" i="18"/>
  <c r="E40" i="21"/>
  <c r="I40" i="21"/>
  <c r="G42" i="21"/>
  <c r="L40" i="21"/>
  <c r="P40" i="21"/>
  <c r="N42" i="21"/>
  <c r="C42" i="21"/>
  <c r="B3" i="12"/>
  <c r="C40" i="2"/>
  <c r="G3" i="2" s="1"/>
  <c r="B3" i="19"/>
  <c r="E3" i="6"/>
  <c r="G4" i="17"/>
  <c r="A3" i="1"/>
  <c r="C3" i="21"/>
  <c r="G40" i="21"/>
  <c r="E42" i="21"/>
  <c r="I42" i="21"/>
  <c r="N40" i="21"/>
  <c r="L42" i="21"/>
  <c r="P42" i="21"/>
  <c r="P25" i="21"/>
  <c r="E18" i="21"/>
  <c r="C242" i="1"/>
  <c r="E20" i="21" s="1"/>
  <c r="C40" i="21"/>
  <c r="C54" i="2"/>
  <c r="D54" i="2" s="1"/>
  <c r="E54" i="2" s="1"/>
  <c r="C43" i="12" s="1"/>
  <c r="C53" i="2"/>
  <c r="D53" i="2" s="1"/>
  <c r="E53" i="2" s="1"/>
  <c r="D42" i="12" s="1"/>
  <c r="C52" i="2"/>
  <c r="D52" i="2" s="1"/>
  <c r="E52" i="2" s="1"/>
  <c r="D41" i="12" s="1"/>
  <c r="C50" i="2"/>
  <c r="D50" i="2" s="1"/>
  <c r="E50" i="2" s="1"/>
  <c r="D39" i="12" s="1"/>
  <c r="C49" i="2"/>
  <c r="D49" i="2" s="1"/>
  <c r="E49" i="2" s="1"/>
  <c r="C42" i="12" s="1"/>
  <c r="C47" i="2"/>
  <c r="D47" i="2" s="1"/>
  <c r="E47" i="2" s="1"/>
  <c r="C40" i="12" s="1"/>
  <c r="C46" i="2"/>
  <c r="D46" i="2" s="1"/>
  <c r="E46" i="2" s="1"/>
  <c r="C39" i="12" s="1"/>
  <c r="C61" i="2"/>
  <c r="D61" i="2" s="1"/>
  <c r="E61" i="2" s="1"/>
  <c r="C51" i="12" s="1"/>
  <c r="G27" i="22" s="1"/>
  <c r="C64" i="2"/>
  <c r="D64" i="2" s="1"/>
  <c r="E64" i="2" s="1"/>
  <c r="C54" i="12" s="1"/>
  <c r="C20" i="12" s="1"/>
  <c r="C63" i="2"/>
  <c r="D63" i="2" s="1"/>
  <c r="E63" i="2" s="1"/>
  <c r="C53" i="12" s="1"/>
  <c r="C19" i="12" s="1"/>
  <c r="C59" i="2"/>
  <c r="D59" i="2" s="1"/>
  <c r="E59" i="2" s="1"/>
  <c r="C49" i="12" s="1"/>
  <c r="C60" i="2"/>
  <c r="D60" i="2" s="1"/>
  <c r="E60" i="2" s="1"/>
  <c r="C50" i="12" s="1"/>
  <c r="C18" i="12" s="1"/>
  <c r="C55" i="2"/>
  <c r="D55" i="2" s="1"/>
  <c r="E55" i="2" s="1"/>
  <c r="C44" i="12" s="1"/>
  <c r="C57" i="2"/>
  <c r="D57" i="2" s="1"/>
  <c r="E57" i="2" s="1"/>
  <c r="C47" i="12" s="1"/>
  <c r="C56" i="2"/>
  <c r="D56" i="2" s="1"/>
  <c r="E56" i="2" s="1"/>
  <c r="C46" i="12" s="1"/>
  <c r="R63" i="22" s="1"/>
  <c r="C62" i="2"/>
  <c r="D62" i="2" s="1"/>
  <c r="E62" i="2" s="1"/>
  <c r="C52" i="12" s="1"/>
  <c r="G28" i="22" s="1"/>
  <c r="C58" i="2"/>
  <c r="D58" i="2" s="1"/>
  <c r="E58" i="2" s="1"/>
  <c r="C48" i="12" s="1"/>
  <c r="G26" i="22" s="1"/>
  <c r="C51" i="2"/>
  <c r="D51" i="2" s="1"/>
  <c r="E51" i="2" s="1"/>
  <c r="D40" i="12" s="1"/>
  <c r="C48" i="2"/>
  <c r="D48" i="2" s="1"/>
  <c r="E48" i="2" s="1"/>
  <c r="C41" i="12" s="1"/>
  <c r="C65" i="2"/>
  <c r="D65" i="2" s="1"/>
  <c r="E65" i="2" s="1"/>
  <c r="C55" i="12" s="1"/>
  <c r="C21" i="12" s="1"/>
  <c r="X65" i="22" l="1"/>
  <c r="H51" i="1" s="1"/>
  <c r="AF65" i="22"/>
  <c r="P51" i="1" s="1"/>
  <c r="AN65" i="22"/>
  <c r="X51" i="1" s="1"/>
  <c r="AV65" i="22"/>
  <c r="AF51" i="1" s="1"/>
  <c r="BD65" i="22"/>
  <c r="AN51" i="1" s="1"/>
  <c r="BL65" i="22"/>
  <c r="AV51" i="1" s="1"/>
  <c r="BT65" i="22"/>
  <c r="BD51" i="1" s="1"/>
  <c r="CB65" i="22"/>
  <c r="BL51" i="1" s="1"/>
  <c r="CJ65" i="22"/>
  <c r="BT51" i="1" s="1"/>
  <c r="CR65" i="22"/>
  <c r="CB51" i="1" s="1"/>
  <c r="CZ65" i="22"/>
  <c r="CJ51" i="1" s="1"/>
  <c r="DH65" i="22"/>
  <c r="CR51" i="1" s="1"/>
  <c r="DP65" i="22"/>
  <c r="CZ51" i="1" s="1"/>
  <c r="DX65" i="22"/>
  <c r="DH51" i="1" s="1"/>
  <c r="EF65" i="22"/>
  <c r="DP51" i="1" s="1"/>
  <c r="EN65" i="22"/>
  <c r="DX51" i="1" s="1"/>
  <c r="EV65" i="22"/>
  <c r="EF51" i="1" s="1"/>
  <c r="FD65" i="22"/>
  <c r="EN51" i="1" s="1"/>
  <c r="FL65" i="22"/>
  <c r="EV51" i="1" s="1"/>
  <c r="FR65" i="22"/>
  <c r="FB51" i="1" s="1"/>
  <c r="FW65" i="22"/>
  <c r="FG51" i="1" s="1"/>
  <c r="GB65" i="22"/>
  <c r="FL51" i="1" s="1"/>
  <c r="GH65" i="22"/>
  <c r="FR51" i="1" s="1"/>
  <c r="GM65" i="22"/>
  <c r="FW51" i="1" s="1"/>
  <c r="GR65" i="22"/>
  <c r="GB51" i="1" s="1"/>
  <c r="GX65" i="22"/>
  <c r="GH51" i="1" s="1"/>
  <c r="HC65" i="22"/>
  <c r="GM51" i="1" s="1"/>
  <c r="HH65" i="22"/>
  <c r="GR51" i="1" s="1"/>
  <c r="HN65" i="22"/>
  <c r="GX51" i="1" s="1"/>
  <c r="HS65" i="22"/>
  <c r="HC51" i="1" s="1"/>
  <c r="HX65" i="22"/>
  <c r="HH51" i="1" s="1"/>
  <c r="ID65" i="22"/>
  <c r="HN51" i="1" s="1"/>
  <c r="II65" i="22"/>
  <c r="HS51" i="1" s="1"/>
  <c r="IN65" i="22"/>
  <c r="HX51" i="1" s="1"/>
  <c r="T66" i="22"/>
  <c r="D52" i="1" s="1"/>
  <c r="X66" i="22"/>
  <c r="H52" i="1" s="1"/>
  <c r="AB66" i="22"/>
  <c r="L52" i="1" s="1"/>
  <c r="AF66" i="22"/>
  <c r="P52" i="1" s="1"/>
  <c r="AJ66" i="22"/>
  <c r="T52" i="1" s="1"/>
  <c r="AN66" i="22"/>
  <c r="X52" i="1" s="1"/>
  <c r="AR66" i="22"/>
  <c r="AB52" i="1" s="1"/>
  <c r="AV66" i="22"/>
  <c r="AF52" i="1" s="1"/>
  <c r="AZ66" i="22"/>
  <c r="AJ52" i="1" s="1"/>
  <c r="BD66" i="22"/>
  <c r="AN52" i="1" s="1"/>
  <c r="BH66" i="22"/>
  <c r="AR52" i="1" s="1"/>
  <c r="BL66" i="22"/>
  <c r="AV52" i="1" s="1"/>
  <c r="BP66" i="22"/>
  <c r="AZ52" i="1" s="1"/>
  <c r="BT66" i="22"/>
  <c r="BD52" i="1" s="1"/>
  <c r="BX66" i="22"/>
  <c r="BH52" i="1" s="1"/>
  <c r="CB66" i="22"/>
  <c r="BL52" i="1" s="1"/>
  <c r="CF66" i="22"/>
  <c r="BP52" i="1" s="1"/>
  <c r="CJ66" i="22"/>
  <c r="BT52" i="1" s="1"/>
  <c r="CN66" i="22"/>
  <c r="BX52" i="1" s="1"/>
  <c r="CR66" i="22"/>
  <c r="CB52" i="1" s="1"/>
  <c r="CV66" i="22"/>
  <c r="CF52" i="1" s="1"/>
  <c r="CZ66" i="22"/>
  <c r="CJ52" i="1" s="1"/>
  <c r="DD66" i="22"/>
  <c r="CN52" i="1" s="1"/>
  <c r="DH66" i="22"/>
  <c r="CR52" i="1" s="1"/>
  <c r="DL66" i="22"/>
  <c r="CV52" i="1" s="1"/>
  <c r="DP66" i="22"/>
  <c r="CZ52" i="1" s="1"/>
  <c r="DT66" i="22"/>
  <c r="DD52" i="1" s="1"/>
  <c r="DX66" i="22"/>
  <c r="DH52" i="1" s="1"/>
  <c r="EB66" i="22"/>
  <c r="DL52" i="1" s="1"/>
  <c r="EF66" i="22"/>
  <c r="DP52" i="1" s="1"/>
  <c r="EJ66" i="22"/>
  <c r="DT52" i="1" s="1"/>
  <c r="EN66" i="22"/>
  <c r="DX52" i="1" s="1"/>
  <c r="ER66" i="22"/>
  <c r="EB52" i="1" s="1"/>
  <c r="EV66" i="22"/>
  <c r="EF52" i="1" s="1"/>
  <c r="EZ66" i="22"/>
  <c r="EJ52" i="1" s="1"/>
  <c r="FD66" i="22"/>
  <c r="EN52" i="1" s="1"/>
  <c r="FH66" i="22"/>
  <c r="ER52" i="1" s="1"/>
  <c r="FL66" i="22"/>
  <c r="EV52" i="1" s="1"/>
  <c r="FP66" i="22"/>
  <c r="EZ52" i="1" s="1"/>
  <c r="FT66" i="22"/>
  <c r="FD52" i="1" s="1"/>
  <c r="FX66" i="22"/>
  <c r="FH52" i="1" s="1"/>
  <c r="GB66" i="22"/>
  <c r="FL52" i="1" s="1"/>
  <c r="GF66" i="22"/>
  <c r="FP52" i="1" s="1"/>
  <c r="GJ66" i="22"/>
  <c r="FT52" i="1" s="1"/>
  <c r="GN66" i="22"/>
  <c r="FX52" i="1" s="1"/>
  <c r="GR66" i="22"/>
  <c r="GB52" i="1" s="1"/>
  <c r="GV66" i="22"/>
  <c r="GF52" i="1" s="1"/>
  <c r="GZ66" i="22"/>
  <c r="GJ52" i="1" s="1"/>
  <c r="HD66" i="22"/>
  <c r="GN52" i="1" s="1"/>
  <c r="HH66" i="22"/>
  <c r="GR52" i="1" s="1"/>
  <c r="HL66" i="22"/>
  <c r="GV52" i="1" s="1"/>
  <c r="Z65" i="22"/>
  <c r="J51" i="1" s="1"/>
  <c r="AH65" i="22"/>
  <c r="R51" i="1" s="1"/>
  <c r="AP65" i="22"/>
  <c r="Z51" i="1" s="1"/>
  <c r="AX65" i="22"/>
  <c r="AH51" i="1" s="1"/>
  <c r="BF65" i="22"/>
  <c r="AP51" i="1" s="1"/>
  <c r="BN65" i="22"/>
  <c r="AX51" i="1" s="1"/>
  <c r="BV65" i="22"/>
  <c r="BF51" i="1" s="1"/>
  <c r="CD65" i="22"/>
  <c r="BN51" i="1" s="1"/>
  <c r="CL65" i="22"/>
  <c r="BV51" i="1" s="1"/>
  <c r="CT65" i="22"/>
  <c r="CD51" i="1" s="1"/>
  <c r="DB65" i="22"/>
  <c r="CL51" i="1" s="1"/>
  <c r="DJ65" i="22"/>
  <c r="CT51" i="1" s="1"/>
  <c r="DR65" i="22"/>
  <c r="DB51" i="1" s="1"/>
  <c r="DZ65" i="22"/>
  <c r="DJ51" i="1" s="1"/>
  <c r="EH65" i="22"/>
  <c r="DR51" i="1" s="1"/>
  <c r="EP65" i="22"/>
  <c r="DZ51" i="1" s="1"/>
  <c r="EX65" i="22"/>
  <c r="EH51" i="1" s="1"/>
  <c r="FF65" i="22"/>
  <c r="EP51" i="1" s="1"/>
  <c r="FN65" i="22"/>
  <c r="EX51" i="1" s="1"/>
  <c r="FS65" i="22"/>
  <c r="FC51" i="1" s="1"/>
  <c r="FX65" i="22"/>
  <c r="FH51" i="1" s="1"/>
  <c r="GD65" i="22"/>
  <c r="FN51" i="1" s="1"/>
  <c r="GI65" i="22"/>
  <c r="FS51" i="1" s="1"/>
  <c r="GN65" i="22"/>
  <c r="FX51" i="1" s="1"/>
  <c r="GT65" i="22"/>
  <c r="GD51" i="1" s="1"/>
  <c r="GY65" i="22"/>
  <c r="GI51" i="1" s="1"/>
  <c r="HD65" i="22"/>
  <c r="GN51" i="1" s="1"/>
  <c r="HJ65" i="22"/>
  <c r="GT51" i="1" s="1"/>
  <c r="HO65" i="22"/>
  <c r="GY51" i="1" s="1"/>
  <c r="HT65" i="22"/>
  <c r="HD51" i="1" s="1"/>
  <c r="HZ65" i="22"/>
  <c r="HJ51" i="1" s="1"/>
  <c r="IE65" i="22"/>
  <c r="HO51" i="1" s="1"/>
  <c r="IJ65" i="22"/>
  <c r="HT51" i="1" s="1"/>
  <c r="IP65" i="22"/>
  <c r="HZ51" i="1" s="1"/>
  <c r="U66" i="22"/>
  <c r="E52" i="1" s="1"/>
  <c r="Y66" i="22"/>
  <c r="I52" i="1" s="1"/>
  <c r="AB65" i="22"/>
  <c r="L51" i="1" s="1"/>
  <c r="AR65" i="22"/>
  <c r="AB51" i="1" s="1"/>
  <c r="BH65" i="22"/>
  <c r="AR51" i="1" s="1"/>
  <c r="BX65" i="22"/>
  <c r="BH51" i="1" s="1"/>
  <c r="CN65" i="22"/>
  <c r="BX51" i="1" s="1"/>
  <c r="DD65" i="22"/>
  <c r="CN51" i="1" s="1"/>
  <c r="DT65" i="22"/>
  <c r="DD51" i="1" s="1"/>
  <c r="EJ65" i="22"/>
  <c r="DT51" i="1" s="1"/>
  <c r="EZ65" i="22"/>
  <c r="EJ51" i="1" s="1"/>
  <c r="FO65" i="22"/>
  <c r="EY51" i="1" s="1"/>
  <c r="FZ65" i="22"/>
  <c r="FJ51" i="1" s="1"/>
  <c r="GJ65" i="22"/>
  <c r="FT51" i="1" s="1"/>
  <c r="GU65" i="22"/>
  <c r="GE51" i="1" s="1"/>
  <c r="HF65" i="22"/>
  <c r="GP51" i="1" s="1"/>
  <c r="HP65" i="22"/>
  <c r="GZ51" i="1" s="1"/>
  <c r="IA65" i="22"/>
  <c r="HK51" i="1" s="1"/>
  <c r="IL65" i="22"/>
  <c r="HV51" i="1" s="1"/>
  <c r="V66" i="22"/>
  <c r="F52" i="1" s="1"/>
  <c r="AC66" i="22"/>
  <c r="M52" i="1" s="1"/>
  <c r="AH66" i="22"/>
  <c r="R52" i="1" s="1"/>
  <c r="AM66" i="22"/>
  <c r="W52" i="1" s="1"/>
  <c r="AS66" i="22"/>
  <c r="AC52" i="1" s="1"/>
  <c r="AX66" i="22"/>
  <c r="AH52" i="1" s="1"/>
  <c r="BC66" i="22"/>
  <c r="AM52" i="1" s="1"/>
  <c r="BI66" i="22"/>
  <c r="AS52" i="1" s="1"/>
  <c r="BN66" i="22"/>
  <c r="AX52" i="1" s="1"/>
  <c r="BS66" i="22"/>
  <c r="BC52" i="1" s="1"/>
  <c r="BY66" i="22"/>
  <c r="BI52" i="1" s="1"/>
  <c r="CD66" i="22"/>
  <c r="BN52" i="1" s="1"/>
  <c r="CI66" i="22"/>
  <c r="BS52" i="1" s="1"/>
  <c r="CO66" i="22"/>
  <c r="BY52" i="1" s="1"/>
  <c r="CT66" i="22"/>
  <c r="CD52" i="1" s="1"/>
  <c r="CY66" i="22"/>
  <c r="CI52" i="1" s="1"/>
  <c r="DE66" i="22"/>
  <c r="CO52" i="1" s="1"/>
  <c r="DJ66" i="22"/>
  <c r="CT52" i="1" s="1"/>
  <c r="DO66" i="22"/>
  <c r="CY52" i="1" s="1"/>
  <c r="DU66" i="22"/>
  <c r="DE52" i="1" s="1"/>
  <c r="DZ66" i="22"/>
  <c r="DJ52" i="1" s="1"/>
  <c r="EE66" i="22"/>
  <c r="DO52" i="1" s="1"/>
  <c r="EK66" i="22"/>
  <c r="DU52" i="1" s="1"/>
  <c r="EP66" i="22"/>
  <c r="DZ52" i="1" s="1"/>
  <c r="EU66" i="22"/>
  <c r="EE52" i="1" s="1"/>
  <c r="FA66" i="22"/>
  <c r="EK52" i="1" s="1"/>
  <c r="FF66" i="22"/>
  <c r="EP52" i="1" s="1"/>
  <c r="FK66" i="22"/>
  <c r="EU52" i="1" s="1"/>
  <c r="FQ66" i="22"/>
  <c r="FA52" i="1" s="1"/>
  <c r="FV66" i="22"/>
  <c r="FF52" i="1" s="1"/>
  <c r="GA66" i="22"/>
  <c r="FK52" i="1" s="1"/>
  <c r="GG66" i="22"/>
  <c r="FQ52" i="1" s="1"/>
  <c r="GL66" i="22"/>
  <c r="FV52" i="1" s="1"/>
  <c r="GQ66" i="22"/>
  <c r="GA52" i="1" s="1"/>
  <c r="GW66" i="22"/>
  <c r="GG52" i="1" s="1"/>
  <c r="HB66" i="22"/>
  <c r="GL52" i="1" s="1"/>
  <c r="HG66" i="22"/>
  <c r="GQ52" i="1" s="1"/>
  <c r="HM66" i="22"/>
  <c r="GW52" i="1" s="1"/>
  <c r="HQ66" i="22"/>
  <c r="HA52" i="1" s="1"/>
  <c r="HU66" i="22"/>
  <c r="HE52" i="1" s="1"/>
  <c r="HY66" i="22"/>
  <c r="HI52" i="1" s="1"/>
  <c r="IC66" i="22"/>
  <c r="HM52" i="1" s="1"/>
  <c r="IG66" i="22"/>
  <c r="HQ52" i="1" s="1"/>
  <c r="IK66" i="22"/>
  <c r="HU52" i="1" s="1"/>
  <c r="IO66" i="22"/>
  <c r="HY52" i="1" s="1"/>
  <c r="IS66" i="22"/>
  <c r="IC52" i="1" s="1"/>
  <c r="AZ65" i="22"/>
  <c r="AJ51" i="1" s="1"/>
  <c r="BP65" i="22"/>
  <c r="AZ51" i="1" s="1"/>
  <c r="DL65" i="22"/>
  <c r="CV51" i="1" s="1"/>
  <c r="ER65" i="22"/>
  <c r="EB51" i="1" s="1"/>
  <c r="GE65" i="22"/>
  <c r="FO51" i="1" s="1"/>
  <c r="GZ65" i="22"/>
  <c r="GJ51" i="1" s="1"/>
  <c r="IF65" i="22"/>
  <c r="HP51" i="1" s="1"/>
  <c r="AE66" i="22"/>
  <c r="O52" i="1" s="1"/>
  <c r="AU66" i="22"/>
  <c r="AE52" i="1" s="1"/>
  <c r="BK66" i="22"/>
  <c r="AU52" i="1" s="1"/>
  <c r="CA66" i="22"/>
  <c r="BK52" i="1" s="1"/>
  <c r="CQ66" i="22"/>
  <c r="CA52" i="1" s="1"/>
  <c r="DG66" i="22"/>
  <c r="CQ52" i="1" s="1"/>
  <c r="DW66" i="22"/>
  <c r="DG52" i="1" s="1"/>
  <c r="EM66" i="22"/>
  <c r="DW52" i="1" s="1"/>
  <c r="FC66" i="22"/>
  <c r="EM52" i="1" s="1"/>
  <c r="FS66" i="22"/>
  <c r="FC52" i="1" s="1"/>
  <c r="GI66" i="22"/>
  <c r="FS52" i="1" s="1"/>
  <c r="GY66" i="22"/>
  <c r="GI52" i="1" s="1"/>
  <c r="HO66" i="22"/>
  <c r="GY52" i="1" s="1"/>
  <c r="IA66" i="22"/>
  <c r="HK52" i="1" s="1"/>
  <c r="IM66" i="22"/>
  <c r="HW52" i="1" s="1"/>
  <c r="AL65" i="22"/>
  <c r="V51" i="1" s="1"/>
  <c r="CH65" i="22"/>
  <c r="BR51" i="1" s="1"/>
  <c r="ED65" i="22"/>
  <c r="DN51" i="1" s="1"/>
  <c r="GF65" i="22"/>
  <c r="FP51" i="1" s="1"/>
  <c r="HL65" i="22"/>
  <c r="GV51" i="1" s="1"/>
  <c r="IH65" i="22"/>
  <c r="HR51" i="1" s="1"/>
  <c r="AL66" i="22"/>
  <c r="V52" i="1" s="1"/>
  <c r="BB66" i="22"/>
  <c r="AL52" i="1" s="1"/>
  <c r="BR66" i="22"/>
  <c r="BB52" i="1" s="1"/>
  <c r="CH66" i="22"/>
  <c r="BR52" i="1" s="1"/>
  <c r="CS66" i="22"/>
  <c r="CC52" i="1" s="1"/>
  <c r="DN66" i="22"/>
  <c r="CX52" i="1" s="1"/>
  <c r="ED66" i="22"/>
  <c r="DN52" i="1" s="1"/>
  <c r="ET66" i="22"/>
  <c r="ED52" i="1" s="1"/>
  <c r="FE66" i="22"/>
  <c r="EO52" i="1" s="1"/>
  <c r="FZ66" i="22"/>
  <c r="FJ52" i="1" s="1"/>
  <c r="GK66" i="22"/>
  <c r="FU52" i="1" s="1"/>
  <c r="HA66" i="22"/>
  <c r="GK52" i="1" s="1"/>
  <c r="HP66" i="22"/>
  <c r="GZ52" i="1" s="1"/>
  <c r="IF66" i="22"/>
  <c r="HP52" i="1" s="1"/>
  <c r="IR66" i="22"/>
  <c r="IB52" i="1" s="1"/>
  <c r="AD65" i="22"/>
  <c r="N51" i="1" s="1"/>
  <c r="AT65" i="22"/>
  <c r="AD51" i="1" s="1"/>
  <c r="BJ65" i="22"/>
  <c r="AT51" i="1" s="1"/>
  <c r="BZ65" i="22"/>
  <c r="BJ51" i="1" s="1"/>
  <c r="CP65" i="22"/>
  <c r="BZ51" i="1" s="1"/>
  <c r="DF65" i="22"/>
  <c r="CP51" i="1" s="1"/>
  <c r="DV65" i="22"/>
  <c r="DF51" i="1" s="1"/>
  <c r="EL65" i="22"/>
  <c r="DV51" i="1" s="1"/>
  <c r="FB65" i="22"/>
  <c r="EL51" i="1" s="1"/>
  <c r="FP65" i="22"/>
  <c r="EZ51" i="1" s="1"/>
  <c r="GA65" i="22"/>
  <c r="FK51" i="1" s="1"/>
  <c r="GL65" i="22"/>
  <c r="FV51" i="1" s="1"/>
  <c r="GV65" i="22"/>
  <c r="GF51" i="1" s="1"/>
  <c r="HG65" i="22"/>
  <c r="GQ51" i="1" s="1"/>
  <c r="HR65" i="22"/>
  <c r="HB51" i="1" s="1"/>
  <c r="IB65" i="22"/>
  <c r="HL51" i="1" s="1"/>
  <c r="IM65" i="22"/>
  <c r="HW51" i="1" s="1"/>
  <c r="W66" i="22"/>
  <c r="G52" i="1" s="1"/>
  <c r="AD66" i="22"/>
  <c r="N52" i="1" s="1"/>
  <c r="AI66" i="22"/>
  <c r="S52" i="1" s="1"/>
  <c r="AO66" i="22"/>
  <c r="Y52" i="1" s="1"/>
  <c r="AT66" i="22"/>
  <c r="AD52" i="1" s="1"/>
  <c r="AY66" i="22"/>
  <c r="AI52" i="1" s="1"/>
  <c r="BE66" i="22"/>
  <c r="AO52" i="1" s="1"/>
  <c r="BJ66" i="22"/>
  <c r="AT52" i="1" s="1"/>
  <c r="BO66" i="22"/>
  <c r="AY52" i="1" s="1"/>
  <c r="BU66" i="22"/>
  <c r="BE52" i="1" s="1"/>
  <c r="BZ66" i="22"/>
  <c r="BJ52" i="1" s="1"/>
  <c r="CE66" i="22"/>
  <c r="BO52" i="1" s="1"/>
  <c r="CK66" i="22"/>
  <c r="BU52" i="1" s="1"/>
  <c r="CP66" i="22"/>
  <c r="BZ52" i="1" s="1"/>
  <c r="CU66" i="22"/>
  <c r="CE52" i="1" s="1"/>
  <c r="DA66" i="22"/>
  <c r="CK52" i="1" s="1"/>
  <c r="DF66" i="22"/>
  <c r="CP52" i="1" s="1"/>
  <c r="DK66" i="22"/>
  <c r="CU52" i="1" s="1"/>
  <c r="DQ66" i="22"/>
  <c r="DA52" i="1" s="1"/>
  <c r="DV66" i="22"/>
  <c r="DF52" i="1" s="1"/>
  <c r="EA66" i="22"/>
  <c r="DK52" i="1" s="1"/>
  <c r="EG66" i="22"/>
  <c r="DQ52" i="1" s="1"/>
  <c r="EL66" i="22"/>
  <c r="DV52" i="1" s="1"/>
  <c r="EQ66" i="22"/>
  <c r="EA52" i="1" s="1"/>
  <c r="EW66" i="22"/>
  <c r="EG52" i="1" s="1"/>
  <c r="FB66" i="22"/>
  <c r="EL52" i="1" s="1"/>
  <c r="FG66" i="22"/>
  <c r="EQ52" i="1" s="1"/>
  <c r="FM66" i="22"/>
  <c r="EW52" i="1" s="1"/>
  <c r="FR66" i="22"/>
  <c r="FB52" i="1" s="1"/>
  <c r="FW66" i="22"/>
  <c r="FG52" i="1" s="1"/>
  <c r="GC66" i="22"/>
  <c r="FM52" i="1" s="1"/>
  <c r="GH66" i="22"/>
  <c r="FR52" i="1" s="1"/>
  <c r="GM66" i="22"/>
  <c r="FW52" i="1" s="1"/>
  <c r="GS66" i="22"/>
  <c r="GC52" i="1" s="1"/>
  <c r="GX66" i="22"/>
  <c r="GH52" i="1" s="1"/>
  <c r="HC66" i="22"/>
  <c r="GM52" i="1" s="1"/>
  <c r="HI66" i="22"/>
  <c r="GS52" i="1" s="1"/>
  <c r="HN66" i="22"/>
  <c r="GX52" i="1" s="1"/>
  <c r="HR66" i="22"/>
  <c r="HB52" i="1" s="1"/>
  <c r="HV66" i="22"/>
  <c r="HF52" i="1" s="1"/>
  <c r="HZ66" i="22"/>
  <c r="HJ52" i="1" s="1"/>
  <c r="ID66" i="22"/>
  <c r="HN52" i="1" s="1"/>
  <c r="IH66" i="22"/>
  <c r="HR52" i="1" s="1"/>
  <c r="IL66" i="22"/>
  <c r="HV52" i="1" s="1"/>
  <c r="IP66" i="22"/>
  <c r="HZ52" i="1" s="1"/>
  <c r="AJ65" i="22"/>
  <c r="T51" i="1" s="1"/>
  <c r="CF65" i="22"/>
  <c r="BP51" i="1" s="1"/>
  <c r="EB65" i="22"/>
  <c r="DL51" i="1" s="1"/>
  <c r="FH65" i="22"/>
  <c r="ER51" i="1" s="1"/>
  <c r="GP65" i="22"/>
  <c r="FZ51" i="1" s="1"/>
  <c r="HV65" i="22"/>
  <c r="HF51" i="1" s="1"/>
  <c r="Z66" i="22"/>
  <c r="J52" i="1" s="1"/>
  <c r="AP66" i="22"/>
  <c r="Z52" i="1" s="1"/>
  <c r="BF66" i="22"/>
  <c r="AP52" i="1" s="1"/>
  <c r="BV66" i="22"/>
  <c r="BF52" i="1" s="1"/>
  <c r="CL66" i="22"/>
  <c r="BV52" i="1" s="1"/>
  <c r="DB66" i="22"/>
  <c r="CL52" i="1" s="1"/>
  <c r="DR66" i="22"/>
  <c r="DB52" i="1" s="1"/>
  <c r="EH66" i="22"/>
  <c r="DR52" i="1" s="1"/>
  <c r="EX66" i="22"/>
  <c r="EH52" i="1" s="1"/>
  <c r="FN66" i="22"/>
  <c r="EX52" i="1" s="1"/>
  <c r="GD66" i="22"/>
  <c r="FN52" i="1" s="1"/>
  <c r="GT66" i="22"/>
  <c r="GD52" i="1" s="1"/>
  <c r="HJ66" i="22"/>
  <c r="GT52" i="1" s="1"/>
  <c r="HW66" i="22"/>
  <c r="HG52" i="1" s="1"/>
  <c r="II66" i="22"/>
  <c r="HS52" i="1" s="1"/>
  <c r="BB65" i="22"/>
  <c r="AL51" i="1" s="1"/>
  <c r="BR65" i="22"/>
  <c r="BB51" i="1" s="1"/>
  <c r="DN65" i="22"/>
  <c r="CX51" i="1" s="1"/>
  <c r="FJ65" i="22"/>
  <c r="ET51" i="1" s="1"/>
  <c r="GQ65" i="22"/>
  <c r="GA51" i="1" s="1"/>
  <c r="HW65" i="22"/>
  <c r="HG51" i="1" s="1"/>
  <c r="AA66" i="22"/>
  <c r="K52" i="1" s="1"/>
  <c r="AQ66" i="22"/>
  <c r="AA52" i="1" s="1"/>
  <c r="BG66" i="22"/>
  <c r="AQ52" i="1" s="1"/>
  <c r="BW66" i="22"/>
  <c r="BG52" i="1" s="1"/>
  <c r="CM66" i="22"/>
  <c r="BW52" i="1" s="1"/>
  <c r="DC66" i="22"/>
  <c r="CM52" i="1" s="1"/>
  <c r="DS66" i="22"/>
  <c r="DC52" i="1" s="1"/>
  <c r="EI66" i="22"/>
  <c r="DS52" i="1" s="1"/>
  <c r="EY66" i="22"/>
  <c r="EI52" i="1" s="1"/>
  <c r="FO66" i="22"/>
  <c r="EY52" i="1" s="1"/>
  <c r="GE66" i="22"/>
  <c r="FO52" i="1" s="1"/>
  <c r="GU66" i="22"/>
  <c r="GE52" i="1" s="1"/>
  <c r="HK66" i="22"/>
  <c r="GU52" i="1" s="1"/>
  <c r="HX66" i="22"/>
  <c r="HH52" i="1" s="1"/>
  <c r="IN66" i="22"/>
  <c r="HX52" i="1" s="1"/>
  <c r="T65" i="22"/>
  <c r="D51" i="1" s="1"/>
  <c r="CV65" i="22"/>
  <c r="CF51" i="1" s="1"/>
  <c r="FT65" i="22"/>
  <c r="FD51" i="1" s="1"/>
  <c r="HK65" i="22"/>
  <c r="GU51" i="1" s="1"/>
  <c r="IQ65" i="22"/>
  <c r="IA51" i="1" s="1"/>
  <c r="AK66" i="22"/>
  <c r="U52" i="1" s="1"/>
  <c r="BA66" i="22"/>
  <c r="AK52" i="1" s="1"/>
  <c r="BQ66" i="22"/>
  <c r="BA52" i="1" s="1"/>
  <c r="CG66" i="22"/>
  <c r="BQ52" i="1" s="1"/>
  <c r="CW66" i="22"/>
  <c r="CG52" i="1" s="1"/>
  <c r="DM66" i="22"/>
  <c r="CW52" i="1" s="1"/>
  <c r="EC66" i="22"/>
  <c r="DM52" i="1" s="1"/>
  <c r="ES66" i="22"/>
  <c r="EC52" i="1" s="1"/>
  <c r="FI66" i="22"/>
  <c r="ES52" i="1" s="1"/>
  <c r="FY66" i="22"/>
  <c r="FI52" i="1" s="1"/>
  <c r="GO66" i="22"/>
  <c r="FY52" i="1" s="1"/>
  <c r="HE66" i="22"/>
  <c r="GO52" i="1" s="1"/>
  <c r="HS66" i="22"/>
  <c r="HC52" i="1" s="1"/>
  <c r="IE66" i="22"/>
  <c r="HO52" i="1" s="1"/>
  <c r="IQ66" i="22"/>
  <c r="IA52" i="1" s="1"/>
  <c r="V65" i="22"/>
  <c r="F51" i="1" s="1"/>
  <c r="CX65" i="22"/>
  <c r="CH51" i="1" s="1"/>
  <c r="ET65" i="22"/>
  <c r="ED51" i="1" s="1"/>
  <c r="FV65" i="22"/>
  <c r="FF51" i="1" s="1"/>
  <c r="HB65" i="22"/>
  <c r="GL51" i="1" s="1"/>
  <c r="IR65" i="22"/>
  <c r="IB51" i="1" s="1"/>
  <c r="AG66" i="22"/>
  <c r="Q52" i="1" s="1"/>
  <c r="AW66" i="22"/>
  <c r="AG52" i="1" s="1"/>
  <c r="BM66" i="22"/>
  <c r="AW52" i="1" s="1"/>
  <c r="CC66" i="22"/>
  <c r="BM52" i="1" s="1"/>
  <c r="CX66" i="22"/>
  <c r="CH52" i="1" s="1"/>
  <c r="DI66" i="22"/>
  <c r="CS52" i="1" s="1"/>
  <c r="DY66" i="22"/>
  <c r="DI52" i="1" s="1"/>
  <c r="EO66" i="22"/>
  <c r="DY52" i="1" s="1"/>
  <c r="FJ66" i="22"/>
  <c r="ET52" i="1" s="1"/>
  <c r="FU66" i="22"/>
  <c r="FE52" i="1" s="1"/>
  <c r="GP66" i="22"/>
  <c r="FZ52" i="1" s="1"/>
  <c r="HF66" i="22"/>
  <c r="GP52" i="1" s="1"/>
  <c r="HT66" i="22"/>
  <c r="HD52" i="1" s="1"/>
  <c r="IB66" i="22"/>
  <c r="HL52" i="1" s="1"/>
  <c r="IJ66" i="22"/>
  <c r="HT52" i="1" s="1"/>
  <c r="FK65" i="22"/>
  <c r="EU51" i="1" s="1"/>
  <c r="DS65" i="22"/>
  <c r="DC51" i="1" s="1"/>
  <c r="BS65" i="22"/>
  <c r="BC51" i="1" s="1"/>
  <c r="AA65" i="22"/>
  <c r="K51" i="1" s="1"/>
  <c r="DW65" i="22"/>
  <c r="DG51" i="1" s="1"/>
  <c r="CA65" i="22"/>
  <c r="BK51" i="1" s="1"/>
  <c r="W65" i="22"/>
  <c r="G51" i="1" s="1"/>
  <c r="DO65" i="22"/>
  <c r="CY51" i="1" s="1"/>
  <c r="BW65" i="22"/>
  <c r="BG51" i="1" s="1"/>
  <c r="AE65" i="22"/>
  <c r="O51" i="1" s="1"/>
  <c r="IG65" i="22"/>
  <c r="HQ51" i="1" s="1"/>
  <c r="HQ65" i="22"/>
  <c r="HA51" i="1" s="1"/>
  <c r="HA65" i="22"/>
  <c r="GK51" i="1" s="1"/>
  <c r="GK65" i="22"/>
  <c r="FU51" i="1" s="1"/>
  <c r="FU65" i="22"/>
  <c r="FE51" i="1" s="1"/>
  <c r="FE65" i="22"/>
  <c r="EO51" i="1" s="1"/>
  <c r="EO65" i="22"/>
  <c r="DY51" i="1" s="1"/>
  <c r="DY65" i="22"/>
  <c r="DI51" i="1" s="1"/>
  <c r="DI65" i="22"/>
  <c r="CS51" i="1" s="1"/>
  <c r="CS65" i="22"/>
  <c r="CC51" i="1" s="1"/>
  <c r="CC65" i="22"/>
  <c r="BM51" i="1" s="1"/>
  <c r="BM65" i="22"/>
  <c r="AW51" i="1" s="1"/>
  <c r="AW65" i="22"/>
  <c r="AG51" i="1" s="1"/>
  <c r="AG65" i="22"/>
  <c r="Q51" i="1" s="1"/>
  <c r="AC65" i="22"/>
  <c r="M51" i="1" s="1"/>
  <c r="EM65" i="22"/>
  <c r="DW51" i="1" s="1"/>
  <c r="AY65" i="22"/>
  <c r="AI51" i="1" s="1"/>
  <c r="EU65" i="22"/>
  <c r="EE51" i="1" s="1"/>
  <c r="BC65" i="22"/>
  <c r="AM51" i="1" s="1"/>
  <c r="CQ65" i="22"/>
  <c r="CA51" i="1" s="1"/>
  <c r="IO65" i="22"/>
  <c r="HY51" i="1" s="1"/>
  <c r="HI65" i="22"/>
  <c r="GS51" i="1" s="1"/>
  <c r="GC65" i="22"/>
  <c r="FM51" i="1" s="1"/>
  <c r="EW65" i="22"/>
  <c r="EG51" i="1" s="1"/>
  <c r="DQ65" i="22"/>
  <c r="DA51" i="1" s="1"/>
  <c r="CK65" i="22"/>
  <c r="BU51" i="1" s="1"/>
  <c r="AO65" i="22"/>
  <c r="Y51" i="1" s="1"/>
  <c r="EE65" i="22"/>
  <c r="DO51" i="1" s="1"/>
  <c r="AM65" i="22"/>
  <c r="W51" i="1" s="1"/>
  <c r="CM65" i="22"/>
  <c r="BW51" i="1" s="1"/>
  <c r="EA65" i="22"/>
  <c r="DK51" i="1" s="1"/>
  <c r="AI65" i="22"/>
  <c r="S51" i="1" s="1"/>
  <c r="HU65" i="22"/>
  <c r="HE51" i="1" s="1"/>
  <c r="GO65" i="22"/>
  <c r="FY51" i="1" s="1"/>
  <c r="FI65" i="22"/>
  <c r="ES51" i="1" s="1"/>
  <c r="EC65" i="22"/>
  <c r="DM51" i="1" s="1"/>
  <c r="CW65" i="22"/>
  <c r="CG51" i="1" s="1"/>
  <c r="BQ65" i="22"/>
  <c r="BA51" i="1" s="1"/>
  <c r="AK65" i="22"/>
  <c r="U51" i="1" s="1"/>
  <c r="EY65" i="22"/>
  <c r="EI51" i="1" s="1"/>
  <c r="DC65" i="22"/>
  <c r="CM51" i="1" s="1"/>
  <c r="BG65" i="22"/>
  <c r="AQ51" i="1" s="1"/>
  <c r="FG65" i="22"/>
  <c r="EQ51" i="1" s="1"/>
  <c r="DK65" i="22"/>
  <c r="CU51" i="1" s="1"/>
  <c r="BO65" i="22"/>
  <c r="AY51" i="1" s="1"/>
  <c r="FC65" i="22"/>
  <c r="EM51" i="1" s="1"/>
  <c r="DG65" i="22"/>
  <c r="CQ51" i="1" s="1"/>
  <c r="BK65" i="22"/>
  <c r="AU51" i="1" s="1"/>
  <c r="IS65" i="22"/>
  <c r="IC51" i="1" s="1"/>
  <c r="IC65" i="22"/>
  <c r="HM51" i="1" s="1"/>
  <c r="HM65" i="22"/>
  <c r="GW51" i="1" s="1"/>
  <c r="GW65" i="22"/>
  <c r="GG51" i="1" s="1"/>
  <c r="GG65" i="22"/>
  <c r="FQ51" i="1" s="1"/>
  <c r="FQ65" i="22"/>
  <c r="FA51" i="1" s="1"/>
  <c r="FA65" i="22"/>
  <c r="EK51" i="1" s="1"/>
  <c r="EK65" i="22"/>
  <c r="DU51" i="1" s="1"/>
  <c r="DU65" i="22"/>
  <c r="DE51" i="1" s="1"/>
  <c r="DE65" i="22"/>
  <c r="CO51" i="1" s="1"/>
  <c r="CO65" i="22"/>
  <c r="BY51" i="1" s="1"/>
  <c r="BY65" i="22"/>
  <c r="BI51" i="1" s="1"/>
  <c r="BI65" i="22"/>
  <c r="AS51" i="1" s="1"/>
  <c r="AS65" i="22"/>
  <c r="AC51" i="1" s="1"/>
  <c r="CU65" i="22"/>
  <c r="CE51" i="1" s="1"/>
  <c r="CY65" i="22"/>
  <c r="CI51" i="1" s="1"/>
  <c r="EQ65" i="22"/>
  <c r="EA51" i="1" s="1"/>
  <c r="AU65" i="22"/>
  <c r="AE51" i="1" s="1"/>
  <c r="HY65" i="22"/>
  <c r="HI51" i="1" s="1"/>
  <c r="GS65" i="22"/>
  <c r="GC51" i="1" s="1"/>
  <c r="FM65" i="22"/>
  <c r="EW51" i="1" s="1"/>
  <c r="EG65" i="22"/>
  <c r="DQ51" i="1" s="1"/>
  <c r="DA65" i="22"/>
  <c r="CK51" i="1" s="1"/>
  <c r="BU65" i="22"/>
  <c r="BE51" i="1" s="1"/>
  <c r="BE65" i="22"/>
  <c r="AO51" i="1" s="1"/>
  <c r="Y65" i="22"/>
  <c r="I51" i="1" s="1"/>
  <c r="CI65" i="22"/>
  <c r="BS51" i="1" s="1"/>
  <c r="EI65" i="22"/>
  <c r="DS51" i="1" s="1"/>
  <c r="AQ65" i="22"/>
  <c r="AA51" i="1" s="1"/>
  <c r="CE65" i="22"/>
  <c r="BO51" i="1" s="1"/>
  <c r="IK65" i="22"/>
  <c r="HU51" i="1" s="1"/>
  <c r="HE65" i="22"/>
  <c r="GO51" i="1" s="1"/>
  <c r="FY65" i="22"/>
  <c r="FI51" i="1" s="1"/>
  <c r="ES65" i="22"/>
  <c r="EC51" i="1" s="1"/>
  <c r="DM65" i="22"/>
  <c r="CW51" i="1" s="1"/>
  <c r="CG65" i="22"/>
  <c r="BQ51" i="1" s="1"/>
  <c r="BA65" i="22"/>
  <c r="AK51" i="1" s="1"/>
  <c r="U65" i="22"/>
  <c r="E51" i="1" s="1"/>
  <c r="S65" i="22"/>
  <c r="C51" i="1" s="1"/>
  <c r="R65" i="22"/>
  <c r="B51" i="1" s="1"/>
  <c r="R66" i="22"/>
  <c r="B52" i="1" s="1"/>
  <c r="S66" i="22"/>
  <c r="C52" i="1" s="1"/>
  <c r="B220" i="1"/>
  <c r="B221" i="1" s="1"/>
  <c r="C16" i="12"/>
  <c r="G28" i="19"/>
  <c r="N33" i="18"/>
  <c r="H28" i="17"/>
  <c r="C173" i="1"/>
  <c r="D173" i="1"/>
  <c r="F173" i="1"/>
  <c r="C72" i="1"/>
  <c r="C77" i="1" s="1"/>
  <c r="E173" i="1"/>
  <c r="G173" i="1"/>
  <c r="C71" i="1"/>
  <c r="C76" i="1" s="1"/>
  <c r="J173" i="1"/>
  <c r="H173" i="1"/>
  <c r="K173" i="1"/>
  <c r="M173" i="1"/>
  <c r="N173" i="1"/>
  <c r="I173" i="1"/>
  <c r="O173" i="1"/>
  <c r="P173" i="1"/>
  <c r="Q173" i="1"/>
  <c r="U173" i="1"/>
  <c r="Y173" i="1"/>
  <c r="L173" i="1"/>
  <c r="R173" i="1"/>
  <c r="V173" i="1"/>
  <c r="Z173" i="1"/>
  <c r="S173" i="1"/>
  <c r="W173" i="1"/>
  <c r="AD173" i="1"/>
  <c r="AH173" i="1"/>
  <c r="T173" i="1"/>
  <c r="AA173" i="1"/>
  <c r="AE173" i="1"/>
  <c r="X173" i="1"/>
  <c r="AB173" i="1"/>
  <c r="AF173" i="1"/>
  <c r="AC173" i="1"/>
  <c r="AL173" i="1"/>
  <c r="AP173" i="1"/>
  <c r="AM173" i="1"/>
  <c r="AQ173" i="1"/>
  <c r="AG173" i="1"/>
  <c r="AJ173" i="1"/>
  <c r="AN173" i="1"/>
  <c r="AO173" i="1"/>
  <c r="AR173" i="1"/>
  <c r="AV173" i="1"/>
  <c r="AS173" i="1"/>
  <c r="AW173" i="1"/>
  <c r="AI173" i="1"/>
  <c r="AT173" i="1"/>
  <c r="AX173" i="1"/>
  <c r="AK173" i="1"/>
  <c r="AU173" i="1"/>
  <c r="AY173" i="1"/>
  <c r="AZ173" i="1"/>
  <c r="BD173" i="1"/>
  <c r="BH173" i="1"/>
  <c r="BL173" i="1"/>
  <c r="BA173" i="1"/>
  <c r="BE173" i="1"/>
  <c r="BI173" i="1"/>
  <c r="BN173" i="1"/>
  <c r="BP173" i="1"/>
  <c r="BR173" i="1"/>
  <c r="BT173" i="1"/>
  <c r="BV173" i="1"/>
  <c r="BB173" i="1"/>
  <c r="BF173" i="1"/>
  <c r="BJ173" i="1"/>
  <c r="BC173" i="1"/>
  <c r="BG173" i="1"/>
  <c r="BK173" i="1"/>
  <c r="BM173" i="1"/>
  <c r="BO173" i="1"/>
  <c r="BQ173" i="1"/>
  <c r="BS173" i="1"/>
  <c r="BU173" i="1"/>
  <c r="BW173" i="1"/>
  <c r="BX173" i="1"/>
  <c r="BZ173" i="1"/>
  <c r="CB173" i="1"/>
  <c r="CD173" i="1"/>
  <c r="CF173" i="1"/>
  <c r="CH173" i="1"/>
  <c r="CJ173" i="1"/>
  <c r="CL173" i="1"/>
  <c r="CN173" i="1"/>
  <c r="CP173" i="1"/>
  <c r="CR173" i="1"/>
  <c r="BY173" i="1"/>
  <c r="CA173" i="1"/>
  <c r="CC173" i="1"/>
  <c r="CE173" i="1"/>
  <c r="CG173" i="1"/>
  <c r="CI173" i="1"/>
  <c r="CK173" i="1"/>
  <c r="CM173" i="1"/>
  <c r="CO173" i="1"/>
  <c r="CQ173" i="1"/>
  <c r="CS173" i="1"/>
  <c r="CU173" i="1"/>
  <c r="CX173" i="1"/>
  <c r="CZ173" i="1"/>
  <c r="DB173" i="1"/>
  <c r="DD173" i="1"/>
  <c r="DF173" i="1"/>
  <c r="DH173" i="1"/>
  <c r="DJ173" i="1"/>
  <c r="DL173" i="1"/>
  <c r="DN173" i="1"/>
  <c r="CT173" i="1"/>
  <c r="CV173" i="1"/>
  <c r="CW173" i="1"/>
  <c r="CY173" i="1"/>
  <c r="DA173" i="1"/>
  <c r="DC173" i="1"/>
  <c r="DE173" i="1"/>
  <c r="DG173" i="1"/>
  <c r="DI173" i="1"/>
  <c r="DK173" i="1"/>
  <c r="DM173" i="1"/>
  <c r="DO173" i="1"/>
  <c r="DQ173" i="1"/>
  <c r="DP173" i="1"/>
  <c r="DR173" i="1"/>
  <c r="DT173" i="1"/>
  <c r="DV173" i="1"/>
  <c r="DX173" i="1"/>
  <c r="DZ173" i="1"/>
  <c r="EB173" i="1"/>
  <c r="ED173" i="1"/>
  <c r="EF173" i="1"/>
  <c r="EI173" i="1"/>
  <c r="EM173" i="1"/>
  <c r="EH173" i="1"/>
  <c r="EL173" i="1"/>
  <c r="DS173" i="1"/>
  <c r="DU173" i="1"/>
  <c r="DW173" i="1"/>
  <c r="DY173" i="1"/>
  <c r="EA173" i="1"/>
  <c r="EC173" i="1"/>
  <c r="EE173" i="1"/>
  <c r="EG173" i="1"/>
  <c r="EK173" i="1"/>
  <c r="EJ173" i="1"/>
  <c r="EN173" i="1"/>
  <c r="FL173" i="1"/>
  <c r="FP173" i="1"/>
  <c r="FT173" i="1"/>
  <c r="FV173" i="1"/>
  <c r="FX173" i="1"/>
  <c r="FZ173" i="1"/>
  <c r="GB173" i="1"/>
  <c r="EP173" i="1"/>
  <c r="ER173" i="1"/>
  <c r="ET173" i="1"/>
  <c r="EV173" i="1"/>
  <c r="EX173" i="1"/>
  <c r="EZ173" i="1"/>
  <c r="FB173" i="1"/>
  <c r="FE173" i="1"/>
  <c r="FG173" i="1"/>
  <c r="FI173" i="1"/>
  <c r="FK173" i="1"/>
  <c r="FO173" i="1"/>
  <c r="FS173" i="1"/>
  <c r="GC173" i="1"/>
  <c r="GF173" i="1"/>
  <c r="FC173" i="1"/>
  <c r="FN173" i="1"/>
  <c r="FR173" i="1"/>
  <c r="FU173" i="1"/>
  <c r="FW173" i="1"/>
  <c r="FY173" i="1"/>
  <c r="GA173" i="1"/>
  <c r="GD173" i="1"/>
  <c r="EO173" i="1"/>
  <c r="EQ173" i="1"/>
  <c r="ES173" i="1"/>
  <c r="EU173" i="1"/>
  <c r="EW173" i="1"/>
  <c r="EY173" i="1"/>
  <c r="FA173" i="1"/>
  <c r="FD173" i="1"/>
  <c r="FF173" i="1"/>
  <c r="FH173" i="1"/>
  <c r="FJ173" i="1"/>
  <c r="FM173" i="1"/>
  <c r="FQ173" i="1"/>
  <c r="GE173" i="1"/>
  <c r="GG173" i="1"/>
  <c r="GH173" i="1"/>
  <c r="GJ173" i="1"/>
  <c r="GL173" i="1"/>
  <c r="GN173" i="1"/>
  <c r="GP173" i="1"/>
  <c r="GR173" i="1"/>
  <c r="GT173" i="1"/>
  <c r="GV173" i="1"/>
  <c r="GX173" i="1"/>
  <c r="GZ173" i="1"/>
  <c r="HB173" i="1"/>
  <c r="HD173" i="1"/>
  <c r="GI173" i="1"/>
  <c r="GK173" i="1"/>
  <c r="GM173" i="1"/>
  <c r="GO173" i="1"/>
  <c r="GQ173" i="1"/>
  <c r="GS173" i="1"/>
  <c r="GU173" i="1"/>
  <c r="GW173" i="1"/>
  <c r="GY173" i="1"/>
  <c r="HA173" i="1"/>
  <c r="HC173" i="1"/>
  <c r="HN173" i="1"/>
  <c r="HR173" i="1"/>
  <c r="HV173" i="1"/>
  <c r="HZ173" i="1"/>
  <c r="ID173" i="1"/>
  <c r="IH173" i="1"/>
  <c r="IL173" i="1"/>
  <c r="IP173" i="1"/>
  <c r="HE173" i="1"/>
  <c r="HG173" i="1"/>
  <c r="HI173" i="1"/>
  <c r="HK173" i="1"/>
  <c r="HO173" i="1"/>
  <c r="HS173" i="1"/>
  <c r="HW173" i="1"/>
  <c r="IA173" i="1"/>
  <c r="IE173" i="1"/>
  <c r="II173" i="1"/>
  <c r="IM173" i="1"/>
  <c r="IQ173" i="1"/>
  <c r="HL173" i="1"/>
  <c r="HP173" i="1"/>
  <c r="HT173" i="1"/>
  <c r="HX173" i="1"/>
  <c r="IB173" i="1"/>
  <c r="IF173" i="1"/>
  <c r="IJ173" i="1"/>
  <c r="IN173" i="1"/>
  <c r="HF173" i="1"/>
  <c r="HH173" i="1"/>
  <c r="HJ173" i="1"/>
  <c r="HM173" i="1"/>
  <c r="HQ173" i="1"/>
  <c r="HU173" i="1"/>
  <c r="HY173" i="1"/>
  <c r="IC173" i="1"/>
  <c r="IG173" i="1"/>
  <c r="IK173" i="1"/>
  <c r="IO173" i="1"/>
  <c r="O24" i="21"/>
  <c r="IR173" i="1"/>
  <c r="C74" i="1"/>
  <c r="C75" i="1" s="1"/>
  <c r="K57" i="12"/>
  <c r="G27" i="19"/>
  <c r="C15" i="12"/>
  <c r="E1" i="15"/>
  <c r="H27" i="17"/>
  <c r="C60" i="12"/>
  <c r="D9" i="12"/>
  <c r="H10" i="17"/>
  <c r="G26" i="19"/>
  <c r="N32" i="18"/>
  <c r="C14" i="12"/>
  <c r="H6" i="17"/>
  <c r="C11" i="12"/>
  <c r="C62" i="12"/>
  <c r="C65" i="12" s="1"/>
  <c r="C33" i="12" s="1"/>
  <c r="B57" i="12"/>
  <c r="B23" i="12" s="1"/>
  <c r="C7" i="12"/>
  <c r="D37" i="12"/>
  <c r="D8" i="12"/>
  <c r="C10" i="12"/>
  <c r="H24" i="17"/>
  <c r="G30" i="18"/>
  <c r="B58" i="12"/>
  <c r="B24" i="12" s="1"/>
  <c r="C9" i="12"/>
  <c r="H17" i="17"/>
  <c r="C66" i="12"/>
  <c r="C6" i="12"/>
  <c r="H19" i="17"/>
  <c r="D6" i="12"/>
  <c r="H12" i="17"/>
  <c r="D62" i="12"/>
  <c r="H8" i="17" s="1"/>
  <c r="O33" i="17" s="1"/>
  <c r="D7" i="12"/>
  <c r="C99" i="1"/>
  <c r="B222" i="1"/>
  <c r="B224" i="1" s="1"/>
  <c r="C61" i="12" s="1"/>
  <c r="G29" i="22" s="1"/>
  <c r="B99" i="1"/>
  <c r="C13" i="12"/>
  <c r="H33" i="18"/>
  <c r="C97" i="1"/>
  <c r="C98" i="1" s="1"/>
  <c r="C19" i="1" s="1"/>
  <c r="C91" i="1"/>
  <c r="C92" i="1" s="1"/>
  <c r="C93" i="1" s="1"/>
  <c r="C94" i="1" s="1"/>
  <c r="C17" i="12"/>
  <c r="C12" i="12"/>
  <c r="H32" i="18"/>
  <c r="C37" i="12"/>
  <c r="C8" i="12"/>
  <c r="J14" i="21"/>
  <c r="I14" i="21"/>
  <c r="H15" i="17" l="1"/>
  <c r="N33" i="17" s="1"/>
  <c r="D63" i="12"/>
  <c r="H11" i="17" s="1"/>
  <c r="C78" i="1"/>
  <c r="C13" i="1" s="1"/>
  <c r="G25" i="19"/>
  <c r="G25" i="22"/>
  <c r="G24" i="19"/>
  <c r="G24" i="22"/>
  <c r="C64" i="12"/>
  <c r="C32" i="12" s="1"/>
  <c r="H20" i="17"/>
  <c r="B223" i="1"/>
  <c r="B225" i="1"/>
  <c r="C100" i="1"/>
  <c r="C101" i="1"/>
  <c r="C20" i="1" s="1"/>
  <c r="C18" i="1"/>
  <c r="B63" i="1"/>
  <c r="D30" i="12"/>
  <c r="H9" i="17"/>
  <c r="O32" i="17" s="1"/>
  <c r="D65" i="12"/>
  <c r="D33" i="12" s="1"/>
  <c r="B84" i="1"/>
  <c r="H22" i="17"/>
  <c r="H23" i="17" s="1"/>
  <c r="C34" i="12"/>
  <c r="O29" i="18"/>
  <c r="K22" i="12"/>
  <c r="C63" i="12"/>
  <c r="B60" i="1"/>
  <c r="C30" i="12"/>
  <c r="H16" i="17"/>
  <c r="N32" i="17" s="1"/>
  <c r="F35" i="1"/>
  <c r="J35" i="1"/>
  <c r="N35" i="1"/>
  <c r="R35" i="1"/>
  <c r="V35" i="1"/>
  <c r="Z35" i="1"/>
  <c r="AD35" i="1"/>
  <c r="AH35" i="1"/>
  <c r="AL35" i="1"/>
  <c r="AP35" i="1"/>
  <c r="AT35" i="1"/>
  <c r="AX35" i="1"/>
  <c r="BB35" i="1"/>
  <c r="BF35" i="1"/>
  <c r="BJ35" i="1"/>
  <c r="BN35" i="1"/>
  <c r="BR35" i="1"/>
  <c r="BV35" i="1"/>
  <c r="BZ35" i="1"/>
  <c r="CD35" i="1"/>
  <c r="CH35" i="1"/>
  <c r="CL35" i="1"/>
  <c r="CP35" i="1"/>
  <c r="CT35" i="1"/>
  <c r="CX35" i="1"/>
  <c r="DB35" i="1"/>
  <c r="DF35" i="1"/>
  <c r="DJ35" i="1"/>
  <c r="DN35" i="1"/>
  <c r="DR35" i="1"/>
  <c r="DV35" i="1"/>
  <c r="DZ35" i="1"/>
  <c r="ED35" i="1"/>
  <c r="EH35" i="1"/>
  <c r="EL35" i="1"/>
  <c r="EP35" i="1"/>
  <c r="ET35" i="1"/>
  <c r="EX35" i="1"/>
  <c r="FB35" i="1"/>
  <c r="FF35" i="1"/>
  <c r="FJ35" i="1"/>
  <c r="FN35" i="1"/>
  <c r="FR35" i="1"/>
  <c r="FV35" i="1"/>
  <c r="FZ35" i="1"/>
  <c r="GD35" i="1"/>
  <c r="GH35" i="1"/>
  <c r="GL35" i="1"/>
  <c r="GP35" i="1"/>
  <c r="GT35" i="1"/>
  <c r="GX35" i="1"/>
  <c r="HB35" i="1"/>
  <c r="HF35" i="1"/>
  <c r="HJ35" i="1"/>
  <c r="HN35" i="1"/>
  <c r="HR35" i="1"/>
  <c r="HV35" i="1"/>
  <c r="HZ35" i="1"/>
  <c r="ID35" i="1"/>
  <c r="IH35" i="1"/>
  <c r="IL35" i="1"/>
  <c r="IP35" i="1"/>
  <c r="G15" i="6"/>
  <c r="G13" i="6"/>
  <c r="G35" i="1"/>
  <c r="K35" i="1"/>
  <c r="O35" i="1"/>
  <c r="S35" i="1"/>
  <c r="W35" i="1"/>
  <c r="AA35" i="1"/>
  <c r="AE35" i="1"/>
  <c r="AI35" i="1"/>
  <c r="AM35" i="1"/>
  <c r="AQ35" i="1"/>
  <c r="AU35" i="1"/>
  <c r="AY35" i="1"/>
  <c r="BC35" i="1"/>
  <c r="BG35" i="1"/>
  <c r="BK35" i="1"/>
  <c r="BO35" i="1"/>
  <c r="BS35" i="1"/>
  <c r="BW35" i="1"/>
  <c r="CA35" i="1"/>
  <c r="CE35" i="1"/>
  <c r="CI35" i="1"/>
  <c r="CM35" i="1"/>
  <c r="CQ35" i="1"/>
  <c r="CU35" i="1"/>
  <c r="CY35" i="1"/>
  <c r="DC35" i="1"/>
  <c r="DG35" i="1"/>
  <c r="DK35" i="1"/>
  <c r="DO35" i="1"/>
  <c r="DS35" i="1"/>
  <c r="DW35" i="1"/>
  <c r="EA35" i="1"/>
  <c r="EE35" i="1"/>
  <c r="EI35" i="1"/>
  <c r="EM35" i="1"/>
  <c r="EQ35" i="1"/>
  <c r="EU35" i="1"/>
  <c r="EY35" i="1"/>
  <c r="FC35" i="1"/>
  <c r="FG35" i="1"/>
  <c r="FK35" i="1"/>
  <c r="FO35" i="1"/>
  <c r="FS35" i="1"/>
  <c r="FW35" i="1"/>
  <c r="GA35" i="1"/>
  <c r="GE35" i="1"/>
  <c r="GI35" i="1"/>
  <c r="GM35" i="1"/>
  <c r="GQ35" i="1"/>
  <c r="GU35" i="1"/>
  <c r="GY35" i="1"/>
  <c r="HC35" i="1"/>
  <c r="HG35" i="1"/>
  <c r="HK35" i="1"/>
  <c r="HO35" i="1"/>
  <c r="HS35" i="1"/>
  <c r="HW35" i="1"/>
  <c r="IA35" i="1"/>
  <c r="IE35" i="1"/>
  <c r="II35" i="1"/>
  <c r="IM35" i="1"/>
  <c r="IQ35" i="1"/>
  <c r="G14" i="6"/>
  <c r="M14" i="6"/>
  <c r="D35" i="1"/>
  <c r="H35" i="1"/>
  <c r="L35" i="1"/>
  <c r="P35" i="1"/>
  <c r="T35" i="1"/>
  <c r="X35" i="1"/>
  <c r="AB35" i="1"/>
  <c r="AF35" i="1"/>
  <c r="AJ35" i="1"/>
  <c r="AN35" i="1"/>
  <c r="AR35" i="1"/>
  <c r="AV35" i="1"/>
  <c r="AZ35" i="1"/>
  <c r="BD35" i="1"/>
  <c r="BH35" i="1"/>
  <c r="BL35" i="1"/>
  <c r="BP35" i="1"/>
  <c r="BT35" i="1"/>
  <c r="BX35" i="1"/>
  <c r="CB35" i="1"/>
  <c r="CF35" i="1"/>
  <c r="CJ35" i="1"/>
  <c r="CN35" i="1"/>
  <c r="CR35" i="1"/>
  <c r="CV35" i="1"/>
  <c r="CZ35" i="1"/>
  <c r="DD35" i="1"/>
  <c r="DH35" i="1"/>
  <c r="DL35" i="1"/>
  <c r="DP35" i="1"/>
  <c r="DT35" i="1"/>
  <c r="DX35" i="1"/>
  <c r="EB35" i="1"/>
  <c r="EF35" i="1"/>
  <c r="EJ35" i="1"/>
  <c r="EN35" i="1"/>
  <c r="ER35" i="1"/>
  <c r="EV35" i="1"/>
  <c r="EZ35" i="1"/>
  <c r="FD35" i="1"/>
  <c r="FH35" i="1"/>
  <c r="FL35" i="1"/>
  <c r="FP35" i="1"/>
  <c r="FT35" i="1"/>
  <c r="FX35" i="1"/>
  <c r="GB35" i="1"/>
  <c r="GF35" i="1"/>
  <c r="GJ35" i="1"/>
  <c r="GN35" i="1"/>
  <c r="GR35" i="1"/>
  <c r="GV35" i="1"/>
  <c r="GZ35" i="1"/>
  <c r="HD35" i="1"/>
  <c r="HH35" i="1"/>
  <c r="HL35" i="1"/>
  <c r="HP35" i="1"/>
  <c r="HT35" i="1"/>
  <c r="HX35" i="1"/>
  <c r="IB35" i="1"/>
  <c r="IF35" i="1"/>
  <c r="IJ35" i="1"/>
  <c r="IN35" i="1"/>
  <c r="IR35" i="1"/>
  <c r="E35" i="1"/>
  <c r="I35" i="1"/>
  <c r="M35" i="1"/>
  <c r="Q35" i="1"/>
  <c r="U35" i="1"/>
  <c r="Y35" i="1"/>
  <c r="AC35" i="1"/>
  <c r="AG35" i="1"/>
  <c r="AK35" i="1"/>
  <c r="AO35" i="1"/>
  <c r="AS35" i="1"/>
  <c r="AW35" i="1"/>
  <c r="BA35" i="1"/>
  <c r="BE35" i="1"/>
  <c r="BI35" i="1"/>
  <c r="BM35" i="1"/>
  <c r="BQ35" i="1"/>
  <c r="BU35" i="1"/>
  <c r="BY35" i="1"/>
  <c r="CC35" i="1"/>
  <c r="CG35" i="1"/>
  <c r="CK35" i="1"/>
  <c r="CO35" i="1"/>
  <c r="CS35" i="1"/>
  <c r="CW35" i="1"/>
  <c r="DA35" i="1"/>
  <c r="DE35" i="1"/>
  <c r="DI35" i="1"/>
  <c r="DM35" i="1"/>
  <c r="DQ35" i="1"/>
  <c r="DU35" i="1"/>
  <c r="DY35" i="1"/>
  <c r="EC35" i="1"/>
  <c r="EG35" i="1"/>
  <c r="EK35" i="1"/>
  <c r="EO35" i="1"/>
  <c r="ES35" i="1"/>
  <c r="EW35" i="1"/>
  <c r="FA35" i="1"/>
  <c r="FE35" i="1"/>
  <c r="FI35" i="1"/>
  <c r="FM35" i="1"/>
  <c r="FQ35" i="1"/>
  <c r="FU35" i="1"/>
  <c r="FY35" i="1"/>
  <c r="GC35" i="1"/>
  <c r="GG35" i="1"/>
  <c r="GK35" i="1"/>
  <c r="GO35" i="1"/>
  <c r="GS35" i="1"/>
  <c r="GW35" i="1"/>
  <c r="HA35" i="1"/>
  <c r="HE35" i="1"/>
  <c r="HI35" i="1"/>
  <c r="HM35" i="1"/>
  <c r="HQ35" i="1"/>
  <c r="HU35" i="1"/>
  <c r="HY35" i="1"/>
  <c r="IC35" i="1"/>
  <c r="IG35" i="1"/>
  <c r="IK35" i="1"/>
  <c r="IO35" i="1"/>
  <c r="C35" i="1"/>
  <c r="M15" i="6"/>
  <c r="M13" i="6"/>
  <c r="G29" i="19"/>
  <c r="C29" i="12"/>
  <c r="H31" i="17"/>
  <c r="K48" i="21"/>
  <c r="K50" i="21" s="1"/>
  <c r="K51" i="21" s="1"/>
  <c r="K54" i="21" s="1"/>
  <c r="K55" i="21" s="1"/>
  <c r="H24" i="21"/>
  <c r="I24" i="21" s="1"/>
  <c r="J24" i="21" s="1"/>
  <c r="B101" i="1"/>
  <c r="B20" i="1" s="1"/>
  <c r="B251" i="1" s="1"/>
  <c r="E28" i="21" s="1"/>
  <c r="B18" i="1"/>
  <c r="B100" i="1"/>
  <c r="D64" i="12"/>
  <c r="D32" i="12" s="1"/>
  <c r="H13" i="17"/>
  <c r="C28" i="12"/>
  <c r="H30" i="17"/>
  <c r="D31" i="12" l="1"/>
  <c r="B61" i="1"/>
  <c r="C45" i="12"/>
  <c r="C31" i="12"/>
  <c r="H18" i="17"/>
  <c r="E38" i="21"/>
  <c r="I38" i="21"/>
  <c r="M38" i="21"/>
  <c r="F38" i="21"/>
  <c r="J38" i="21"/>
  <c r="C38" i="21"/>
  <c r="G38" i="21"/>
  <c r="K38" i="21"/>
  <c r="D38" i="21"/>
  <c r="H38" i="21"/>
  <c r="L38" i="21"/>
  <c r="B88" i="1"/>
  <c r="B10" i="1" s="1"/>
  <c r="B250" i="1" s="1"/>
  <c r="E26" i="21" s="1"/>
  <c r="B86" i="1"/>
  <c r="B64" i="1"/>
  <c r="B8" i="1" s="1"/>
  <c r="B249" i="1" s="1"/>
  <c r="G48" i="21" s="1"/>
  <c r="G49" i="21" s="1"/>
  <c r="G50" i="21" s="1"/>
  <c r="F59" i="21" s="1"/>
  <c r="F60" i="21" s="1"/>
  <c r="C81" i="1"/>
  <c r="C80" i="1"/>
  <c r="D79" i="1"/>
  <c r="C79" i="1"/>
  <c r="C175" i="1"/>
  <c r="C59" i="12"/>
  <c r="C82" i="1" l="1"/>
  <c r="C83" i="1" s="1"/>
  <c r="C14" i="1" s="1"/>
  <c r="E16" i="21"/>
  <c r="L3" i="21"/>
  <c r="EG2" i="1"/>
  <c r="HD2" i="1"/>
  <c r="HP2" i="1"/>
  <c r="GH2" i="1"/>
  <c r="HS2" i="1"/>
  <c r="B2" i="1"/>
  <c r="FK2" i="1"/>
  <c r="HQ2" i="1"/>
  <c r="IR2" i="1"/>
  <c r="N3" i="18" s="1"/>
  <c r="CM2" i="1"/>
  <c r="CW2" i="1"/>
  <c r="DF2" i="1"/>
  <c r="DS2" i="1"/>
  <c r="DY2" i="1"/>
  <c r="ED2" i="1"/>
  <c r="EO2" i="1"/>
  <c r="FM2" i="1"/>
  <c r="FS2" i="1"/>
  <c r="GF2" i="1"/>
  <c r="IA2" i="1"/>
  <c r="BP2" i="1"/>
  <c r="CE2" i="1"/>
  <c r="DI2" i="1"/>
  <c r="DR2" i="1"/>
  <c r="EM2" i="1"/>
  <c r="EX2" i="1"/>
  <c r="FH2" i="1"/>
  <c r="FY2" i="1"/>
  <c r="GJ2" i="1"/>
  <c r="GT2" i="1"/>
  <c r="HC2" i="1"/>
  <c r="HN2" i="1"/>
  <c r="IF2" i="1"/>
  <c r="CS2" i="1"/>
  <c r="CZ2" i="1"/>
  <c r="DJ2" i="1"/>
  <c r="DU2" i="1"/>
  <c r="DZ2" i="1"/>
  <c r="EF2" i="1"/>
  <c r="EV2" i="1"/>
  <c r="FN2" i="1"/>
  <c r="FX2" i="1"/>
  <c r="GQ2" i="1"/>
  <c r="BW2" i="1"/>
  <c r="CJ2" i="1"/>
  <c r="DK2" i="1"/>
  <c r="DT2" i="1"/>
  <c r="EN2" i="1"/>
  <c r="EY2" i="1"/>
  <c r="FR2" i="1"/>
  <c r="FZ2" i="1"/>
  <c r="GM2" i="1"/>
  <c r="GX2" i="1"/>
  <c r="HH2" i="1"/>
  <c r="HO2" i="1"/>
  <c r="IJ2" i="1"/>
  <c r="CU2" i="1"/>
  <c r="DB2" i="1"/>
  <c r="DM2" i="1"/>
  <c r="DV2" i="1"/>
  <c r="EA2" i="1"/>
  <c r="EH2" i="1"/>
  <c r="FB2" i="1"/>
  <c r="FP2" i="1"/>
  <c r="GA2" i="1"/>
  <c r="GW2" i="1"/>
  <c r="BY2" i="1"/>
  <c r="CN2" i="1"/>
  <c r="DL2" i="1"/>
  <c r="EE2" i="1"/>
  <c r="EP2" i="1"/>
  <c r="EZ2" i="1"/>
  <c r="FT2" i="1"/>
  <c r="GB2" i="1"/>
  <c r="GO2" i="1"/>
  <c r="GY2" i="1"/>
  <c r="HI2" i="1"/>
  <c r="HT2" i="1"/>
  <c r="IL2" i="1"/>
  <c r="CL2" i="1"/>
  <c r="CV2" i="1"/>
  <c r="DD2" i="1"/>
  <c r="DN2" i="1"/>
  <c r="DW2" i="1"/>
  <c r="EC2" i="1"/>
  <c r="EL2" i="1"/>
  <c r="FL2" i="1"/>
  <c r="FQ2" i="1"/>
  <c r="GC2" i="1"/>
  <c r="HF2" i="1"/>
  <c r="CD2" i="1"/>
  <c r="CQ2" i="1"/>
  <c r="DP2" i="1"/>
  <c r="EJ2" i="1"/>
  <c r="ES2" i="1"/>
  <c r="FF2" i="1"/>
  <c r="FU2" i="1"/>
  <c r="GD2" i="1"/>
  <c r="GS2" i="1"/>
  <c r="HB2" i="1"/>
  <c r="HJ2" i="1"/>
  <c r="IB2" i="1"/>
  <c r="IM2" i="1"/>
  <c r="BF2" i="1"/>
  <c r="GG2" i="1"/>
  <c r="CH2" i="1"/>
  <c r="DC2" i="1"/>
  <c r="DO2" i="1"/>
  <c r="EK2" i="1"/>
  <c r="FA2" i="1"/>
  <c r="FG2" i="1"/>
  <c r="FV2" i="1"/>
  <c r="GL2" i="1"/>
  <c r="GV2" i="1"/>
  <c r="HG2" i="1"/>
  <c r="HR2" i="1"/>
  <c r="HX2" i="1"/>
  <c r="ID2" i="1"/>
  <c r="II2" i="1"/>
  <c r="IP2" i="1"/>
  <c r="AT2" i="1"/>
  <c r="CR2" i="1"/>
  <c r="D2" i="1"/>
  <c r="H2" i="1"/>
  <c r="L2" i="1"/>
  <c r="Q2" i="1"/>
  <c r="U2" i="1"/>
  <c r="Y2" i="1"/>
  <c r="AC2" i="1"/>
  <c r="AG2" i="1"/>
  <c r="AK2" i="1"/>
  <c r="AO2" i="1"/>
  <c r="AU2" i="1"/>
  <c r="AY2" i="1"/>
  <c r="BC2" i="1"/>
  <c r="BH2" i="1"/>
  <c r="BL2" i="1"/>
  <c r="BQ2" i="1"/>
  <c r="BV2" i="1"/>
  <c r="CB2" i="1"/>
  <c r="BS2" i="1"/>
  <c r="M2" i="1"/>
  <c r="EI2" i="1"/>
  <c r="DE2" i="1"/>
  <c r="DQ2" i="1"/>
  <c r="ET2" i="1"/>
  <c r="FC2" i="1"/>
  <c r="FI2" i="1"/>
  <c r="FW2" i="1"/>
  <c r="GN2" i="1"/>
  <c r="GZ2" i="1"/>
  <c r="HK2" i="1"/>
  <c r="HU2" i="1"/>
  <c r="HY2" i="1"/>
  <c r="IE2" i="1"/>
  <c r="IK2" i="1"/>
  <c r="IQ2" i="1"/>
  <c r="CT2" i="1"/>
  <c r="E2" i="1"/>
  <c r="I2" i="1"/>
  <c r="N2" i="1"/>
  <c r="R2" i="1"/>
  <c r="V2" i="1"/>
  <c r="Z2" i="1"/>
  <c r="AD2" i="1"/>
  <c r="AH2" i="1"/>
  <c r="AL2" i="1"/>
  <c r="AP2" i="1"/>
  <c r="AV2" i="1"/>
  <c r="AZ2" i="1"/>
  <c r="BD2" i="1"/>
  <c r="BI2" i="1"/>
  <c r="BM2" i="1"/>
  <c r="BR2" i="1"/>
  <c r="BX2" i="1"/>
  <c r="CC2" i="1"/>
  <c r="ER2" i="1"/>
  <c r="CF2" i="1"/>
  <c r="EQ2" i="1"/>
  <c r="CY2" i="1"/>
  <c r="DG2" i="1"/>
  <c r="DX2" i="1"/>
  <c r="EU2" i="1"/>
  <c r="FD2" i="1"/>
  <c r="FJ2" i="1"/>
  <c r="GI2" i="1"/>
  <c r="GP2" i="1"/>
  <c r="HA2" i="1"/>
  <c r="HL2" i="1"/>
  <c r="HV2" i="1"/>
  <c r="HZ2" i="1"/>
  <c r="IG2" i="1"/>
  <c r="IN2" i="1"/>
  <c r="CX2" i="1"/>
  <c r="CO2" i="1"/>
  <c r="F2" i="1"/>
  <c r="J2" i="1"/>
  <c r="O2" i="1"/>
  <c r="S2" i="1"/>
  <c r="W2" i="1"/>
  <c r="AA2" i="1"/>
  <c r="AE2" i="1"/>
  <c r="AI2" i="1"/>
  <c r="AM2" i="1"/>
  <c r="AQ2" i="1"/>
  <c r="AW2" i="1"/>
  <c r="BA2" i="1"/>
  <c r="BE2" i="1"/>
  <c r="BJ2" i="1"/>
  <c r="BN2" i="1"/>
  <c r="BT2" i="1"/>
  <c r="BZ2" i="1"/>
  <c r="CI2" i="1"/>
  <c r="GE2" i="1"/>
  <c r="CG2" i="1"/>
  <c r="GR2" i="1"/>
  <c r="DA2" i="1"/>
  <c r="DH2" i="1"/>
  <c r="EB2" i="1"/>
  <c r="EW2" i="1"/>
  <c r="FE2" i="1"/>
  <c r="FO2" i="1"/>
  <c r="GK2" i="1"/>
  <c r="GU2" i="1"/>
  <c r="HE2" i="1"/>
  <c r="HM2" i="1"/>
  <c r="HW2" i="1"/>
  <c r="IC2" i="1"/>
  <c r="IH2" i="1"/>
  <c r="IO2" i="1"/>
  <c r="AS2" i="1"/>
  <c r="CP2" i="1"/>
  <c r="C2" i="1"/>
  <c r="G2" i="1"/>
  <c r="K2" i="1"/>
  <c r="P2" i="1"/>
  <c r="T2" i="1"/>
  <c r="X2" i="1"/>
  <c r="AB2" i="1"/>
  <c r="AF2" i="1"/>
  <c r="AJ2" i="1"/>
  <c r="AN2" i="1"/>
  <c r="AR2" i="1"/>
  <c r="AX2" i="1"/>
  <c r="BB2" i="1"/>
  <c r="BG2" i="1"/>
  <c r="BK2" i="1"/>
  <c r="BO2" i="1"/>
  <c r="BU2" i="1"/>
  <c r="CA2" i="1"/>
  <c r="CK2" i="1"/>
  <c r="F37" i="12"/>
  <c r="C56" i="1" s="1"/>
  <c r="C57" i="1" s="1"/>
  <c r="B7" i="1"/>
  <c r="B248" i="1" s="1"/>
  <c r="E48" i="21" s="1"/>
  <c r="E49" i="21" s="1"/>
  <c r="L12" i="21"/>
  <c r="L16" i="21"/>
  <c r="L14" i="21"/>
  <c r="L10" i="21"/>
  <c r="E51" i="21"/>
  <c r="F51" i="21" s="1"/>
  <c r="L29" i="21" s="1"/>
  <c r="O26" i="21"/>
  <c r="H27" i="21" s="1"/>
  <c r="I27" i="21" s="1"/>
  <c r="J27" i="21" s="1"/>
  <c r="K56" i="12"/>
  <c r="O1" i="15"/>
  <c r="C27" i="12"/>
  <c r="H29" i="17"/>
  <c r="C59" i="1"/>
  <c r="C63" i="1" l="1"/>
  <c r="C65" i="1"/>
  <c r="C66" i="1" s="1"/>
  <c r="C6" i="1" s="1"/>
  <c r="C67" i="1"/>
  <c r="C68" i="1" s="1"/>
  <c r="C165" i="1" s="1"/>
  <c r="C60" i="1"/>
  <c r="C62" i="1"/>
  <c r="O28" i="18"/>
  <c r="K21" i="12"/>
  <c r="E50" i="21"/>
  <c r="J16" i="21" s="1"/>
  <c r="C163" i="1" l="1"/>
  <c r="C133" i="1" s="1"/>
  <c r="C134" i="1" s="1"/>
  <c r="C135" i="1" s="1"/>
  <c r="C39" i="1"/>
  <c r="C38" i="1"/>
  <c r="H7" i="21"/>
  <c r="I7" i="21" s="1"/>
  <c r="F57" i="21"/>
  <c r="C61" i="1"/>
  <c r="D59" i="1"/>
  <c r="D60" i="1" s="1"/>
  <c r="C64" i="1"/>
  <c r="C8" i="1" s="1"/>
  <c r="C104" i="1"/>
  <c r="C113" i="1"/>
  <c r="C27" i="1" s="1"/>
  <c r="C95" i="1"/>
  <c r="C16" i="1" s="1"/>
  <c r="C145" i="1"/>
  <c r="C12" i="1"/>
  <c r="C37" i="1" l="1"/>
  <c r="C22" i="1"/>
  <c r="D56" i="1"/>
  <c r="D57" i="1" s="1"/>
  <c r="D63" i="1" s="1"/>
  <c r="C7" i="1"/>
  <c r="C84" i="1"/>
  <c r="C85" i="1" s="1"/>
  <c r="C88" i="1" s="1"/>
  <c r="F58" i="21"/>
  <c r="E66" i="21" s="1"/>
  <c r="F66" i="21" s="1"/>
  <c r="P9" i="21" s="1"/>
  <c r="E65" i="21"/>
  <c r="F65" i="21" s="1"/>
  <c r="E59" i="1"/>
  <c r="E60" i="1" s="1"/>
  <c r="L28" i="21"/>
  <c r="J17" i="21" s="1"/>
  <c r="I17" i="21"/>
  <c r="L30" i="21"/>
  <c r="I15" i="21"/>
  <c r="J15" i="21"/>
  <c r="P13" i="21" l="1"/>
  <c r="P11" i="21"/>
  <c r="E68" i="21"/>
  <c r="F69" i="21"/>
  <c r="G76" i="21"/>
  <c r="G74" i="21"/>
  <c r="P7" i="21" s="1"/>
  <c r="G75" i="21"/>
  <c r="G73" i="21"/>
  <c r="E69" i="21"/>
  <c r="D62" i="1"/>
  <c r="C86" i="1"/>
  <c r="C10" i="1"/>
  <c r="C89" i="1"/>
  <c r="D67" i="1"/>
  <c r="F59" i="1"/>
  <c r="F60" i="1" s="1"/>
  <c r="E74" i="21"/>
  <c r="I8" i="21"/>
  <c r="I9" i="21"/>
  <c r="E73" i="21"/>
  <c r="D65" i="1"/>
  <c r="G69" i="21" l="1"/>
  <c r="F71" i="21" s="1"/>
  <c r="G59" i="1"/>
  <c r="C15" i="1"/>
  <c r="K10" i="21"/>
  <c r="I10" i="21"/>
  <c r="P6" i="21"/>
  <c r="K12" i="21"/>
  <c r="L17" i="21" s="1"/>
  <c r="I12" i="21"/>
  <c r="L24" i="21" s="1"/>
  <c r="P8" i="21"/>
  <c r="I11" i="21"/>
  <c r="K11" i="21"/>
  <c r="C87" i="1"/>
  <c r="C9" i="1" s="1"/>
  <c r="C105" i="1"/>
  <c r="E71" i="21"/>
  <c r="E72" i="21"/>
  <c r="K13" i="21"/>
  <c r="L23" i="21" s="1"/>
  <c r="I13" i="21"/>
  <c r="L25" i="21" s="1"/>
  <c r="F72" i="21" l="1"/>
  <c r="I21" i="21" s="1"/>
  <c r="L22" i="21"/>
  <c r="L19" i="21"/>
  <c r="L20" i="21"/>
  <c r="L18" i="21"/>
  <c r="J18" i="21"/>
  <c r="I18" i="21"/>
  <c r="P10" i="21"/>
  <c r="P12" i="21"/>
  <c r="I19" i="21"/>
  <c r="J19" i="21"/>
  <c r="C23" i="1"/>
  <c r="C106" i="1"/>
  <c r="I20" i="21"/>
  <c r="J20" i="21"/>
  <c r="G60" i="1"/>
  <c r="J21" i="21" l="1"/>
  <c r="C107" i="1"/>
  <c r="C108" i="1"/>
  <c r="H59" i="1"/>
  <c r="H60" i="1" s="1"/>
  <c r="I59" i="1" l="1"/>
  <c r="C109" i="1"/>
  <c r="C176" i="1"/>
  <c r="C126" i="1"/>
  <c r="C127" i="1" s="1"/>
  <c r="C128" i="1" s="1"/>
  <c r="C4" i="1" s="1"/>
  <c r="C24" i="1"/>
  <c r="D73" i="1"/>
  <c r="D91" i="1" l="1"/>
  <c r="C110" i="1"/>
  <c r="I60" i="1"/>
  <c r="J59" i="1" l="1"/>
  <c r="J60" i="1" s="1"/>
  <c r="D72" i="1"/>
  <c r="C144" i="1"/>
  <c r="D71" i="1"/>
  <c r="C174" i="1"/>
  <c r="C177" i="1" s="1"/>
  <c r="C260" i="1"/>
  <c r="C25" i="1"/>
  <c r="C136" i="1"/>
  <c r="C119" i="1"/>
  <c r="C120" i="1" s="1"/>
  <c r="D99" i="1"/>
  <c r="D92" i="1"/>
  <c r="D93" i="1" s="1"/>
  <c r="D94" i="1" s="1"/>
  <c r="D74" i="1"/>
  <c r="D75" i="1" s="1"/>
  <c r="C131" i="1"/>
  <c r="K59" i="1" l="1"/>
  <c r="C31" i="1"/>
  <c r="C121" i="1"/>
  <c r="C147" i="1"/>
  <c r="C149" i="1"/>
  <c r="C150" i="1"/>
  <c r="C151" i="1"/>
  <c r="C148" i="1"/>
  <c r="C146" i="1"/>
  <c r="C178" i="1"/>
  <c r="D18" i="1"/>
  <c r="C36" i="1"/>
  <c r="C40" i="1"/>
  <c r="C41" i="1"/>
  <c r="C32" i="1" l="1"/>
  <c r="D97" i="1"/>
  <c r="D98" i="1" s="1"/>
  <c r="D81" i="1"/>
  <c r="D76" i="1"/>
  <c r="D80" i="1"/>
  <c r="D77" i="1"/>
  <c r="C43" i="1"/>
  <c r="C42" i="1"/>
  <c r="C258" i="1"/>
  <c r="C184" i="1"/>
  <c r="C183" i="1"/>
  <c r="C180" i="1"/>
  <c r="C179" i="1"/>
  <c r="C132" i="1"/>
  <c r="C181" i="1"/>
  <c r="D61" i="1"/>
  <c r="D64" i="1"/>
  <c r="D8" i="1" s="1"/>
  <c r="D68" i="1"/>
  <c r="D66" i="1"/>
  <c r="D6" i="1" s="1"/>
  <c r="K60" i="1"/>
  <c r="D145" i="1" l="1"/>
  <c r="D12" i="1"/>
  <c r="D95" i="1"/>
  <c r="D16" i="1" s="1"/>
  <c r="D165" i="1"/>
  <c r="D163" i="1"/>
  <c r="E56" i="1"/>
  <c r="E57" i="1" s="1"/>
  <c r="D7" i="1"/>
  <c r="D84" i="1"/>
  <c r="D85" i="1" s="1"/>
  <c r="D88" i="1" s="1"/>
  <c r="D78" i="1"/>
  <c r="D13" i="1" s="1"/>
  <c r="D82" i="1"/>
  <c r="D83" i="1" s="1"/>
  <c r="D14" i="1" s="1"/>
  <c r="D19" i="1"/>
  <c r="D101" i="1"/>
  <c r="D20" i="1" s="1"/>
  <c r="D100" i="1"/>
  <c r="L59" i="1"/>
  <c r="L60" i="1" s="1"/>
  <c r="D86" i="1" l="1"/>
  <c r="D87" i="1" s="1"/>
  <c r="D9" i="1" s="1"/>
  <c r="D10" i="1"/>
  <c r="D89" i="1"/>
  <c r="M59" i="1"/>
  <c r="E62" i="1"/>
  <c r="E65" i="1"/>
  <c r="E67" i="1"/>
  <c r="E63" i="1"/>
  <c r="D39" i="1"/>
  <c r="D38" i="1"/>
  <c r="C166" i="1"/>
  <c r="D133" i="1"/>
  <c r="D134" i="1" s="1"/>
  <c r="C164" i="1"/>
  <c r="D104" i="1"/>
  <c r="D113" i="1"/>
  <c r="C137" i="1" l="1"/>
  <c r="C138" i="1" s="1"/>
  <c r="C139" i="1" s="1"/>
  <c r="C140" i="1" s="1"/>
  <c r="C141" i="1" s="1"/>
  <c r="C3" i="1" s="1"/>
  <c r="C256" i="1"/>
  <c r="C160" i="1"/>
  <c r="C159" i="1"/>
  <c r="C158" i="1"/>
  <c r="C161" i="1"/>
  <c r="D15" i="1"/>
  <c r="D27" i="1"/>
  <c r="D114" i="1"/>
  <c r="D105" i="1"/>
  <c r="D23" i="1" s="1"/>
  <c r="D22" i="1"/>
  <c r="C254" i="1"/>
  <c r="C154" i="1"/>
  <c r="C156" i="1"/>
  <c r="C155" i="1"/>
  <c r="C157" i="1"/>
  <c r="D135" i="1"/>
  <c r="M60" i="1"/>
  <c r="N59" i="1" l="1"/>
  <c r="D106" i="1"/>
  <c r="D28" i="1"/>
  <c r="D115" i="1"/>
  <c r="D122" i="1" l="1"/>
  <c r="N60" i="1"/>
  <c r="D107" i="1"/>
  <c r="D108" i="1"/>
  <c r="D176" i="1" l="1"/>
  <c r="E73" i="1"/>
  <c r="D24" i="1"/>
  <c r="O59" i="1"/>
  <c r="O60" i="1" s="1"/>
  <c r="D123" i="1"/>
  <c r="D124" i="1" s="1"/>
  <c r="D33" i="1" s="1"/>
  <c r="D37" i="1" s="1"/>
  <c r="D109" i="1"/>
  <c r="P59" i="1" l="1"/>
  <c r="P60" i="1" s="1"/>
  <c r="D110" i="1"/>
  <c r="E91" i="1"/>
  <c r="Q59" i="1" l="1"/>
  <c r="Q60" i="1" s="1"/>
  <c r="D25" i="1"/>
  <c r="D144" i="1"/>
  <c r="E72" i="1"/>
  <c r="E71" i="1"/>
  <c r="D174" i="1"/>
  <c r="D260" i="1"/>
  <c r="D136" i="1"/>
  <c r="E92" i="1"/>
  <c r="E93" i="1" s="1"/>
  <c r="E94" i="1" s="1"/>
  <c r="E74" i="1"/>
  <c r="E75" i="1" s="1"/>
  <c r="E99" i="1"/>
  <c r="D119" i="1"/>
  <c r="D120" i="1" s="1"/>
  <c r="D31" i="1" s="1"/>
  <c r="D131" i="1"/>
  <c r="D116" i="1"/>
  <c r="R59" i="1" l="1"/>
  <c r="R60" i="1" s="1"/>
  <c r="D151" i="1"/>
  <c r="D148" i="1"/>
  <c r="D149" i="1"/>
  <c r="D150" i="1"/>
  <c r="D146" i="1"/>
  <c r="D147" i="1"/>
  <c r="D36" i="1"/>
  <c r="D40" i="1"/>
  <c r="D41" i="1"/>
  <c r="D29" i="1"/>
  <c r="D117" i="1"/>
  <c r="D118" i="1" s="1"/>
  <c r="E18" i="1"/>
  <c r="E61" i="1" l="1"/>
  <c r="E64" i="1"/>
  <c r="E8" i="1" s="1"/>
  <c r="E66" i="1"/>
  <c r="E6" i="1" s="1"/>
  <c r="D121" i="1"/>
  <c r="D175" i="1"/>
  <c r="D177" i="1" s="1"/>
  <c r="E79" i="1"/>
  <c r="D30" i="1"/>
  <c r="D126" i="1"/>
  <c r="D127" i="1" s="1"/>
  <c r="D128" i="1" s="1"/>
  <c r="D4" i="1" s="1"/>
  <c r="S59" i="1"/>
  <c r="F56" i="1" l="1"/>
  <c r="F57" i="1" s="1"/>
  <c r="E7" i="1"/>
  <c r="E84" i="1"/>
  <c r="D178" i="1"/>
  <c r="D32" i="1"/>
  <c r="E97" i="1"/>
  <c r="E98" i="1" s="1"/>
  <c r="S60" i="1"/>
  <c r="F63" i="1" l="1"/>
  <c r="F65" i="1"/>
  <c r="F67" i="1"/>
  <c r="F62" i="1"/>
  <c r="E19" i="1"/>
  <c r="E100" i="1"/>
  <c r="E101" i="1"/>
  <c r="E20" i="1" s="1"/>
  <c r="E77" i="1"/>
  <c r="E76" i="1"/>
  <c r="E80" i="1"/>
  <c r="E81" i="1"/>
  <c r="D43" i="1"/>
  <c r="D42" i="1"/>
  <c r="D132" i="1"/>
  <c r="D184" i="1"/>
  <c r="D181" i="1"/>
  <c r="D258" i="1"/>
  <c r="D183" i="1"/>
  <c r="D180" i="1"/>
  <c r="D179" i="1"/>
  <c r="E68" i="1"/>
  <c r="T59" i="1"/>
  <c r="T60" i="1" s="1"/>
  <c r="E82" i="1" l="1"/>
  <c r="E83" i="1" s="1"/>
  <c r="E14" i="1" s="1"/>
  <c r="E78" i="1"/>
  <c r="E13" i="1" s="1"/>
  <c r="U59" i="1"/>
  <c r="U60" i="1" s="1"/>
  <c r="E145" i="1"/>
  <c r="E12" i="1"/>
  <c r="E95" i="1"/>
  <c r="E16" i="1" s="1"/>
  <c r="E165" i="1"/>
  <c r="E85" i="1"/>
  <c r="E88" i="1" s="1"/>
  <c r="E163" i="1"/>
  <c r="E113" i="1" l="1"/>
  <c r="E27" i="1" s="1"/>
  <c r="E104" i="1"/>
  <c r="E22" i="1" s="1"/>
  <c r="V59" i="1"/>
  <c r="V60" i="1" s="1"/>
  <c r="E86" i="1"/>
  <c r="E87" i="1" s="1"/>
  <c r="E9" i="1" s="1"/>
  <c r="E10" i="1"/>
  <c r="E38" i="1"/>
  <c r="E39" i="1"/>
  <c r="D166" i="1"/>
  <c r="E133" i="1"/>
  <c r="E134" i="1" s="1"/>
  <c r="D164" i="1"/>
  <c r="E89" i="1"/>
  <c r="E114" i="1" l="1"/>
  <c r="E28" i="1" s="1"/>
  <c r="E105" i="1"/>
  <c r="E23" i="1" s="1"/>
  <c r="W59" i="1"/>
  <c r="W60" i="1" s="1"/>
  <c r="D254" i="1"/>
  <c r="E135" i="1"/>
  <c r="D154" i="1"/>
  <c r="D156" i="1"/>
  <c r="D155" i="1"/>
  <c r="D157" i="1"/>
  <c r="D256" i="1"/>
  <c r="D161" i="1"/>
  <c r="D160" i="1"/>
  <c r="D159" i="1"/>
  <c r="D158" i="1"/>
  <c r="D137" i="1"/>
  <c r="D138" i="1" s="1"/>
  <c r="D139" i="1" s="1"/>
  <c r="D140" i="1" s="1"/>
  <c r="D141" i="1" s="1"/>
  <c r="D3" i="1" s="1"/>
  <c r="E15" i="1"/>
  <c r="E115" i="1" l="1"/>
  <c r="E122" i="1" s="1"/>
  <c r="E106" i="1"/>
  <c r="E107" i="1" s="1"/>
  <c r="X59" i="1"/>
  <c r="E108" i="1" l="1"/>
  <c r="E109" i="1" s="1"/>
  <c r="E176" i="1"/>
  <c r="F73" i="1"/>
  <c r="E24" i="1"/>
  <c r="E123" i="1"/>
  <c r="E124" i="1" s="1"/>
  <c r="E33" i="1" s="1"/>
  <c r="E37" i="1" s="1"/>
  <c r="X60" i="1"/>
  <c r="Y59" i="1" l="1"/>
  <c r="Y60" i="1" s="1"/>
  <c r="F91" i="1"/>
  <c r="E110" i="1"/>
  <c r="Z59" i="1" l="1"/>
  <c r="Z60" i="1" s="1"/>
  <c r="E174" i="1"/>
  <c r="F72" i="1"/>
  <c r="F71" i="1"/>
  <c r="E25" i="1"/>
  <c r="E144" i="1"/>
  <c r="E260" i="1"/>
  <c r="E136" i="1"/>
  <c r="F92" i="1"/>
  <c r="F93" i="1" s="1"/>
  <c r="F94" i="1" s="1"/>
  <c r="E119" i="1"/>
  <c r="E120" i="1" s="1"/>
  <c r="E31" i="1" s="1"/>
  <c r="F99" i="1"/>
  <c r="F74" i="1"/>
  <c r="F75" i="1" s="1"/>
  <c r="E131" i="1"/>
  <c r="E116" i="1"/>
  <c r="AA59" i="1" l="1"/>
  <c r="AA60" i="1" s="1"/>
  <c r="E151" i="1"/>
  <c r="E148" i="1"/>
  <c r="E149" i="1"/>
  <c r="E150" i="1"/>
  <c r="E146" i="1"/>
  <c r="E147" i="1"/>
  <c r="E29" i="1"/>
  <c r="E117" i="1"/>
  <c r="E118" i="1" s="1"/>
  <c r="E41" i="1"/>
  <c r="E36" i="1"/>
  <c r="E40" i="1"/>
  <c r="F18" i="1"/>
  <c r="E175" i="1" l="1"/>
  <c r="E177" i="1" s="1"/>
  <c r="E121" i="1"/>
  <c r="F79" i="1"/>
  <c r="E30" i="1"/>
  <c r="E126" i="1"/>
  <c r="E127" i="1" s="1"/>
  <c r="E128" i="1" s="1"/>
  <c r="E4" i="1" s="1"/>
  <c r="F61" i="1"/>
  <c r="F64" i="1"/>
  <c r="F8" i="1" s="1"/>
  <c r="F66" i="1"/>
  <c r="F6" i="1" s="1"/>
  <c r="AB59" i="1"/>
  <c r="AB60" i="1" s="1"/>
  <c r="AC59" i="1" l="1"/>
  <c r="AC60" i="1" s="1"/>
  <c r="G56" i="1"/>
  <c r="G57" i="1" s="1"/>
  <c r="F7" i="1"/>
  <c r="F84" i="1"/>
  <c r="E32" i="1"/>
  <c r="F97" i="1"/>
  <c r="F98" i="1" s="1"/>
  <c r="E178" i="1"/>
  <c r="AD59" i="1" l="1"/>
  <c r="F19" i="1"/>
  <c r="F100" i="1"/>
  <c r="F101" i="1"/>
  <c r="F20" i="1" s="1"/>
  <c r="G63" i="1"/>
  <c r="G65" i="1"/>
  <c r="G67" i="1"/>
  <c r="G62" i="1"/>
  <c r="F81" i="1"/>
  <c r="F76" i="1"/>
  <c r="F80" i="1"/>
  <c r="F77" i="1"/>
  <c r="F78" i="1" s="1"/>
  <c r="F13" i="1" s="1"/>
  <c r="E43" i="1"/>
  <c r="E42" i="1"/>
  <c r="E132" i="1"/>
  <c r="E179" i="1"/>
  <c r="E180" i="1"/>
  <c r="E258" i="1"/>
  <c r="E184" i="1"/>
  <c r="E181" i="1"/>
  <c r="E183" i="1"/>
  <c r="F68" i="1"/>
  <c r="F82" i="1" l="1"/>
  <c r="F83" i="1" s="1"/>
  <c r="F14" i="1" s="1"/>
  <c r="F104" i="1"/>
  <c r="F95" i="1"/>
  <c r="F16" i="1" s="1"/>
  <c r="F145" i="1"/>
  <c r="F12" i="1"/>
  <c r="F165" i="1"/>
  <c r="F85" i="1"/>
  <c r="F88" i="1" s="1"/>
  <c r="F163" i="1"/>
  <c r="AD60" i="1"/>
  <c r="F86" i="1" l="1"/>
  <c r="F87" i="1" s="1"/>
  <c r="F9" i="1" s="1"/>
  <c r="F10" i="1"/>
  <c r="F113" i="1"/>
  <c r="F38" i="1"/>
  <c r="F39" i="1"/>
  <c r="E166" i="1"/>
  <c r="F89" i="1"/>
  <c r="F133" i="1"/>
  <c r="F134" i="1" s="1"/>
  <c r="E164" i="1"/>
  <c r="AE59" i="1"/>
  <c r="AE60" i="1" s="1"/>
  <c r="F22" i="1"/>
  <c r="F105" i="1" l="1"/>
  <c r="F23" i="1" s="1"/>
  <c r="AF59" i="1"/>
  <c r="AF60" i="1" s="1"/>
  <c r="F15" i="1"/>
  <c r="E256" i="1"/>
  <c r="E159" i="1"/>
  <c r="E158" i="1"/>
  <c r="E161" i="1"/>
  <c r="E160" i="1"/>
  <c r="E137" i="1"/>
  <c r="E138" i="1" s="1"/>
  <c r="E139" i="1" s="1"/>
  <c r="E140" i="1" s="1"/>
  <c r="E141" i="1" s="1"/>
  <c r="E3" i="1" s="1"/>
  <c r="E254" i="1"/>
  <c r="E157" i="1"/>
  <c r="F135" i="1"/>
  <c r="E154" i="1"/>
  <c r="E156" i="1"/>
  <c r="E155" i="1"/>
  <c r="F27" i="1"/>
  <c r="F114" i="1"/>
  <c r="F106" i="1" l="1"/>
  <c r="F107" i="1" s="1"/>
  <c r="AG59" i="1"/>
  <c r="AG60" i="1" s="1"/>
  <c r="F28" i="1"/>
  <c r="F115" i="1"/>
  <c r="F108" i="1" l="1"/>
  <c r="F109" i="1" s="1"/>
  <c r="AH59" i="1"/>
  <c r="AH60" i="1" s="1"/>
  <c r="F176" i="1"/>
  <c r="G73" i="1"/>
  <c r="F24" i="1"/>
  <c r="F122" i="1"/>
  <c r="AI59" i="1" l="1"/>
  <c r="AI60" i="1" s="1"/>
  <c r="F123" i="1"/>
  <c r="F124" i="1" s="1"/>
  <c r="F33" i="1" s="1"/>
  <c r="F37" i="1" s="1"/>
  <c r="F110" i="1"/>
  <c r="G91" i="1"/>
  <c r="AJ59" i="1" l="1"/>
  <c r="AJ60" i="1" s="1"/>
  <c r="F25" i="1"/>
  <c r="F144" i="1"/>
  <c r="G71" i="1"/>
  <c r="G72" i="1"/>
  <c r="F174" i="1"/>
  <c r="F260" i="1"/>
  <c r="F136" i="1"/>
  <c r="G92" i="1"/>
  <c r="G93" i="1" s="1"/>
  <c r="G94" i="1" s="1"/>
  <c r="G74" i="1"/>
  <c r="G75" i="1" s="1"/>
  <c r="G99" i="1"/>
  <c r="F119" i="1"/>
  <c r="F120" i="1" s="1"/>
  <c r="F31" i="1" s="1"/>
  <c r="F131" i="1"/>
  <c r="F116" i="1"/>
  <c r="AK59" i="1" l="1"/>
  <c r="AK60" i="1" s="1"/>
  <c r="F149" i="1"/>
  <c r="F150" i="1"/>
  <c r="F151" i="1"/>
  <c r="F148" i="1"/>
  <c r="F146" i="1"/>
  <c r="F147" i="1"/>
  <c r="F29" i="1"/>
  <c r="F117" i="1"/>
  <c r="F118" i="1" s="1"/>
  <c r="F41" i="1"/>
  <c r="F36" i="1"/>
  <c r="F40" i="1"/>
  <c r="G18" i="1"/>
  <c r="AL59" i="1" l="1"/>
  <c r="AL60" i="1" s="1"/>
  <c r="G61" i="1"/>
  <c r="G64" i="1"/>
  <c r="G8" i="1" s="1"/>
  <c r="G66" i="1"/>
  <c r="G6" i="1" s="1"/>
  <c r="F175" i="1"/>
  <c r="F177" i="1" s="1"/>
  <c r="F121" i="1"/>
  <c r="F30" i="1"/>
  <c r="G79" i="1"/>
  <c r="F126" i="1"/>
  <c r="F127" i="1" s="1"/>
  <c r="F128" i="1" s="1"/>
  <c r="F4" i="1" s="1"/>
  <c r="AM59" i="1" l="1"/>
  <c r="AM60" i="1" s="1"/>
  <c r="F32" i="1"/>
  <c r="G97" i="1"/>
  <c r="G98" i="1" s="1"/>
  <c r="F178" i="1"/>
  <c r="H56" i="1"/>
  <c r="H57" i="1" s="1"/>
  <c r="G7" i="1"/>
  <c r="G84" i="1"/>
  <c r="G77" i="1" l="1"/>
  <c r="G81" i="1"/>
  <c r="G80" i="1"/>
  <c r="G76" i="1"/>
  <c r="F42" i="1"/>
  <c r="F43" i="1"/>
  <c r="F132" i="1"/>
  <c r="F183" i="1"/>
  <c r="F181" i="1"/>
  <c r="F180" i="1"/>
  <c r="F258" i="1"/>
  <c r="F179" i="1"/>
  <c r="F184" i="1"/>
  <c r="G68" i="1"/>
  <c r="G19" i="1"/>
  <c r="G100" i="1"/>
  <c r="G101" i="1"/>
  <c r="G20" i="1" s="1"/>
  <c r="AN59" i="1"/>
  <c r="AN60" i="1" s="1"/>
  <c r="H67" i="1"/>
  <c r="H65" i="1"/>
  <c r="H63" i="1"/>
  <c r="H62" i="1"/>
  <c r="G82" i="1" l="1"/>
  <c r="G83" i="1" s="1"/>
  <c r="G14" i="1" s="1"/>
  <c r="AO59" i="1"/>
  <c r="AO60" i="1" s="1"/>
  <c r="G95" i="1"/>
  <c r="G16" i="1" s="1"/>
  <c r="G145" i="1"/>
  <c r="G12" i="1"/>
  <c r="G165" i="1"/>
  <c r="G85" i="1"/>
  <c r="G88" i="1" s="1"/>
  <c r="G163" i="1"/>
  <c r="G78" i="1"/>
  <c r="G13" i="1" s="1"/>
  <c r="G113" i="1" l="1"/>
  <c r="G27" i="1" s="1"/>
  <c r="G86" i="1"/>
  <c r="G87" i="1" s="1"/>
  <c r="G9" i="1" s="1"/>
  <c r="G10" i="1"/>
  <c r="AP59" i="1"/>
  <c r="G38" i="1"/>
  <c r="G39" i="1"/>
  <c r="F166" i="1"/>
  <c r="G133" i="1"/>
  <c r="G134" i="1" s="1"/>
  <c r="F164" i="1"/>
  <c r="G89" i="1"/>
  <c r="G104" i="1"/>
  <c r="G114" i="1" l="1"/>
  <c r="G115" i="1" s="1"/>
  <c r="G105" i="1"/>
  <c r="G23" i="1" s="1"/>
  <c r="G22" i="1"/>
  <c r="G15" i="1"/>
  <c r="AP60" i="1"/>
  <c r="G135" i="1"/>
  <c r="F254" i="1"/>
  <c r="F156" i="1"/>
  <c r="F155" i="1"/>
  <c r="F157" i="1"/>
  <c r="F154" i="1"/>
  <c r="F256" i="1"/>
  <c r="F159" i="1"/>
  <c r="F158" i="1"/>
  <c r="F161" i="1"/>
  <c r="F160" i="1"/>
  <c r="F137" i="1"/>
  <c r="F138" i="1" s="1"/>
  <c r="F139" i="1" s="1"/>
  <c r="F140" i="1" s="1"/>
  <c r="F141" i="1" s="1"/>
  <c r="F3" i="1" s="1"/>
  <c r="G28" i="1" l="1"/>
  <c r="G106" i="1"/>
  <c r="G107" i="1" s="1"/>
  <c r="H73" i="1" s="1"/>
  <c r="G122" i="1"/>
  <c r="AQ59" i="1"/>
  <c r="AQ60" i="1" s="1"/>
  <c r="G108" i="1" l="1"/>
  <c r="G109" i="1" s="1"/>
  <c r="G24" i="1"/>
  <c r="G176" i="1"/>
  <c r="AR59" i="1"/>
  <c r="AR60" i="1" s="1"/>
  <c r="G123" i="1"/>
  <c r="G124" i="1" s="1"/>
  <c r="G33" i="1" s="1"/>
  <c r="G37" i="1" s="1"/>
  <c r="G110" i="1" l="1"/>
  <c r="H91" i="1"/>
  <c r="AS59" i="1"/>
  <c r="AS60" i="1" l="1"/>
  <c r="H71" i="1"/>
  <c r="G25" i="1"/>
  <c r="G144" i="1"/>
  <c r="G174" i="1"/>
  <c r="H72" i="1"/>
  <c r="G260" i="1"/>
  <c r="G136" i="1"/>
  <c r="H74" i="1"/>
  <c r="H75" i="1" s="1"/>
  <c r="H99" i="1"/>
  <c r="G119" i="1"/>
  <c r="G120" i="1" s="1"/>
  <c r="G31" i="1" s="1"/>
  <c r="H92" i="1"/>
  <c r="H93" i="1" s="1"/>
  <c r="H94" i="1" s="1"/>
  <c r="G131" i="1"/>
  <c r="G116" i="1"/>
  <c r="H18" i="1" l="1"/>
  <c r="G149" i="1"/>
  <c r="G150" i="1"/>
  <c r="G151" i="1"/>
  <c r="G148" i="1"/>
  <c r="G146" i="1"/>
  <c r="G147" i="1"/>
  <c r="AT59" i="1"/>
  <c r="AT60" i="1" s="1"/>
  <c r="G29" i="1"/>
  <c r="G117" i="1"/>
  <c r="G118" i="1" s="1"/>
  <c r="G36" i="1"/>
  <c r="G41" i="1"/>
  <c r="G40" i="1"/>
  <c r="AU59" i="1" l="1"/>
  <c r="AU60" i="1" s="1"/>
  <c r="G175" i="1"/>
  <c r="G177" i="1" s="1"/>
  <c r="G121" i="1"/>
  <c r="G30" i="1"/>
  <c r="H79" i="1"/>
  <c r="G126" i="1"/>
  <c r="G127" i="1" s="1"/>
  <c r="G128" i="1" s="1"/>
  <c r="G4" i="1" s="1"/>
  <c r="H64" i="1"/>
  <c r="H8" i="1" s="1"/>
  <c r="H61" i="1"/>
  <c r="H66" i="1"/>
  <c r="H6" i="1" s="1"/>
  <c r="AV59" i="1" l="1"/>
  <c r="AV60" i="1" s="1"/>
  <c r="G178" i="1"/>
  <c r="I56" i="1"/>
  <c r="I57" i="1" s="1"/>
  <c r="H7" i="1"/>
  <c r="H84" i="1"/>
  <c r="G32" i="1"/>
  <c r="H97" i="1"/>
  <c r="H98" i="1" s="1"/>
  <c r="H19" i="1" l="1"/>
  <c r="H100" i="1"/>
  <c r="H101" i="1"/>
  <c r="H20" i="1" s="1"/>
  <c r="H81" i="1"/>
  <c r="H76" i="1"/>
  <c r="H80" i="1"/>
  <c r="H77" i="1"/>
  <c r="G42" i="1"/>
  <c r="G43" i="1"/>
  <c r="G132" i="1"/>
  <c r="G184" i="1"/>
  <c r="G179" i="1"/>
  <c r="G183" i="1"/>
  <c r="G180" i="1"/>
  <c r="G181" i="1"/>
  <c r="G258" i="1"/>
  <c r="H68" i="1"/>
  <c r="AW59" i="1"/>
  <c r="AW60" i="1" s="1"/>
  <c r="I63" i="1"/>
  <c r="I65" i="1"/>
  <c r="I67" i="1"/>
  <c r="I62" i="1"/>
  <c r="H78" i="1" l="1"/>
  <c r="H13" i="1" s="1"/>
  <c r="AX59" i="1"/>
  <c r="AX60" i="1" s="1"/>
  <c r="H82" i="1"/>
  <c r="H83" i="1" s="1"/>
  <c r="H14" i="1" s="1"/>
  <c r="H145" i="1"/>
  <c r="H12" i="1"/>
  <c r="H95" i="1"/>
  <c r="H16" i="1" s="1"/>
  <c r="H165" i="1"/>
  <c r="H85" i="1"/>
  <c r="H88" i="1" s="1"/>
  <c r="H89" i="1" s="1"/>
  <c r="H15" i="1" s="1"/>
  <c r="H163" i="1"/>
  <c r="H104" i="1" l="1"/>
  <c r="H22" i="1" s="1"/>
  <c r="H113" i="1"/>
  <c r="H27" i="1" s="1"/>
  <c r="H39" i="1"/>
  <c r="H38" i="1"/>
  <c r="G166" i="1"/>
  <c r="H133" i="1"/>
  <c r="H134" i="1" s="1"/>
  <c r="G164" i="1"/>
  <c r="H86" i="1"/>
  <c r="H87" i="1" s="1"/>
  <c r="H9" i="1" s="1"/>
  <c r="H10" i="1"/>
  <c r="AY59" i="1"/>
  <c r="AY60" i="1" s="1"/>
  <c r="AZ59" i="1" l="1"/>
  <c r="AZ60" i="1" s="1"/>
  <c r="G137" i="1"/>
  <c r="G138" i="1" s="1"/>
  <c r="G139" i="1" s="1"/>
  <c r="G140" i="1" s="1"/>
  <c r="G141" i="1" s="1"/>
  <c r="G3" i="1" s="1"/>
  <c r="G256" i="1"/>
  <c r="G160" i="1"/>
  <c r="G159" i="1"/>
  <c r="G158" i="1"/>
  <c r="G161" i="1"/>
  <c r="H105" i="1"/>
  <c r="H114" i="1"/>
  <c r="G254" i="1"/>
  <c r="G154" i="1"/>
  <c r="G156" i="1"/>
  <c r="G155" i="1"/>
  <c r="G157" i="1"/>
  <c r="H135" i="1"/>
  <c r="H28" i="1" l="1"/>
  <c r="H115" i="1"/>
  <c r="H23" i="1"/>
  <c r="H106" i="1"/>
  <c r="BA59" i="1"/>
  <c r="H107" i="1" l="1"/>
  <c r="H108" i="1"/>
  <c r="H109" i="1" s="1"/>
  <c r="H122" i="1"/>
  <c r="BA60" i="1"/>
  <c r="H123" i="1" l="1"/>
  <c r="H124" i="1" s="1"/>
  <c r="H33" i="1" s="1"/>
  <c r="H37" i="1" s="1"/>
  <c r="BB59" i="1"/>
  <c r="H110" i="1"/>
  <c r="I91" i="1"/>
  <c r="H176" i="1"/>
  <c r="I73" i="1"/>
  <c r="H24" i="1"/>
  <c r="BB60" i="1" l="1"/>
  <c r="H144" i="1"/>
  <c r="I71" i="1"/>
  <c r="I72" i="1"/>
  <c r="H25" i="1"/>
  <c r="H174" i="1"/>
  <c r="H260" i="1"/>
  <c r="H136" i="1"/>
  <c r="I74" i="1"/>
  <c r="I75" i="1" s="1"/>
  <c r="I99" i="1"/>
  <c r="H119" i="1"/>
  <c r="H120" i="1" s="1"/>
  <c r="H31" i="1" s="1"/>
  <c r="I92" i="1"/>
  <c r="I93" i="1" s="1"/>
  <c r="I94" i="1" s="1"/>
  <c r="H131" i="1"/>
  <c r="H116" i="1"/>
  <c r="H41" i="1" l="1"/>
  <c r="H36" i="1"/>
  <c r="H40" i="1"/>
  <c r="H151" i="1"/>
  <c r="H148" i="1"/>
  <c r="H149" i="1"/>
  <c r="H150" i="1"/>
  <c r="H146" i="1"/>
  <c r="H147" i="1"/>
  <c r="H29" i="1"/>
  <c r="H117" i="1"/>
  <c r="H118" i="1" s="1"/>
  <c r="BC59" i="1"/>
  <c r="BC60" i="1" s="1"/>
  <c r="I18" i="1"/>
  <c r="BD59" i="1" l="1"/>
  <c r="BD60" i="1" s="1"/>
  <c r="H121" i="1"/>
  <c r="H175" i="1"/>
  <c r="H177" i="1" s="1"/>
  <c r="H178" i="1" s="1"/>
  <c r="I68" i="1" s="1"/>
  <c r="I79" i="1"/>
  <c r="H30" i="1"/>
  <c r="H126" i="1"/>
  <c r="H127" i="1" s="1"/>
  <c r="H128" i="1" s="1"/>
  <c r="H4" i="1" s="1"/>
  <c r="I64" i="1"/>
  <c r="I8" i="1" s="1"/>
  <c r="I61" i="1"/>
  <c r="I66" i="1"/>
  <c r="I6" i="1" s="1"/>
  <c r="I145" i="1" l="1"/>
  <c r="I12" i="1"/>
  <c r="I95" i="1"/>
  <c r="I16" i="1" s="1"/>
  <c r="I165" i="1"/>
  <c r="I163" i="1"/>
  <c r="BE59" i="1"/>
  <c r="H32" i="1"/>
  <c r="I97" i="1"/>
  <c r="I98" i="1" s="1"/>
  <c r="J56" i="1"/>
  <c r="J57" i="1" s="1"/>
  <c r="I7" i="1"/>
  <c r="I84" i="1"/>
  <c r="I85" i="1" s="1"/>
  <c r="I88" i="1" s="1"/>
  <c r="I77" i="1"/>
  <c r="I78" i="1" s="1"/>
  <c r="I13" i="1" s="1"/>
  <c r="I81" i="1"/>
  <c r="I76" i="1"/>
  <c r="I80" i="1"/>
  <c r="H43" i="1"/>
  <c r="H42" i="1"/>
  <c r="H132" i="1"/>
  <c r="H183" i="1"/>
  <c r="H180" i="1"/>
  <c r="H258" i="1"/>
  <c r="H179" i="1"/>
  <c r="H184" i="1"/>
  <c r="H181" i="1"/>
  <c r="I86" i="1" l="1"/>
  <c r="I87" i="1" s="1"/>
  <c r="I9" i="1" s="1"/>
  <c r="I10" i="1"/>
  <c r="I89" i="1"/>
  <c r="I15" i="1" s="1"/>
  <c r="I82" i="1"/>
  <c r="I83" i="1" s="1"/>
  <c r="J67" i="1"/>
  <c r="J65" i="1"/>
  <c r="J63" i="1"/>
  <c r="J62" i="1"/>
  <c r="I38" i="1"/>
  <c r="I39" i="1"/>
  <c r="H166" i="1"/>
  <c r="I19" i="1"/>
  <c r="I100" i="1"/>
  <c r="I101" i="1"/>
  <c r="I20" i="1" s="1"/>
  <c r="I133" i="1"/>
  <c r="I134" i="1" s="1"/>
  <c r="H164" i="1"/>
  <c r="BE60" i="1"/>
  <c r="I104" i="1"/>
  <c r="H254" i="1" l="1"/>
  <c r="H154" i="1"/>
  <c r="H156" i="1"/>
  <c r="H155" i="1"/>
  <c r="H157" i="1"/>
  <c r="I135" i="1"/>
  <c r="H256" i="1"/>
  <c r="H161" i="1"/>
  <c r="H160" i="1"/>
  <c r="H159" i="1"/>
  <c r="H158" i="1"/>
  <c r="H137" i="1"/>
  <c r="H138" i="1" s="1"/>
  <c r="H139" i="1" s="1"/>
  <c r="H140" i="1" s="1"/>
  <c r="H141" i="1" s="1"/>
  <c r="H3" i="1" s="1"/>
  <c r="I14" i="1"/>
  <c r="I113" i="1"/>
  <c r="I105" i="1"/>
  <c r="I23" i="1" s="1"/>
  <c r="I22" i="1"/>
  <c r="BF59" i="1"/>
  <c r="BF60" i="1" s="1"/>
  <c r="I106" i="1" l="1"/>
  <c r="I27" i="1"/>
  <c r="I114" i="1"/>
  <c r="BG59" i="1"/>
  <c r="I28" i="1" l="1"/>
  <c r="I115" i="1"/>
  <c r="BG60" i="1"/>
  <c r="I107" i="1"/>
  <c r="I108" i="1"/>
  <c r="I109" i="1" s="1"/>
  <c r="J91" i="1" l="1"/>
  <c r="I110" i="1"/>
  <c r="BH59" i="1"/>
  <c r="I122" i="1"/>
  <c r="I123" i="1" s="1"/>
  <c r="I124" i="1" s="1"/>
  <c r="I33" i="1" s="1"/>
  <c r="I37" i="1" s="1"/>
  <c r="I176" i="1"/>
  <c r="J73" i="1"/>
  <c r="I24" i="1"/>
  <c r="I174" i="1" l="1"/>
  <c r="J72" i="1"/>
  <c r="I144" i="1"/>
  <c r="I25" i="1"/>
  <c r="J71" i="1"/>
  <c r="I260" i="1"/>
  <c r="I136" i="1"/>
  <c r="J74" i="1"/>
  <c r="J75" i="1" s="1"/>
  <c r="J99" i="1"/>
  <c r="J92" i="1"/>
  <c r="J93" i="1" s="1"/>
  <c r="J94" i="1" s="1"/>
  <c r="I119" i="1"/>
  <c r="I120" i="1" s="1"/>
  <c r="I31" i="1" s="1"/>
  <c r="I131" i="1"/>
  <c r="I116" i="1"/>
  <c r="BH60" i="1"/>
  <c r="J18" i="1" l="1"/>
  <c r="I29" i="1"/>
  <c r="I117" i="1"/>
  <c r="I118" i="1" s="1"/>
  <c r="I151" i="1"/>
  <c r="I148" i="1"/>
  <c r="I149" i="1"/>
  <c r="I150" i="1"/>
  <c r="I146" i="1"/>
  <c r="I147" i="1"/>
  <c r="BI59" i="1"/>
  <c r="BI60" i="1" s="1"/>
  <c r="I36" i="1"/>
  <c r="I41" i="1"/>
  <c r="I40" i="1"/>
  <c r="BJ59" i="1" l="1"/>
  <c r="BJ60" i="1" s="1"/>
  <c r="J61" i="1"/>
  <c r="J64" i="1"/>
  <c r="J8" i="1" s="1"/>
  <c r="J66" i="1"/>
  <c r="J6" i="1" s="1"/>
  <c r="I121" i="1"/>
  <c r="I175" i="1"/>
  <c r="I177" i="1" s="1"/>
  <c r="I178" i="1" s="1"/>
  <c r="J68" i="1" s="1"/>
  <c r="J79" i="1"/>
  <c r="I30" i="1"/>
  <c r="I126" i="1"/>
  <c r="I127" i="1" s="1"/>
  <c r="I128" i="1" s="1"/>
  <c r="I4" i="1" s="1"/>
  <c r="J145" i="1" l="1"/>
  <c r="J12" i="1"/>
  <c r="J95" i="1"/>
  <c r="J16" i="1" s="1"/>
  <c r="J165" i="1"/>
  <c r="J163" i="1"/>
  <c r="BK59" i="1"/>
  <c r="I32" i="1"/>
  <c r="J97" i="1"/>
  <c r="J98" i="1" s="1"/>
  <c r="K56" i="1"/>
  <c r="K57" i="1" s="1"/>
  <c r="J7" i="1"/>
  <c r="J84" i="1"/>
  <c r="J85" i="1" s="1"/>
  <c r="J88" i="1" s="1"/>
  <c r="J77" i="1"/>
  <c r="J80" i="1"/>
  <c r="J81" i="1"/>
  <c r="J76" i="1"/>
  <c r="I43" i="1"/>
  <c r="I42" i="1"/>
  <c r="I132" i="1"/>
  <c r="I183" i="1"/>
  <c r="I181" i="1"/>
  <c r="I179" i="1"/>
  <c r="I180" i="1"/>
  <c r="I258" i="1"/>
  <c r="I184" i="1"/>
  <c r="J86" i="1" l="1"/>
  <c r="J87" i="1" s="1"/>
  <c r="J9" i="1" s="1"/>
  <c r="J10" i="1"/>
  <c r="J89" i="1"/>
  <c r="J15" i="1" s="1"/>
  <c r="J78" i="1"/>
  <c r="J19" i="1"/>
  <c r="J100" i="1"/>
  <c r="J101" i="1"/>
  <c r="J20" i="1" s="1"/>
  <c r="J133" i="1"/>
  <c r="J134" i="1" s="1"/>
  <c r="I164" i="1"/>
  <c r="J38" i="1"/>
  <c r="J39" i="1"/>
  <c r="I166" i="1"/>
  <c r="J82" i="1"/>
  <c r="J83" i="1" s="1"/>
  <c r="K67" i="1"/>
  <c r="K63" i="1"/>
  <c r="K65" i="1"/>
  <c r="K62" i="1"/>
  <c r="BK60" i="1"/>
  <c r="J14" i="1" l="1"/>
  <c r="J113" i="1"/>
  <c r="BL59" i="1"/>
  <c r="I256" i="1"/>
  <c r="I159" i="1"/>
  <c r="I158" i="1"/>
  <c r="I161" i="1"/>
  <c r="I160" i="1"/>
  <c r="I137" i="1"/>
  <c r="I138" i="1" s="1"/>
  <c r="I139" i="1" s="1"/>
  <c r="I140" i="1" s="1"/>
  <c r="I141" i="1" s="1"/>
  <c r="I3" i="1" s="1"/>
  <c r="I254" i="1"/>
  <c r="I157" i="1"/>
  <c r="J135" i="1"/>
  <c r="I154" i="1"/>
  <c r="I156" i="1"/>
  <c r="I155" i="1"/>
  <c r="J13" i="1"/>
  <c r="J104" i="1"/>
  <c r="J27" i="1" l="1"/>
  <c r="J114" i="1"/>
  <c r="J105" i="1"/>
  <c r="J23" i="1" s="1"/>
  <c r="J22" i="1"/>
  <c r="BL60" i="1"/>
  <c r="J106" i="1" l="1"/>
  <c r="J107" i="1" s="1"/>
  <c r="J176" i="1" s="1"/>
  <c r="J28" i="1"/>
  <c r="J115" i="1"/>
  <c r="BM59" i="1"/>
  <c r="BM60" i="1" s="1"/>
  <c r="J108" i="1" l="1"/>
  <c r="J109" i="1" s="1"/>
  <c r="J110" i="1" s="1"/>
  <c r="J116" i="1" s="1"/>
  <c r="J24" i="1"/>
  <c r="K73" i="1"/>
  <c r="BN59" i="1"/>
  <c r="J122" i="1"/>
  <c r="J123" i="1" s="1"/>
  <c r="J124" i="1" s="1"/>
  <c r="J33" i="1" s="1"/>
  <c r="J37" i="1" s="1"/>
  <c r="K91" i="1" l="1"/>
  <c r="J29" i="1"/>
  <c r="J117" i="1"/>
  <c r="J118" i="1" s="1"/>
  <c r="J174" i="1"/>
  <c r="K72" i="1"/>
  <c r="J25" i="1"/>
  <c r="K71" i="1"/>
  <c r="J144" i="1"/>
  <c r="J260" i="1"/>
  <c r="J136" i="1"/>
  <c r="K92" i="1"/>
  <c r="K93" i="1" s="1"/>
  <c r="K94" i="1" s="1"/>
  <c r="K99" i="1"/>
  <c r="K74" i="1"/>
  <c r="K75" i="1" s="1"/>
  <c r="J119" i="1"/>
  <c r="J120" i="1" s="1"/>
  <c r="J31" i="1" s="1"/>
  <c r="J131" i="1"/>
  <c r="BN60" i="1"/>
  <c r="J36" i="1" l="1"/>
  <c r="J41" i="1"/>
  <c r="J40" i="1"/>
  <c r="J175" i="1"/>
  <c r="J177" i="1" s="1"/>
  <c r="J178" i="1" s="1"/>
  <c r="J121" i="1"/>
  <c r="K79" i="1"/>
  <c r="J30" i="1"/>
  <c r="J126" i="1"/>
  <c r="J127" i="1" s="1"/>
  <c r="J128" i="1" s="1"/>
  <c r="J4" i="1" s="1"/>
  <c r="J149" i="1"/>
  <c r="J150" i="1"/>
  <c r="J151" i="1"/>
  <c r="J148" i="1"/>
  <c r="J146" i="1"/>
  <c r="J147" i="1"/>
  <c r="BO59" i="1"/>
  <c r="BO60" i="1" s="1"/>
  <c r="K18" i="1"/>
  <c r="K77" i="1" l="1"/>
  <c r="K81" i="1"/>
  <c r="K80" i="1"/>
  <c r="K76" i="1"/>
  <c r="J42" i="1"/>
  <c r="J43" i="1"/>
  <c r="J132" i="1"/>
  <c r="J180" i="1"/>
  <c r="J181" i="1"/>
  <c r="J258" i="1"/>
  <c r="J179" i="1"/>
  <c r="J184" i="1"/>
  <c r="J183" i="1"/>
  <c r="BP59" i="1"/>
  <c r="BP60" i="1" s="1"/>
  <c r="K61" i="1"/>
  <c r="K68" i="1"/>
  <c r="K64" i="1"/>
  <c r="K8" i="1" s="1"/>
  <c r="K66" i="1"/>
  <c r="K6" i="1" s="1"/>
  <c r="J32" i="1"/>
  <c r="K97" i="1"/>
  <c r="K98" i="1" s="1"/>
  <c r="BQ59" i="1" l="1"/>
  <c r="BQ60" i="1" s="1"/>
  <c r="K145" i="1"/>
  <c r="K95" i="1"/>
  <c r="K16" i="1" s="1"/>
  <c r="K12" i="1"/>
  <c r="K165" i="1"/>
  <c r="K163" i="1"/>
  <c r="K19" i="1"/>
  <c r="K100" i="1"/>
  <c r="K101" i="1"/>
  <c r="K20" i="1" s="1"/>
  <c r="L56" i="1"/>
  <c r="L57" i="1" s="1"/>
  <c r="K7" i="1"/>
  <c r="K84" i="1"/>
  <c r="K85" i="1" s="1"/>
  <c r="K88" i="1" s="1"/>
  <c r="K82" i="1"/>
  <c r="K83" i="1" s="1"/>
  <c r="K14" i="1" s="1"/>
  <c r="K78" i="1"/>
  <c r="K13" i="1" s="1"/>
  <c r="K104" i="1" l="1"/>
  <c r="K22" i="1" s="1"/>
  <c r="BR59" i="1"/>
  <c r="K86" i="1"/>
  <c r="K87" i="1" s="1"/>
  <c r="K9" i="1" s="1"/>
  <c r="K10" i="1"/>
  <c r="K113" i="1"/>
  <c r="K38" i="1"/>
  <c r="K39" i="1"/>
  <c r="J166" i="1"/>
  <c r="L63" i="1"/>
  <c r="L65" i="1"/>
  <c r="L67" i="1"/>
  <c r="L62" i="1"/>
  <c r="K133" i="1"/>
  <c r="K134" i="1" s="1"/>
  <c r="J164" i="1"/>
  <c r="K89" i="1"/>
  <c r="K15" i="1" s="1"/>
  <c r="K105" i="1" l="1"/>
  <c r="K23" i="1" s="1"/>
  <c r="J256" i="1"/>
  <c r="J159" i="1"/>
  <c r="J158" i="1"/>
  <c r="J161" i="1"/>
  <c r="J160" i="1"/>
  <c r="J137" i="1"/>
  <c r="J138" i="1" s="1"/>
  <c r="J139" i="1" s="1"/>
  <c r="J140" i="1" s="1"/>
  <c r="J141" i="1" s="1"/>
  <c r="J3" i="1" s="1"/>
  <c r="J254" i="1"/>
  <c r="J156" i="1"/>
  <c r="J155" i="1"/>
  <c r="J157" i="1"/>
  <c r="K135" i="1"/>
  <c r="J154" i="1"/>
  <c r="K27" i="1"/>
  <c r="K114" i="1"/>
  <c r="BR60" i="1"/>
  <c r="K106" i="1" l="1"/>
  <c r="K107" i="1" s="1"/>
  <c r="K28" i="1"/>
  <c r="K115" i="1"/>
  <c r="BS59" i="1"/>
  <c r="BS60" i="1" s="1"/>
  <c r="K108" i="1" l="1"/>
  <c r="K109" i="1" s="1"/>
  <c r="K110" i="1" s="1"/>
  <c r="K116" i="1" s="1"/>
  <c r="K29" i="1" s="1"/>
  <c r="K176" i="1"/>
  <c r="L73" i="1"/>
  <c r="K24" i="1"/>
  <c r="K122" i="1"/>
  <c r="K123" i="1" s="1"/>
  <c r="K124" i="1" s="1"/>
  <c r="K33" i="1" s="1"/>
  <c r="K37" i="1" s="1"/>
  <c r="BT59" i="1"/>
  <c r="L91" i="1" l="1"/>
  <c r="K117" i="1"/>
  <c r="K118" i="1" s="1"/>
  <c r="K30" i="1" s="1"/>
  <c r="BT60" i="1"/>
  <c r="L71" i="1"/>
  <c r="K25" i="1"/>
  <c r="L72" i="1"/>
  <c r="K144" i="1"/>
  <c r="K174" i="1"/>
  <c r="K260" i="1"/>
  <c r="K136" i="1"/>
  <c r="L74" i="1"/>
  <c r="L75" i="1" s="1"/>
  <c r="K119" i="1"/>
  <c r="K120" i="1" s="1"/>
  <c r="K31" i="1" s="1"/>
  <c r="L92" i="1"/>
  <c r="L93" i="1" s="1"/>
  <c r="L94" i="1" s="1"/>
  <c r="L99" i="1"/>
  <c r="K131" i="1"/>
  <c r="K126" i="1" l="1"/>
  <c r="K127" i="1" s="1"/>
  <c r="K128" i="1" s="1"/>
  <c r="K4" i="1" s="1"/>
  <c r="L79" i="1"/>
  <c r="K175" i="1"/>
  <c r="K177" i="1" s="1"/>
  <c r="K178" i="1" s="1"/>
  <c r="K149" i="1"/>
  <c r="K150" i="1"/>
  <c r="K151" i="1"/>
  <c r="K148" i="1"/>
  <c r="K146" i="1"/>
  <c r="K147" i="1"/>
  <c r="L18" i="1"/>
  <c r="K121" i="1"/>
  <c r="K41" i="1"/>
  <c r="K40" i="1"/>
  <c r="K36" i="1"/>
  <c r="BU59" i="1"/>
  <c r="BU60" i="1" s="1"/>
  <c r="K132" i="1" l="1"/>
  <c r="L77" i="1"/>
  <c r="K184" i="1"/>
  <c r="K258" i="1"/>
  <c r="K179" i="1"/>
  <c r="L81" i="1"/>
  <c r="K42" i="1"/>
  <c r="K183" i="1"/>
  <c r="L76" i="1"/>
  <c r="K43" i="1"/>
  <c r="K180" i="1"/>
  <c r="L80" i="1"/>
  <c r="K181" i="1"/>
  <c r="BV59" i="1"/>
  <c r="BV60" i="1" s="1"/>
  <c r="L64" i="1"/>
  <c r="L8" i="1" s="1"/>
  <c r="L68" i="1"/>
  <c r="L61" i="1"/>
  <c r="L66" i="1"/>
  <c r="L6" i="1" s="1"/>
  <c r="K32" i="1"/>
  <c r="L97" i="1"/>
  <c r="L98" i="1" s="1"/>
  <c r="L82" i="1" l="1"/>
  <c r="L83" i="1" s="1"/>
  <c r="L14" i="1" s="1"/>
  <c r="L78" i="1"/>
  <c r="L13" i="1" s="1"/>
  <c r="L19" i="1"/>
  <c r="L101" i="1"/>
  <c r="L20" i="1" s="1"/>
  <c r="L100" i="1"/>
  <c r="L104" i="1"/>
  <c r="L145" i="1"/>
  <c r="L12" i="1"/>
  <c r="L95" i="1"/>
  <c r="L16" i="1" s="1"/>
  <c r="L165" i="1"/>
  <c r="L163" i="1"/>
  <c r="M56" i="1"/>
  <c r="M57" i="1" s="1"/>
  <c r="L7" i="1"/>
  <c r="L84" i="1"/>
  <c r="L85" i="1" s="1"/>
  <c r="L88" i="1" s="1"/>
  <c r="L89" i="1" s="1"/>
  <c r="L15" i="1" s="1"/>
  <c r="BW59" i="1"/>
  <c r="BW60" i="1" s="1"/>
  <c r="L113" i="1" l="1"/>
  <c r="L27" i="1" s="1"/>
  <c r="BX59" i="1"/>
  <c r="BX60" i="1" s="1"/>
  <c r="M63" i="1"/>
  <c r="M65" i="1"/>
  <c r="M67" i="1"/>
  <c r="M62" i="1"/>
  <c r="L133" i="1"/>
  <c r="L134" i="1" s="1"/>
  <c r="K164" i="1"/>
  <c r="L86" i="1"/>
  <c r="L87" i="1" s="1"/>
  <c r="L9" i="1" s="1"/>
  <c r="L10" i="1"/>
  <c r="L39" i="1"/>
  <c r="L38" i="1"/>
  <c r="K166" i="1"/>
  <c r="L22" i="1"/>
  <c r="L105" i="1" l="1"/>
  <c r="L23" i="1" s="1"/>
  <c r="L114" i="1"/>
  <c r="K256" i="1"/>
  <c r="K160" i="1"/>
  <c r="K159" i="1"/>
  <c r="K158" i="1"/>
  <c r="K161" i="1"/>
  <c r="K137" i="1"/>
  <c r="K138" i="1" s="1"/>
  <c r="K139" i="1" s="1"/>
  <c r="K140" i="1" s="1"/>
  <c r="K141" i="1" s="1"/>
  <c r="K3" i="1" s="1"/>
  <c r="K254" i="1"/>
  <c r="K154" i="1"/>
  <c r="K156" i="1"/>
  <c r="K155" i="1"/>
  <c r="K157" i="1"/>
  <c r="L135" i="1"/>
  <c r="BY59" i="1"/>
  <c r="BY60" i="1" s="1"/>
  <c r="L106" i="1" l="1"/>
  <c r="L107" i="1" s="1"/>
  <c r="BZ59" i="1"/>
  <c r="L28" i="1"/>
  <c r="L115" i="1"/>
  <c r="L108" i="1" l="1"/>
  <c r="L109" i="1" s="1"/>
  <c r="L110" i="1" s="1"/>
  <c r="L176" i="1"/>
  <c r="M73" i="1"/>
  <c r="L24" i="1"/>
  <c r="L122" i="1"/>
  <c r="L123" i="1" s="1"/>
  <c r="L124" i="1" s="1"/>
  <c r="L33" i="1" s="1"/>
  <c r="L37" i="1" s="1"/>
  <c r="BZ60" i="1"/>
  <c r="M91" i="1" l="1"/>
  <c r="CA59" i="1"/>
  <c r="CA60" i="1" s="1"/>
  <c r="L144" i="1"/>
  <c r="M71" i="1"/>
  <c r="L174" i="1"/>
  <c r="L25" i="1"/>
  <c r="M72" i="1"/>
  <c r="L260" i="1"/>
  <c r="L136" i="1"/>
  <c r="L119" i="1"/>
  <c r="L120" i="1" s="1"/>
  <c r="L31" i="1" s="1"/>
  <c r="M74" i="1"/>
  <c r="M75" i="1" s="1"/>
  <c r="M99" i="1"/>
  <c r="M92" i="1"/>
  <c r="M93" i="1" s="1"/>
  <c r="M94" i="1" s="1"/>
  <c r="L131" i="1"/>
  <c r="L116" i="1"/>
  <c r="L36" i="1" l="1"/>
  <c r="L40" i="1"/>
  <c r="L41" i="1"/>
  <c r="L151" i="1"/>
  <c r="L148" i="1"/>
  <c r="L149" i="1"/>
  <c r="L150" i="1"/>
  <c r="L146" i="1"/>
  <c r="L147" i="1"/>
  <c r="M18" i="1"/>
  <c r="CB59" i="1"/>
  <c r="L29" i="1"/>
  <c r="L117" i="1"/>
  <c r="L118" i="1" s="1"/>
  <c r="CB60" i="1" l="1"/>
  <c r="L121" i="1"/>
  <c r="L175" i="1"/>
  <c r="L177" i="1" s="1"/>
  <c r="L178" i="1" s="1"/>
  <c r="M68" i="1" s="1"/>
  <c r="M79" i="1"/>
  <c r="L30" i="1"/>
  <c r="L126" i="1"/>
  <c r="L127" i="1" s="1"/>
  <c r="L128" i="1" s="1"/>
  <c r="L4" i="1" s="1"/>
  <c r="M64" i="1"/>
  <c r="M8" i="1" s="1"/>
  <c r="M61" i="1"/>
  <c r="M66" i="1"/>
  <c r="M6" i="1" s="1"/>
  <c r="L32" i="1" l="1"/>
  <c r="M97" i="1"/>
  <c r="M98" i="1" s="1"/>
  <c r="M145" i="1"/>
  <c r="M12" i="1"/>
  <c r="M95" i="1"/>
  <c r="M16" i="1" s="1"/>
  <c r="M165" i="1"/>
  <c r="M163" i="1"/>
  <c r="CC59" i="1"/>
  <c r="CC60" i="1" s="1"/>
  <c r="N56" i="1"/>
  <c r="N57" i="1" s="1"/>
  <c r="M7" i="1"/>
  <c r="M84" i="1"/>
  <c r="M85" i="1" s="1"/>
  <c r="M88" i="1" s="1"/>
  <c r="M77" i="1"/>
  <c r="M81" i="1"/>
  <c r="M80" i="1"/>
  <c r="M76" i="1"/>
  <c r="L43" i="1"/>
  <c r="L42" i="1"/>
  <c r="L132" i="1"/>
  <c r="L183" i="1"/>
  <c r="L258" i="1"/>
  <c r="L180" i="1"/>
  <c r="L179" i="1"/>
  <c r="L184" i="1"/>
  <c r="L181" i="1"/>
  <c r="M82" i="1" l="1"/>
  <c r="M83" i="1" s="1"/>
  <c r="M14" i="1" s="1"/>
  <c r="M78" i="1"/>
  <c r="M13" i="1" s="1"/>
  <c r="M86" i="1"/>
  <c r="M87" i="1" s="1"/>
  <c r="M9" i="1" s="1"/>
  <c r="M10" i="1"/>
  <c r="M38" i="1"/>
  <c r="M39" i="1"/>
  <c r="L166" i="1"/>
  <c r="M19" i="1"/>
  <c r="M101" i="1"/>
  <c r="M20" i="1" s="1"/>
  <c r="M100" i="1"/>
  <c r="N65" i="1"/>
  <c r="N67" i="1"/>
  <c r="N63" i="1"/>
  <c r="N62" i="1"/>
  <c r="CD59" i="1"/>
  <c r="M104" i="1"/>
  <c r="M133" i="1"/>
  <c r="M134" i="1" s="1"/>
  <c r="L164" i="1"/>
  <c r="M89" i="1"/>
  <c r="M15" i="1" s="1"/>
  <c r="M113" i="1" l="1"/>
  <c r="M114" i="1" s="1"/>
  <c r="L256" i="1"/>
  <c r="L161" i="1"/>
  <c r="L160" i="1"/>
  <c r="L159" i="1"/>
  <c r="L158" i="1"/>
  <c r="L137" i="1"/>
  <c r="L138" i="1" s="1"/>
  <c r="L139" i="1" s="1"/>
  <c r="L140" i="1" s="1"/>
  <c r="L141" i="1" s="1"/>
  <c r="L3" i="1" s="1"/>
  <c r="CD60" i="1"/>
  <c r="M105" i="1"/>
  <c r="M23" i="1" s="1"/>
  <c r="M22" i="1"/>
  <c r="L254" i="1"/>
  <c r="L154" i="1"/>
  <c r="L156" i="1"/>
  <c r="L155" i="1"/>
  <c r="L157" i="1"/>
  <c r="M135" i="1"/>
  <c r="M27" i="1"/>
  <c r="M106" i="1" l="1"/>
  <c r="CE59" i="1"/>
  <c r="CE60" i="1" s="1"/>
  <c r="M28" i="1"/>
  <c r="M115" i="1"/>
  <c r="M107" i="1" l="1"/>
  <c r="M108" i="1"/>
  <c r="M109" i="1" s="1"/>
  <c r="CF59" i="1"/>
  <c r="M122" i="1"/>
  <c r="M123" i="1" s="1"/>
  <c r="M124" i="1" s="1"/>
  <c r="M33" i="1" s="1"/>
  <c r="M37" i="1" s="1"/>
  <c r="N91" i="1" l="1"/>
  <c r="M110" i="1"/>
  <c r="M176" i="1"/>
  <c r="N73" i="1"/>
  <c r="M24" i="1"/>
  <c r="CF60" i="1"/>
  <c r="N99" i="1" l="1"/>
  <c r="N18" i="1" s="1"/>
  <c r="M131" i="1"/>
  <c r="M116" i="1"/>
  <c r="M25" i="1"/>
  <c r="N92" i="1"/>
  <c r="N93" i="1" s="1"/>
  <c r="N94" i="1" s="1"/>
  <c r="M174" i="1"/>
  <c r="N71" i="1"/>
  <c r="N74" i="1"/>
  <c r="N75" i="1" s="1"/>
  <c r="N72" i="1"/>
  <c r="M260" i="1"/>
  <c r="M144" i="1"/>
  <c r="M136" i="1"/>
  <c r="M119" i="1"/>
  <c r="M120" i="1" s="1"/>
  <c r="M31" i="1" s="1"/>
  <c r="CG59" i="1"/>
  <c r="CG60" i="1" s="1"/>
  <c r="M40" i="1" l="1"/>
  <c r="M41" i="1"/>
  <c r="M36" i="1"/>
  <c r="M148" i="1"/>
  <c r="M147" i="1"/>
  <c r="M149" i="1"/>
  <c r="M151" i="1"/>
  <c r="M146" i="1"/>
  <c r="M150" i="1"/>
  <c r="M29" i="1"/>
  <c r="M117" i="1"/>
  <c r="M118" i="1" s="1"/>
  <c r="CH59" i="1"/>
  <c r="N79" i="1" l="1"/>
  <c r="M30" i="1"/>
  <c r="M121" i="1"/>
  <c r="M126" i="1"/>
  <c r="M127" i="1" s="1"/>
  <c r="M128" i="1" s="1"/>
  <c r="M4" i="1" s="1"/>
  <c r="M175" i="1"/>
  <c r="M177" i="1" s="1"/>
  <c r="M178" i="1" s="1"/>
  <c r="N68" i="1" s="1"/>
  <c r="N64" i="1"/>
  <c r="N8" i="1" s="1"/>
  <c r="N66" i="1"/>
  <c r="N6" i="1" s="1"/>
  <c r="N61" i="1"/>
  <c r="CH60" i="1"/>
  <c r="N165" i="1" l="1"/>
  <c r="N145" i="1"/>
  <c r="N163" i="1"/>
  <c r="N12" i="1"/>
  <c r="N95" i="1"/>
  <c r="N16" i="1" s="1"/>
  <c r="M32" i="1"/>
  <c r="N97" i="1"/>
  <c r="N98" i="1" s="1"/>
  <c r="N84" i="1"/>
  <c r="N85" i="1" s="1"/>
  <c r="N88" i="1" s="1"/>
  <c r="N89" i="1" s="1"/>
  <c r="N15" i="1" s="1"/>
  <c r="O56" i="1"/>
  <c r="O57" i="1" s="1"/>
  <c r="N7" i="1"/>
  <c r="N81" i="1"/>
  <c r="M132" i="1"/>
  <c r="M181" i="1"/>
  <c r="N80" i="1"/>
  <c r="M183" i="1"/>
  <c r="M184" i="1"/>
  <c r="N77" i="1"/>
  <c r="M43" i="1"/>
  <c r="M179" i="1"/>
  <c r="M258" i="1"/>
  <c r="N76" i="1"/>
  <c r="M42" i="1"/>
  <c r="M180" i="1"/>
  <c r="CI59" i="1"/>
  <c r="CI60" i="1" s="1"/>
  <c r="N82" i="1" l="1"/>
  <c r="N83" i="1" s="1"/>
  <c r="N14" i="1" s="1"/>
  <c r="N78" i="1"/>
  <c r="O62" i="1"/>
  <c r="O63" i="1"/>
  <c r="O65" i="1"/>
  <c r="O67" i="1"/>
  <c r="M164" i="1"/>
  <c r="N133" i="1"/>
  <c r="N134" i="1" s="1"/>
  <c r="N86" i="1"/>
  <c r="N87" i="1" s="1"/>
  <c r="N9" i="1" s="1"/>
  <c r="N10" i="1"/>
  <c r="N101" i="1"/>
  <c r="N20" i="1" s="1"/>
  <c r="N19" i="1"/>
  <c r="N100" i="1"/>
  <c r="M166" i="1"/>
  <c r="N39" i="1"/>
  <c r="N38" i="1"/>
  <c r="CJ59" i="1"/>
  <c r="N113" i="1" l="1"/>
  <c r="N27" i="1" s="1"/>
  <c r="M254" i="1"/>
  <c r="M157" i="1"/>
  <c r="M155" i="1"/>
  <c r="N135" i="1"/>
  <c r="M154" i="1"/>
  <c r="M156" i="1"/>
  <c r="M256" i="1"/>
  <c r="M160" i="1"/>
  <c r="M159" i="1"/>
  <c r="M137" i="1"/>
  <c r="M138" i="1" s="1"/>
  <c r="M139" i="1" s="1"/>
  <c r="M140" i="1" s="1"/>
  <c r="M141" i="1" s="1"/>
  <c r="M3" i="1" s="1"/>
  <c r="M158" i="1"/>
  <c r="M161" i="1"/>
  <c r="N13" i="1"/>
  <c r="N104" i="1"/>
  <c r="CJ60" i="1"/>
  <c r="N114" i="1" l="1"/>
  <c r="N28" i="1" s="1"/>
  <c r="N105" i="1"/>
  <c r="N23" i="1" s="1"/>
  <c r="N22" i="1"/>
  <c r="CK59" i="1"/>
  <c r="CK60" i="1" s="1"/>
  <c r="N115" i="1" l="1"/>
  <c r="N122" i="1" s="1"/>
  <c r="N123" i="1" s="1"/>
  <c r="N124" i="1" s="1"/>
  <c r="N33" i="1" s="1"/>
  <c r="N37" i="1" s="1"/>
  <c r="N106" i="1"/>
  <c r="N107" i="1" s="1"/>
  <c r="N176" i="1" s="1"/>
  <c r="CL59" i="1"/>
  <c r="N24" i="1" l="1"/>
  <c r="N108" i="1"/>
  <c r="N109" i="1" s="1"/>
  <c r="O91" i="1" s="1"/>
  <c r="O73" i="1"/>
  <c r="CL60" i="1"/>
  <c r="N110" i="1" l="1"/>
  <c r="N136" i="1" s="1"/>
  <c r="CM59" i="1"/>
  <c r="CM60" i="1" s="1"/>
  <c r="N119" i="1" l="1"/>
  <c r="N120" i="1" s="1"/>
  <c r="N31" i="1" s="1"/>
  <c r="O72" i="1"/>
  <c r="N116" i="1"/>
  <c r="N117" i="1" s="1"/>
  <c r="N118" i="1" s="1"/>
  <c r="N260" i="1"/>
  <c r="O71" i="1"/>
  <c r="N131" i="1"/>
  <c r="O74" i="1"/>
  <c r="O75" i="1" s="1"/>
  <c r="O99" i="1"/>
  <c r="O18" i="1" s="1"/>
  <c r="O92" i="1"/>
  <c r="O93" i="1" s="1"/>
  <c r="O94" i="1" s="1"/>
  <c r="N144" i="1"/>
  <c r="N149" i="1" s="1"/>
  <c r="N174" i="1"/>
  <c r="N25" i="1"/>
  <c r="N41" i="1" s="1"/>
  <c r="CN59" i="1"/>
  <c r="CN60" i="1" s="1"/>
  <c r="N146" i="1" l="1"/>
  <c r="N36" i="1"/>
  <c r="N29" i="1"/>
  <c r="N40" i="1"/>
  <c r="N151" i="1"/>
  <c r="N148" i="1"/>
  <c r="N150" i="1"/>
  <c r="N147" i="1"/>
  <c r="O66" i="1" s="1"/>
  <c r="O6" i="1" s="1"/>
  <c r="N121" i="1"/>
  <c r="N126" i="1"/>
  <c r="N127" i="1" s="1"/>
  <c r="N128" i="1" s="1"/>
  <c r="N4" i="1" s="1"/>
  <c r="N175" i="1"/>
  <c r="N177" i="1" s="1"/>
  <c r="N178" i="1" s="1"/>
  <c r="O79" i="1"/>
  <c r="N30" i="1"/>
  <c r="CO59" i="1"/>
  <c r="O61" i="1" l="1"/>
  <c r="O7" i="1" s="1"/>
  <c r="O64" i="1"/>
  <c r="O8" i="1" s="1"/>
  <c r="N32" i="1"/>
  <c r="O97" i="1"/>
  <c r="O98" i="1" s="1"/>
  <c r="P56" i="1"/>
  <c r="P57" i="1" s="1"/>
  <c r="O81" i="1"/>
  <c r="N184" i="1"/>
  <c r="N179" i="1"/>
  <c r="O76" i="1"/>
  <c r="N42" i="1"/>
  <c r="N183" i="1"/>
  <c r="N180" i="1"/>
  <c r="O80" i="1"/>
  <c r="N43" i="1"/>
  <c r="N181" i="1"/>
  <c r="O77" i="1"/>
  <c r="N132" i="1"/>
  <c r="N258" i="1"/>
  <c r="O68" i="1"/>
  <c r="CO60" i="1"/>
  <c r="O84" i="1" l="1"/>
  <c r="O85" i="1" s="1"/>
  <c r="O88" i="1" s="1"/>
  <c r="O78" i="1"/>
  <c r="O13" i="1" s="1"/>
  <c r="O165" i="1"/>
  <c r="O95" i="1"/>
  <c r="O16" i="1" s="1"/>
  <c r="O145" i="1"/>
  <c r="O163" i="1"/>
  <c r="O12" i="1"/>
  <c r="P67" i="1"/>
  <c r="P63" i="1"/>
  <c r="P62" i="1"/>
  <c r="P65" i="1"/>
  <c r="O82" i="1"/>
  <c r="O83" i="1" s="1"/>
  <c r="O14" i="1" s="1"/>
  <c r="O19" i="1"/>
  <c r="O100" i="1"/>
  <c r="O101" i="1"/>
  <c r="O20" i="1" s="1"/>
  <c r="CP59" i="1"/>
  <c r="CP60" i="1" s="1"/>
  <c r="O104" i="1" l="1"/>
  <c r="O22" i="1" s="1"/>
  <c r="O38" i="1"/>
  <c r="O39" i="1"/>
  <c r="N166" i="1"/>
  <c r="O86" i="1"/>
  <c r="O87" i="1" s="1"/>
  <c r="O9" i="1" s="1"/>
  <c r="O10" i="1"/>
  <c r="N164" i="1"/>
  <c r="O133" i="1"/>
  <c r="O134" i="1" s="1"/>
  <c r="O113" i="1"/>
  <c r="O89" i="1"/>
  <c r="O15" i="1" s="1"/>
  <c r="CQ59" i="1"/>
  <c r="O105" i="1" l="1"/>
  <c r="O23" i="1" s="1"/>
  <c r="O27" i="1"/>
  <c r="O114" i="1"/>
  <c r="N256" i="1"/>
  <c r="N160" i="1"/>
  <c r="N137" i="1"/>
  <c r="N138" i="1" s="1"/>
  <c r="N139" i="1" s="1"/>
  <c r="N140" i="1" s="1"/>
  <c r="N141" i="1" s="1"/>
  <c r="N3" i="1" s="1"/>
  <c r="N158" i="1"/>
  <c r="N161" i="1"/>
  <c r="N159" i="1"/>
  <c r="N155" i="1"/>
  <c r="N157" i="1"/>
  <c r="N254" i="1"/>
  <c r="O135" i="1"/>
  <c r="N156" i="1"/>
  <c r="N154" i="1"/>
  <c r="CQ60" i="1"/>
  <c r="O106" i="1" l="1"/>
  <c r="O107" i="1" s="1"/>
  <c r="O28" i="1"/>
  <c r="O115" i="1"/>
  <c r="CR59" i="1"/>
  <c r="O108" i="1" l="1"/>
  <c r="O109" i="1" s="1"/>
  <c r="O110" i="1" s="1"/>
  <c r="O116" i="1" s="1"/>
  <c r="O29" i="1" s="1"/>
  <c r="P73" i="1"/>
  <c r="O24" i="1"/>
  <c r="O176" i="1"/>
  <c r="O122" i="1"/>
  <c r="O123" i="1" s="1"/>
  <c r="O124" i="1" s="1"/>
  <c r="O33" i="1" s="1"/>
  <c r="O37" i="1" s="1"/>
  <c r="CR60" i="1"/>
  <c r="P91" i="1" l="1"/>
  <c r="O117" i="1"/>
  <c r="O118" i="1" s="1"/>
  <c r="P74" i="1"/>
  <c r="P75" i="1" s="1"/>
  <c r="P72" i="1"/>
  <c r="P99" i="1"/>
  <c r="O131" i="1"/>
  <c r="O25" i="1"/>
  <c r="O144" i="1"/>
  <c r="P92" i="1"/>
  <c r="P93" i="1" s="1"/>
  <c r="P94" i="1" s="1"/>
  <c r="O174" i="1"/>
  <c r="O260" i="1"/>
  <c r="O136" i="1"/>
  <c r="P71" i="1"/>
  <c r="O119" i="1"/>
  <c r="O120" i="1" s="1"/>
  <c r="O31" i="1" s="1"/>
  <c r="CS59" i="1"/>
  <c r="CS60" i="1" s="1"/>
  <c r="P18" i="1" l="1"/>
  <c r="O149" i="1"/>
  <c r="O146" i="1"/>
  <c r="O150" i="1"/>
  <c r="O147" i="1"/>
  <c r="O151" i="1"/>
  <c r="O148" i="1"/>
  <c r="O36" i="1"/>
  <c r="O40" i="1"/>
  <c r="O41" i="1"/>
  <c r="O121" i="1"/>
  <c r="P79" i="1"/>
  <c r="O30" i="1"/>
  <c r="O175" i="1"/>
  <c r="O177" i="1" s="1"/>
  <c r="O178" i="1" s="1"/>
  <c r="O126" i="1"/>
  <c r="O127" i="1" s="1"/>
  <c r="O128" i="1" s="1"/>
  <c r="O4" i="1" s="1"/>
  <c r="CT59" i="1"/>
  <c r="CT60" i="1" s="1"/>
  <c r="P97" i="1" l="1"/>
  <c r="P98" i="1" s="1"/>
  <c r="O32" i="1"/>
  <c r="P76" i="1"/>
  <c r="O42" i="1"/>
  <c r="O183" i="1"/>
  <c r="O179" i="1"/>
  <c r="P80" i="1"/>
  <c r="O43" i="1"/>
  <c r="O181" i="1"/>
  <c r="O132" i="1"/>
  <c r="P77" i="1"/>
  <c r="P78" i="1" s="1"/>
  <c r="P13" i="1" s="1"/>
  <c r="O184" i="1"/>
  <c r="O180" i="1"/>
  <c r="O258" i="1"/>
  <c r="P81" i="1"/>
  <c r="P82" i="1" s="1"/>
  <c r="P83" i="1" s="1"/>
  <c r="P14" i="1" s="1"/>
  <c r="P64" i="1"/>
  <c r="P8" i="1" s="1"/>
  <c r="P66" i="1"/>
  <c r="P6" i="1" s="1"/>
  <c r="P61" i="1"/>
  <c r="P68" i="1"/>
  <c r="CU59" i="1"/>
  <c r="P95" i="1" l="1"/>
  <c r="P16" i="1" s="1"/>
  <c r="P104" i="1"/>
  <c r="P165" i="1"/>
  <c r="P145" i="1"/>
  <c r="P163" i="1"/>
  <c r="P12" i="1"/>
  <c r="P113" i="1"/>
  <c r="Q56" i="1"/>
  <c r="Q57" i="1" s="1"/>
  <c r="P7" i="1"/>
  <c r="P84" i="1"/>
  <c r="P85" i="1" s="1"/>
  <c r="P88" i="1" s="1"/>
  <c r="P19" i="1"/>
  <c r="P101" i="1"/>
  <c r="P20" i="1" s="1"/>
  <c r="P100" i="1"/>
  <c r="CU60" i="1"/>
  <c r="P89" i="1" l="1"/>
  <c r="P15" i="1" s="1"/>
  <c r="P86" i="1"/>
  <c r="P87" i="1" s="1"/>
  <c r="P9" i="1" s="1"/>
  <c r="P10" i="1"/>
  <c r="P27" i="1"/>
  <c r="P39" i="1"/>
  <c r="O166" i="1"/>
  <c r="P38" i="1"/>
  <c r="O164" i="1"/>
  <c r="P133" i="1"/>
  <c r="P134" i="1" s="1"/>
  <c r="P22" i="1"/>
  <c r="Q63" i="1"/>
  <c r="Q62" i="1"/>
  <c r="Q65" i="1"/>
  <c r="Q67" i="1"/>
  <c r="CV59" i="1"/>
  <c r="P105" i="1" l="1"/>
  <c r="P23" i="1" s="1"/>
  <c r="O158" i="1"/>
  <c r="O161" i="1"/>
  <c r="O137" i="1"/>
  <c r="O138" i="1" s="1"/>
  <c r="O139" i="1" s="1"/>
  <c r="O140" i="1" s="1"/>
  <c r="O141" i="1" s="1"/>
  <c r="O3" i="1" s="1"/>
  <c r="O159" i="1"/>
  <c r="O256" i="1"/>
  <c r="O160" i="1"/>
  <c r="P114" i="1"/>
  <c r="O156" i="1"/>
  <c r="O155" i="1"/>
  <c r="O254" i="1"/>
  <c r="O157" i="1"/>
  <c r="P135" i="1"/>
  <c r="O154" i="1"/>
  <c r="CV60" i="1"/>
  <c r="P106" i="1" l="1"/>
  <c r="P107" i="1" s="1"/>
  <c r="P28" i="1"/>
  <c r="P115" i="1"/>
  <c r="CW59" i="1"/>
  <c r="P108" i="1" l="1"/>
  <c r="P109" i="1" s="1"/>
  <c r="P110" i="1" s="1"/>
  <c r="P116" i="1" s="1"/>
  <c r="P29" i="1" s="1"/>
  <c r="Q73" i="1"/>
  <c r="P24" i="1"/>
  <c r="P176" i="1"/>
  <c r="P122" i="1"/>
  <c r="P123" i="1" s="1"/>
  <c r="P124" i="1" s="1"/>
  <c r="P33" i="1" s="1"/>
  <c r="P37" i="1" s="1"/>
  <c r="CW60" i="1"/>
  <c r="Q91" i="1" l="1"/>
  <c r="Q92" i="1" s="1"/>
  <c r="Q93" i="1" s="1"/>
  <c r="Q94" i="1" s="1"/>
  <c r="P117" i="1"/>
  <c r="P118" i="1" s="1"/>
  <c r="P175" i="1" s="1"/>
  <c r="Q71" i="1"/>
  <c r="P131" i="1"/>
  <c r="Q72" i="1"/>
  <c r="P144" i="1"/>
  <c r="P119" i="1"/>
  <c r="P120" i="1" s="1"/>
  <c r="P31" i="1" s="1"/>
  <c r="Q74" i="1"/>
  <c r="Q75" i="1" s="1"/>
  <c r="P25" i="1"/>
  <c r="P136" i="1"/>
  <c r="Q99" i="1"/>
  <c r="Q18" i="1" s="1"/>
  <c r="P260" i="1"/>
  <c r="P174" i="1"/>
  <c r="CX59" i="1"/>
  <c r="Q79" i="1" l="1"/>
  <c r="P177" i="1"/>
  <c r="P178" i="1" s="1"/>
  <c r="Q81" i="1" s="1"/>
  <c r="P121" i="1"/>
  <c r="Q97" i="1" s="1"/>
  <c r="Q98" i="1" s="1"/>
  <c r="P126" i="1"/>
  <c r="P127" i="1" s="1"/>
  <c r="P128" i="1" s="1"/>
  <c r="P4" i="1" s="1"/>
  <c r="P30" i="1"/>
  <c r="P151" i="1"/>
  <c r="P150" i="1"/>
  <c r="P149" i="1"/>
  <c r="P147" i="1"/>
  <c r="P146" i="1"/>
  <c r="P148" i="1"/>
  <c r="P40" i="1"/>
  <c r="P36" i="1"/>
  <c r="P41" i="1"/>
  <c r="Q76" i="1"/>
  <c r="CX60" i="1"/>
  <c r="P43" i="1" l="1"/>
  <c r="P258" i="1"/>
  <c r="P180" i="1"/>
  <c r="P184" i="1"/>
  <c r="Q80" i="1"/>
  <c r="Q82" i="1" s="1"/>
  <c r="Q83" i="1" s="1"/>
  <c r="Q14" i="1" s="1"/>
  <c r="P179" i="1"/>
  <c r="P32" i="1"/>
  <c r="Q77" i="1"/>
  <c r="Q78" i="1" s="1"/>
  <c r="Q68" i="1"/>
  <c r="Q95" i="1" s="1"/>
  <c r="Q16" i="1" s="1"/>
  <c r="P183" i="1"/>
  <c r="P181" i="1"/>
  <c r="P132" i="1"/>
  <c r="P42" i="1"/>
  <c r="Q61" i="1"/>
  <c r="Q64" i="1"/>
  <c r="Q8" i="1" s="1"/>
  <c r="Q66" i="1"/>
  <c r="Q6" i="1" s="1"/>
  <c r="Q100" i="1"/>
  <c r="Q19" i="1"/>
  <c r="Q101" i="1"/>
  <c r="Q20" i="1" s="1"/>
  <c r="CY59" i="1"/>
  <c r="CY60" i="1" s="1"/>
  <c r="Q163" i="1" l="1"/>
  <c r="Q133" i="1" s="1"/>
  <c r="Q12" i="1"/>
  <c r="Q145" i="1"/>
  <c r="Q165" i="1"/>
  <c r="Q39" i="1" s="1"/>
  <c r="Q13" i="1"/>
  <c r="Q104" i="1"/>
  <c r="Q22" i="1" s="1"/>
  <c r="R56" i="1"/>
  <c r="R57" i="1" s="1"/>
  <c r="Q7" i="1"/>
  <c r="Q84" i="1"/>
  <c r="Q85" i="1" s="1"/>
  <c r="Q88" i="1" s="1"/>
  <c r="Q89" i="1" s="1"/>
  <c r="Q15" i="1" s="1"/>
  <c r="Q113" i="1"/>
  <c r="CZ59" i="1"/>
  <c r="CZ60" i="1" s="1"/>
  <c r="P166" i="1" l="1"/>
  <c r="P161" i="1" s="1"/>
  <c r="Q134" i="1"/>
  <c r="P164" i="1"/>
  <c r="P156" i="1" s="1"/>
  <c r="Q38" i="1"/>
  <c r="Q10" i="1"/>
  <c r="Q86" i="1"/>
  <c r="Q114" i="1" s="1"/>
  <c r="R62" i="1"/>
  <c r="R63" i="1"/>
  <c r="R65" i="1"/>
  <c r="R67" i="1"/>
  <c r="Q27" i="1"/>
  <c r="DA59" i="1"/>
  <c r="P137" i="1" l="1"/>
  <c r="P138" i="1" s="1"/>
  <c r="P139" i="1" s="1"/>
  <c r="P140" i="1" s="1"/>
  <c r="P141" i="1" s="1"/>
  <c r="P3" i="1" s="1"/>
  <c r="P256" i="1"/>
  <c r="P160" i="1"/>
  <c r="P157" i="1"/>
  <c r="P159" i="1"/>
  <c r="P254" i="1"/>
  <c r="P158" i="1"/>
  <c r="Q135" i="1"/>
  <c r="P154" i="1"/>
  <c r="P155" i="1"/>
  <c r="Q105" i="1"/>
  <c r="Q23" i="1" s="1"/>
  <c r="Q87" i="1"/>
  <c r="Q9" i="1" s="1"/>
  <c r="Q28" i="1"/>
  <c r="Q115" i="1"/>
  <c r="Q122" i="1" s="1"/>
  <c r="Q123" i="1" s="1"/>
  <c r="Q124" i="1" s="1"/>
  <c r="Q33" i="1" s="1"/>
  <c r="Q37" i="1" s="1"/>
  <c r="DA60" i="1"/>
  <c r="Q106" i="1" l="1"/>
  <c r="Q107" i="1" s="1"/>
  <c r="DB59" i="1"/>
  <c r="Q108" i="1" l="1"/>
  <c r="Q109" i="1" s="1"/>
  <c r="R91" i="1" s="1"/>
  <c r="Q24" i="1"/>
  <c r="R73" i="1"/>
  <c r="Q176" i="1"/>
  <c r="DB60" i="1"/>
  <c r="Q110" i="1" l="1"/>
  <c r="Q174" i="1" s="1"/>
  <c r="DC59" i="1"/>
  <c r="Q25" i="1" l="1"/>
  <c r="Q40" i="1" s="1"/>
  <c r="Q131" i="1"/>
  <c r="Q260" i="1"/>
  <c r="Q116" i="1"/>
  <c r="Q117" i="1" s="1"/>
  <c r="Q118" i="1" s="1"/>
  <c r="Q144" i="1"/>
  <c r="Q151" i="1" s="1"/>
  <c r="Q119" i="1"/>
  <c r="Q120" i="1" s="1"/>
  <c r="Q31" i="1" s="1"/>
  <c r="R72" i="1"/>
  <c r="R71" i="1"/>
  <c r="R92" i="1"/>
  <c r="R93" i="1" s="1"/>
  <c r="R94" i="1" s="1"/>
  <c r="R74" i="1"/>
  <c r="R75" i="1" s="1"/>
  <c r="R99" i="1"/>
  <c r="R18" i="1" s="1"/>
  <c r="Q136" i="1"/>
  <c r="Q36" i="1"/>
  <c r="DC60" i="1"/>
  <c r="Q29" i="1" l="1"/>
  <c r="Q147" i="1"/>
  <c r="R66" i="1" s="1"/>
  <c r="R6" i="1" s="1"/>
  <c r="Q41" i="1"/>
  <c r="Q146" i="1"/>
  <c r="Q150" i="1"/>
  <c r="Q148" i="1"/>
  <c r="Q149" i="1"/>
  <c r="Q175" i="1"/>
  <c r="Q177" i="1" s="1"/>
  <c r="Q178" i="1" s="1"/>
  <c r="R79" i="1"/>
  <c r="Q126" i="1"/>
  <c r="Q127" i="1" s="1"/>
  <c r="Q128" i="1" s="1"/>
  <c r="Q4" i="1" s="1"/>
  <c r="Q30" i="1"/>
  <c r="Q121" i="1"/>
  <c r="DD59" i="1"/>
  <c r="DD60" i="1" s="1"/>
  <c r="R64" i="1" l="1"/>
  <c r="R8" i="1" s="1"/>
  <c r="R61" i="1"/>
  <c r="S56" i="1" s="1"/>
  <c r="S57" i="1" s="1"/>
  <c r="Q32" i="1"/>
  <c r="R97" i="1"/>
  <c r="R98" i="1" s="1"/>
  <c r="R68" i="1"/>
  <c r="R76" i="1"/>
  <c r="Q43" i="1"/>
  <c r="Q180" i="1"/>
  <c r="Q183" i="1"/>
  <c r="R80" i="1"/>
  <c r="Q42" i="1"/>
  <c r="Q258" i="1"/>
  <c r="Q132" i="1"/>
  <c r="R81" i="1"/>
  <c r="R82" i="1" s="1"/>
  <c r="R83" i="1" s="1"/>
  <c r="R14" i="1" s="1"/>
  <c r="Q179" i="1"/>
  <c r="Q184" i="1"/>
  <c r="R77" i="1"/>
  <c r="Q181" i="1"/>
  <c r="DE59" i="1"/>
  <c r="DE60" i="1" s="1"/>
  <c r="R84" i="1" l="1"/>
  <c r="R85" i="1" s="1"/>
  <c r="R88" i="1" s="1"/>
  <c r="R10" i="1" s="1"/>
  <c r="R7" i="1"/>
  <c r="R78" i="1"/>
  <c r="R13" i="1" s="1"/>
  <c r="R95" i="1"/>
  <c r="R16" i="1" s="1"/>
  <c r="R165" i="1"/>
  <c r="R163" i="1"/>
  <c r="R145" i="1"/>
  <c r="R12" i="1"/>
  <c r="R113" i="1"/>
  <c r="R19" i="1"/>
  <c r="R101" i="1"/>
  <c r="R20" i="1" s="1"/>
  <c r="R100" i="1"/>
  <c r="S67" i="1"/>
  <c r="S65" i="1"/>
  <c r="S63" i="1"/>
  <c r="S62" i="1"/>
  <c r="DF59" i="1"/>
  <c r="DF60" i="1" s="1"/>
  <c r="R89" i="1" l="1"/>
  <c r="R15" i="1" s="1"/>
  <c r="R86" i="1"/>
  <c r="R87" i="1" s="1"/>
  <c r="R9" i="1" s="1"/>
  <c r="R27" i="1"/>
  <c r="R104" i="1"/>
  <c r="R133" i="1"/>
  <c r="R134" i="1" s="1"/>
  <c r="Q164" i="1"/>
  <c r="R39" i="1"/>
  <c r="Q166" i="1"/>
  <c r="R38" i="1"/>
  <c r="DG59" i="1"/>
  <c r="DG60" i="1" s="1"/>
  <c r="R114" i="1" l="1"/>
  <c r="R28" i="1" s="1"/>
  <c r="Q157" i="1"/>
  <c r="Q155" i="1"/>
  <c r="Q154" i="1"/>
  <c r="Q254" i="1"/>
  <c r="Q156" i="1"/>
  <c r="R135" i="1"/>
  <c r="Q159" i="1"/>
  <c r="Q137" i="1"/>
  <c r="Q138" i="1" s="1"/>
  <c r="Q139" i="1" s="1"/>
  <c r="Q140" i="1" s="1"/>
  <c r="Q141" i="1" s="1"/>
  <c r="Q3" i="1" s="1"/>
  <c r="Q158" i="1"/>
  <c r="Q161" i="1"/>
  <c r="Q256" i="1"/>
  <c r="Q160" i="1"/>
  <c r="R22" i="1"/>
  <c r="R105" i="1"/>
  <c r="R23" i="1" s="1"/>
  <c r="DH59" i="1"/>
  <c r="R115" i="1" l="1"/>
  <c r="R122" i="1" s="1"/>
  <c r="R123" i="1" s="1"/>
  <c r="R124" i="1" s="1"/>
  <c r="R33" i="1" s="1"/>
  <c r="R37" i="1" s="1"/>
  <c r="R106" i="1"/>
  <c r="DH60" i="1"/>
  <c r="R107" i="1" l="1"/>
  <c r="R108" i="1"/>
  <c r="R109" i="1" s="1"/>
  <c r="DI59" i="1"/>
  <c r="DI60" i="1" s="1"/>
  <c r="S91" i="1" l="1"/>
  <c r="R110" i="1"/>
  <c r="R176" i="1"/>
  <c r="S73" i="1"/>
  <c r="R24" i="1"/>
  <c r="DJ59" i="1"/>
  <c r="DJ60" i="1" s="1"/>
  <c r="R174" i="1" l="1"/>
  <c r="R136" i="1"/>
  <c r="R119" i="1"/>
  <c r="R120" i="1" s="1"/>
  <c r="R31" i="1" s="1"/>
  <c r="R131" i="1"/>
  <c r="S72" i="1"/>
  <c r="S71" i="1"/>
  <c r="R144" i="1"/>
  <c r="S92" i="1"/>
  <c r="S93" i="1" s="1"/>
  <c r="S94" i="1" s="1"/>
  <c r="R25" i="1"/>
  <c r="R260" i="1"/>
  <c r="S74" i="1"/>
  <c r="S75" i="1" s="1"/>
  <c r="S99" i="1"/>
  <c r="R116" i="1"/>
  <c r="DK59" i="1"/>
  <c r="DK60" i="1" s="1"/>
  <c r="R148" i="1" l="1"/>
  <c r="R149" i="1"/>
  <c r="R146" i="1"/>
  <c r="R150" i="1"/>
  <c r="R147" i="1"/>
  <c r="R151" i="1"/>
  <c r="R29" i="1"/>
  <c r="R117" i="1"/>
  <c r="R118" i="1" s="1"/>
  <c r="R36" i="1"/>
  <c r="R40" i="1"/>
  <c r="R41" i="1"/>
  <c r="S18" i="1"/>
  <c r="DL59" i="1"/>
  <c r="R121" i="1" l="1"/>
  <c r="R175" i="1"/>
  <c r="R177" i="1" s="1"/>
  <c r="R178" i="1" s="1"/>
  <c r="S68" i="1" s="1"/>
  <c r="S79" i="1"/>
  <c r="R30" i="1"/>
  <c r="R126" i="1"/>
  <c r="R127" i="1" s="1"/>
  <c r="R128" i="1" s="1"/>
  <c r="R4" i="1" s="1"/>
  <c r="S61" i="1"/>
  <c r="S66" i="1"/>
  <c r="S6" i="1" s="1"/>
  <c r="S64" i="1"/>
  <c r="S8" i="1" s="1"/>
  <c r="DL60" i="1"/>
  <c r="S12" i="1" l="1"/>
  <c r="S145" i="1"/>
  <c r="S163" i="1"/>
  <c r="S95" i="1"/>
  <c r="S16" i="1" s="1"/>
  <c r="S165" i="1"/>
  <c r="S84" i="1"/>
  <c r="S85" i="1" s="1"/>
  <c r="S88" i="1" s="1"/>
  <c r="S89" i="1" s="1"/>
  <c r="S15" i="1" s="1"/>
  <c r="T56" i="1"/>
  <c r="T57" i="1" s="1"/>
  <c r="S7" i="1"/>
  <c r="S80" i="1"/>
  <c r="R132" i="1"/>
  <c r="R183" i="1"/>
  <c r="S77" i="1"/>
  <c r="R258" i="1"/>
  <c r="R181" i="1"/>
  <c r="R184" i="1"/>
  <c r="S81" i="1"/>
  <c r="R42" i="1"/>
  <c r="R179" i="1"/>
  <c r="R180" i="1"/>
  <c r="S76" i="1"/>
  <c r="R43" i="1"/>
  <c r="S97" i="1"/>
  <c r="S98" i="1" s="1"/>
  <c r="R32" i="1"/>
  <c r="DM59" i="1"/>
  <c r="DM60" i="1" s="1"/>
  <c r="S82" i="1" l="1"/>
  <c r="S83" i="1" s="1"/>
  <c r="S14" i="1" s="1"/>
  <c r="S78" i="1"/>
  <c r="S133" i="1"/>
  <c r="S134" i="1" s="1"/>
  <c r="R164" i="1"/>
  <c r="T62" i="1"/>
  <c r="T67" i="1"/>
  <c r="T65" i="1"/>
  <c r="T63" i="1"/>
  <c r="R166" i="1"/>
  <c r="S38" i="1"/>
  <c r="S39" i="1"/>
  <c r="S19" i="1"/>
  <c r="S100" i="1"/>
  <c r="S101" i="1"/>
  <c r="S20" i="1" s="1"/>
  <c r="S86" i="1"/>
  <c r="S87" i="1" s="1"/>
  <c r="S9" i="1" s="1"/>
  <c r="S10" i="1"/>
  <c r="S113" i="1"/>
  <c r="DN59" i="1"/>
  <c r="DN60" i="1" s="1"/>
  <c r="S27" i="1" l="1"/>
  <c r="S114" i="1"/>
  <c r="R158" i="1"/>
  <c r="R161" i="1"/>
  <c r="R256" i="1"/>
  <c r="R160" i="1"/>
  <c r="R159" i="1"/>
  <c r="R137" i="1"/>
  <c r="R138" i="1" s="1"/>
  <c r="R139" i="1" s="1"/>
  <c r="R140" i="1" s="1"/>
  <c r="R141" i="1" s="1"/>
  <c r="R3" i="1" s="1"/>
  <c r="R156" i="1"/>
  <c r="R154" i="1"/>
  <c r="R155" i="1"/>
  <c r="S135" i="1"/>
  <c r="R157" i="1"/>
  <c r="R254" i="1"/>
  <c r="S13" i="1"/>
  <c r="S104" i="1"/>
  <c r="DO59" i="1"/>
  <c r="DO60" i="1" s="1"/>
  <c r="S105" i="1" l="1"/>
  <c r="S23" i="1" s="1"/>
  <c r="S22" i="1"/>
  <c r="S28" i="1"/>
  <c r="S115" i="1"/>
  <c r="DP59" i="1"/>
  <c r="DP60" i="1" s="1"/>
  <c r="S106" i="1" l="1"/>
  <c r="S107" i="1" s="1"/>
  <c r="S176" i="1" s="1"/>
  <c r="S122" i="1"/>
  <c r="S123" i="1" s="1"/>
  <c r="S124" i="1" s="1"/>
  <c r="S33" i="1" s="1"/>
  <c r="S37" i="1" s="1"/>
  <c r="DQ59" i="1"/>
  <c r="S108" i="1" l="1"/>
  <c r="S109" i="1" s="1"/>
  <c r="S110" i="1" s="1"/>
  <c r="T73" i="1"/>
  <c r="S24" i="1"/>
  <c r="DQ60" i="1"/>
  <c r="T91" i="1" l="1"/>
  <c r="T92" i="1" s="1"/>
  <c r="T93" i="1" s="1"/>
  <c r="T94" i="1" s="1"/>
  <c r="S144" i="1"/>
  <c r="S174" i="1"/>
  <c r="T74" i="1"/>
  <c r="T75" i="1" s="1"/>
  <c r="T71" i="1"/>
  <c r="S260" i="1"/>
  <c r="S25" i="1"/>
  <c r="S136" i="1"/>
  <c r="S119" i="1"/>
  <c r="S120" i="1" s="1"/>
  <c r="S31" i="1" s="1"/>
  <c r="S131" i="1"/>
  <c r="T72" i="1"/>
  <c r="T99" i="1"/>
  <c r="S116" i="1"/>
  <c r="DR59" i="1"/>
  <c r="T18" i="1" l="1"/>
  <c r="S36" i="1"/>
  <c r="S41" i="1"/>
  <c r="S40" i="1"/>
  <c r="S29" i="1"/>
  <c r="S117" i="1"/>
  <c r="S118" i="1" s="1"/>
  <c r="S151" i="1"/>
  <c r="S147" i="1"/>
  <c r="S148" i="1"/>
  <c r="S146" i="1"/>
  <c r="S150" i="1"/>
  <c r="S149" i="1"/>
  <c r="DR60" i="1"/>
  <c r="S121" i="1" l="1"/>
  <c r="S175" i="1"/>
  <c r="S177" i="1" s="1"/>
  <c r="S178" i="1" s="1"/>
  <c r="T79" i="1"/>
  <c r="S30" i="1"/>
  <c r="S126" i="1"/>
  <c r="S127" i="1" s="1"/>
  <c r="S128" i="1" s="1"/>
  <c r="S4" i="1" s="1"/>
  <c r="T66" i="1"/>
  <c r="T6" i="1" s="1"/>
  <c r="T64" i="1"/>
  <c r="T8" i="1" s="1"/>
  <c r="T61" i="1"/>
  <c r="DS59" i="1"/>
  <c r="DS60" i="1" s="1"/>
  <c r="T68" i="1" l="1"/>
  <c r="S43" i="1"/>
  <c r="T76" i="1"/>
  <c r="S132" i="1"/>
  <c r="S258" i="1"/>
  <c r="T80" i="1"/>
  <c r="S184" i="1"/>
  <c r="S179" i="1"/>
  <c r="T77" i="1"/>
  <c r="S42" i="1"/>
  <c r="S180" i="1"/>
  <c r="S183" i="1"/>
  <c r="T81" i="1"/>
  <c r="S181" i="1"/>
  <c r="T7" i="1"/>
  <c r="T84" i="1"/>
  <c r="U56" i="1"/>
  <c r="U57" i="1" s="1"/>
  <c r="S32" i="1"/>
  <c r="T97" i="1"/>
  <c r="T98" i="1" s="1"/>
  <c r="DT59" i="1"/>
  <c r="T82" i="1" l="1"/>
  <c r="T83" i="1" s="1"/>
  <c r="T14" i="1" s="1"/>
  <c r="T78" i="1"/>
  <c r="T13" i="1" s="1"/>
  <c r="T145" i="1"/>
  <c r="T163" i="1"/>
  <c r="T12" i="1"/>
  <c r="T95" i="1"/>
  <c r="T16" i="1" s="1"/>
  <c r="T165" i="1"/>
  <c r="T85" i="1"/>
  <c r="T88" i="1" s="1"/>
  <c r="T89" i="1" s="1"/>
  <c r="T15" i="1" s="1"/>
  <c r="U62" i="1"/>
  <c r="U65" i="1"/>
  <c r="U67" i="1"/>
  <c r="U63" i="1"/>
  <c r="T19" i="1"/>
  <c r="T100" i="1"/>
  <c r="T101" i="1"/>
  <c r="T20" i="1" s="1"/>
  <c r="DT60" i="1"/>
  <c r="T104" i="1" l="1"/>
  <c r="T22" i="1" s="1"/>
  <c r="T113" i="1"/>
  <c r="T27" i="1" s="1"/>
  <c r="T133" i="1"/>
  <c r="T134" i="1" s="1"/>
  <c r="S164" i="1"/>
  <c r="T86" i="1"/>
  <c r="T87" i="1" s="1"/>
  <c r="T9" i="1" s="1"/>
  <c r="T10" i="1"/>
  <c r="T39" i="1"/>
  <c r="T38" i="1"/>
  <c r="S166" i="1"/>
  <c r="DU59" i="1"/>
  <c r="DU60" i="1" s="1"/>
  <c r="T114" i="1" l="1"/>
  <c r="T115" i="1" s="1"/>
  <c r="S155" i="1"/>
  <c r="S154" i="1"/>
  <c r="T135" i="1"/>
  <c r="S156" i="1"/>
  <c r="S254" i="1"/>
  <c r="S157" i="1"/>
  <c r="S159" i="1"/>
  <c r="S158" i="1"/>
  <c r="S256" i="1"/>
  <c r="S161" i="1"/>
  <c r="S160" i="1"/>
  <c r="S137" i="1"/>
  <c r="S138" i="1" s="1"/>
  <c r="S139" i="1" s="1"/>
  <c r="S140" i="1" s="1"/>
  <c r="S141" i="1" s="1"/>
  <c r="S3" i="1" s="1"/>
  <c r="T105" i="1"/>
  <c r="DV59" i="1"/>
  <c r="T28" i="1" l="1"/>
  <c r="T122" i="1"/>
  <c r="T123" i="1" s="1"/>
  <c r="T124" i="1" s="1"/>
  <c r="T33" i="1" s="1"/>
  <c r="T37" i="1" s="1"/>
  <c r="T23" i="1"/>
  <c r="T106" i="1"/>
  <c r="DV60" i="1"/>
  <c r="T107" i="1" l="1"/>
  <c r="T108" i="1"/>
  <c r="T109" i="1" s="1"/>
  <c r="DW59" i="1"/>
  <c r="T176" i="1" l="1"/>
  <c r="U73" i="1"/>
  <c r="T24" i="1"/>
  <c r="U91" i="1"/>
  <c r="T110" i="1"/>
  <c r="DW60" i="1"/>
  <c r="U72" i="1" l="1"/>
  <c r="T260" i="1"/>
  <c r="U99" i="1"/>
  <c r="T144" i="1"/>
  <c r="T136" i="1"/>
  <c r="T119" i="1"/>
  <c r="T120" i="1" s="1"/>
  <c r="T31" i="1" s="1"/>
  <c r="U71" i="1"/>
  <c r="T131" i="1"/>
  <c r="U92" i="1"/>
  <c r="U93" i="1" s="1"/>
  <c r="U94" i="1" s="1"/>
  <c r="U74" i="1"/>
  <c r="U75" i="1" s="1"/>
  <c r="T174" i="1"/>
  <c r="T25" i="1"/>
  <c r="T116" i="1"/>
  <c r="DX59" i="1"/>
  <c r="DX60" i="1" s="1"/>
  <c r="T29" i="1" l="1"/>
  <c r="T117" i="1"/>
  <c r="T118" i="1" s="1"/>
  <c r="T36" i="1"/>
  <c r="T40" i="1"/>
  <c r="T41" i="1"/>
  <c r="T150" i="1"/>
  <c r="T151" i="1"/>
  <c r="T146" i="1"/>
  <c r="T148" i="1"/>
  <c r="T147" i="1"/>
  <c r="T149" i="1"/>
  <c r="U18" i="1"/>
  <c r="DY59" i="1"/>
  <c r="DY60" i="1" s="1"/>
  <c r="U64" i="1" l="1"/>
  <c r="U8" i="1" s="1"/>
  <c r="U66" i="1"/>
  <c r="U6" i="1" s="1"/>
  <c r="U61" i="1"/>
  <c r="T30" i="1"/>
  <c r="T121" i="1"/>
  <c r="T175" i="1"/>
  <c r="T177" i="1" s="1"/>
  <c r="T178" i="1" s="1"/>
  <c r="U79" i="1"/>
  <c r="T126" i="1"/>
  <c r="T127" i="1" s="1"/>
  <c r="T128" i="1" s="1"/>
  <c r="T4" i="1" s="1"/>
  <c r="DZ59" i="1"/>
  <c r="V56" i="1" l="1"/>
  <c r="V57" i="1" s="1"/>
  <c r="U7" i="1"/>
  <c r="U84" i="1"/>
  <c r="U68" i="1"/>
  <c r="U81" i="1"/>
  <c r="T179" i="1"/>
  <c r="U80" i="1"/>
  <c r="T132" i="1"/>
  <c r="T183" i="1"/>
  <c r="U76" i="1"/>
  <c r="T180" i="1"/>
  <c r="T184" i="1"/>
  <c r="U77" i="1"/>
  <c r="T43" i="1"/>
  <c r="T258" i="1"/>
  <c r="T181" i="1"/>
  <c r="T42" i="1"/>
  <c r="U97" i="1"/>
  <c r="U98" i="1" s="1"/>
  <c r="T32" i="1"/>
  <c r="DZ60" i="1"/>
  <c r="U78" i="1" l="1"/>
  <c r="U13" i="1" s="1"/>
  <c r="U85" i="1"/>
  <c r="U88" i="1" s="1"/>
  <c r="U10" i="1" s="1"/>
  <c r="U12" i="1"/>
  <c r="U95" i="1"/>
  <c r="U16" i="1" s="1"/>
  <c r="U165" i="1"/>
  <c r="U145" i="1"/>
  <c r="U163" i="1"/>
  <c r="U19" i="1"/>
  <c r="U100" i="1"/>
  <c r="U101" i="1"/>
  <c r="U20" i="1" s="1"/>
  <c r="U82" i="1"/>
  <c r="U83" i="1" s="1"/>
  <c r="U14" i="1" s="1"/>
  <c r="V65" i="1"/>
  <c r="V62" i="1"/>
  <c r="V63" i="1"/>
  <c r="V67" i="1"/>
  <c r="EA59" i="1"/>
  <c r="EA60" i="1" s="1"/>
  <c r="U104" i="1" l="1"/>
  <c r="U22" i="1" s="1"/>
  <c r="U86" i="1"/>
  <c r="U87" i="1" s="1"/>
  <c r="U9" i="1" s="1"/>
  <c r="U89" i="1"/>
  <c r="U15" i="1" s="1"/>
  <c r="U113" i="1"/>
  <c r="U38" i="1"/>
  <c r="T166" i="1"/>
  <c r="U39" i="1"/>
  <c r="T164" i="1"/>
  <c r="U133" i="1"/>
  <c r="U134" i="1" s="1"/>
  <c r="EB59" i="1"/>
  <c r="EB60" i="1" s="1"/>
  <c r="U105" i="1" l="1"/>
  <c r="U23" i="1" s="1"/>
  <c r="T256" i="1"/>
  <c r="T158" i="1"/>
  <c r="T161" i="1"/>
  <c r="T137" i="1"/>
  <c r="T138" i="1" s="1"/>
  <c r="T139" i="1" s="1"/>
  <c r="T140" i="1" s="1"/>
  <c r="T141" i="1" s="1"/>
  <c r="T3" i="1" s="1"/>
  <c r="T160" i="1"/>
  <c r="T159" i="1"/>
  <c r="T254" i="1"/>
  <c r="T157" i="1"/>
  <c r="T154" i="1"/>
  <c r="U135" i="1"/>
  <c r="T156" i="1"/>
  <c r="T155" i="1"/>
  <c r="U114" i="1"/>
  <c r="U27" i="1"/>
  <c r="EC59" i="1"/>
  <c r="U106" i="1" l="1"/>
  <c r="U107" i="1" s="1"/>
  <c r="U28" i="1"/>
  <c r="U115" i="1"/>
  <c r="EC60" i="1"/>
  <c r="U108" i="1" l="1"/>
  <c r="U109" i="1" s="1"/>
  <c r="V91" i="1" s="1"/>
  <c r="U176" i="1"/>
  <c r="U24" i="1"/>
  <c r="V73" i="1"/>
  <c r="U122" i="1"/>
  <c r="U123" i="1" s="1"/>
  <c r="U124" i="1" s="1"/>
  <c r="U33" i="1" s="1"/>
  <c r="U37" i="1" s="1"/>
  <c r="ED59" i="1"/>
  <c r="U110" i="1" l="1"/>
  <c r="U144" i="1" s="1"/>
  <c r="U149" i="1" s="1"/>
  <c r="ED60" i="1"/>
  <c r="V99" i="1" l="1"/>
  <c r="V18" i="1" s="1"/>
  <c r="V74" i="1"/>
  <c r="V75" i="1" s="1"/>
  <c r="U148" i="1"/>
  <c r="U136" i="1"/>
  <c r="U150" i="1"/>
  <c r="U147" i="1"/>
  <c r="V64" i="1" s="1"/>
  <c r="V8" i="1" s="1"/>
  <c r="V71" i="1"/>
  <c r="U131" i="1"/>
  <c r="U146" i="1"/>
  <c r="U151" i="1"/>
  <c r="U174" i="1"/>
  <c r="U25" i="1"/>
  <c r="U36" i="1" s="1"/>
  <c r="V92" i="1"/>
  <c r="V93" i="1" s="1"/>
  <c r="V94" i="1" s="1"/>
  <c r="U119" i="1"/>
  <c r="U120" i="1" s="1"/>
  <c r="U31" i="1" s="1"/>
  <c r="U116" i="1"/>
  <c r="U29" i="1" s="1"/>
  <c r="V72" i="1"/>
  <c r="U260" i="1"/>
  <c r="V66" i="1"/>
  <c r="V6" i="1" s="1"/>
  <c r="EE59" i="1"/>
  <c r="EE60" i="1" s="1"/>
  <c r="U41" i="1" l="1"/>
  <c r="U40" i="1"/>
  <c r="V61" i="1"/>
  <c r="V84" i="1" s="1"/>
  <c r="U117" i="1"/>
  <c r="U118" i="1" s="1"/>
  <c r="V79" i="1" s="1"/>
  <c r="EF59" i="1"/>
  <c r="W56" i="1" l="1"/>
  <c r="W57" i="1" s="1"/>
  <c r="W67" i="1" s="1"/>
  <c r="V7" i="1"/>
  <c r="U121" i="1"/>
  <c r="U32" i="1" s="1"/>
  <c r="U30" i="1"/>
  <c r="U175" i="1"/>
  <c r="U177" i="1" s="1"/>
  <c r="U178" i="1" s="1"/>
  <c r="V77" i="1" s="1"/>
  <c r="U126" i="1"/>
  <c r="U127" i="1" s="1"/>
  <c r="U128" i="1" s="1"/>
  <c r="U4" i="1" s="1"/>
  <c r="EF60" i="1"/>
  <c r="W63" i="1" l="1"/>
  <c r="W62" i="1"/>
  <c r="W65" i="1"/>
  <c r="U43" i="1"/>
  <c r="U42" i="1"/>
  <c r="V76" i="1"/>
  <c r="V78" i="1" s="1"/>
  <c r="V97" i="1"/>
  <c r="V98" i="1" s="1"/>
  <c r="U183" i="1"/>
  <c r="V80" i="1"/>
  <c r="U184" i="1"/>
  <c r="V68" i="1"/>
  <c r="U181" i="1"/>
  <c r="U132" i="1"/>
  <c r="V81" i="1"/>
  <c r="U258" i="1"/>
  <c r="U179" i="1"/>
  <c r="U180" i="1"/>
  <c r="EG59" i="1"/>
  <c r="V82" i="1" l="1"/>
  <c r="V83" i="1" s="1"/>
  <c r="V14" i="1" s="1"/>
  <c r="V13" i="1"/>
  <c r="V104" i="1"/>
  <c r="V22" i="1" s="1"/>
  <c r="V19" i="1"/>
  <c r="V100" i="1"/>
  <c r="V101" i="1"/>
  <c r="V20" i="1" s="1"/>
  <c r="V113" i="1"/>
  <c r="V27" i="1" s="1"/>
  <c r="V165" i="1"/>
  <c r="V12" i="1"/>
  <c r="V163" i="1"/>
  <c r="V145" i="1"/>
  <c r="V95" i="1"/>
  <c r="V16" i="1" s="1"/>
  <c r="V85" i="1"/>
  <c r="V88" i="1" s="1"/>
  <c r="EG60" i="1"/>
  <c r="V133" i="1" l="1"/>
  <c r="V134" i="1" s="1"/>
  <c r="U164" i="1"/>
  <c r="V89" i="1"/>
  <c r="V15" i="1" s="1"/>
  <c r="V86" i="1"/>
  <c r="V10" i="1"/>
  <c r="U166" i="1"/>
  <c r="V38" i="1"/>
  <c r="V39" i="1"/>
  <c r="EH59" i="1"/>
  <c r="V87" i="1" l="1"/>
  <c r="V9" i="1" s="1"/>
  <c r="V105" i="1"/>
  <c r="V114" i="1"/>
  <c r="U161" i="1"/>
  <c r="U256" i="1"/>
  <c r="U160" i="1"/>
  <c r="U159" i="1"/>
  <c r="U137" i="1"/>
  <c r="U138" i="1" s="1"/>
  <c r="U139" i="1" s="1"/>
  <c r="U140" i="1" s="1"/>
  <c r="U141" i="1" s="1"/>
  <c r="U3" i="1" s="1"/>
  <c r="U158" i="1"/>
  <c r="U157" i="1"/>
  <c r="U154" i="1"/>
  <c r="U156" i="1"/>
  <c r="V135" i="1"/>
  <c r="U254" i="1"/>
  <c r="U155" i="1"/>
  <c r="EH60" i="1"/>
  <c r="V28" i="1" l="1"/>
  <c r="V115" i="1"/>
  <c r="V122" i="1" s="1"/>
  <c r="V123" i="1" s="1"/>
  <c r="V124" i="1" s="1"/>
  <c r="V33" i="1" s="1"/>
  <c r="V37" i="1" s="1"/>
  <c r="V23" i="1"/>
  <c r="V106" i="1"/>
  <c r="EI59" i="1"/>
  <c r="V107" i="1" l="1"/>
  <c r="V108" i="1"/>
  <c r="V109" i="1" s="1"/>
  <c r="EI60" i="1"/>
  <c r="V110" i="1" l="1"/>
  <c r="W91" i="1"/>
  <c r="V176" i="1"/>
  <c r="V24" i="1"/>
  <c r="W73" i="1"/>
  <c r="EJ59" i="1"/>
  <c r="EJ60" i="1" s="1"/>
  <c r="W71" i="1" l="1"/>
  <c r="W92" i="1"/>
  <c r="W93" i="1" s="1"/>
  <c r="W94" i="1" s="1"/>
  <c r="V144" i="1"/>
  <c r="W72" i="1"/>
  <c r="V119" i="1"/>
  <c r="V120" i="1" s="1"/>
  <c r="V31" i="1" s="1"/>
  <c r="V174" i="1"/>
  <c r="V116" i="1"/>
  <c r="W99" i="1"/>
  <c r="W18" i="1" s="1"/>
  <c r="V25" i="1"/>
  <c r="V136" i="1"/>
  <c r="V131" i="1"/>
  <c r="V260" i="1"/>
  <c r="W74" i="1"/>
  <c r="W75" i="1" s="1"/>
  <c r="EK59" i="1"/>
  <c r="EK60" i="1" s="1"/>
  <c r="V117" i="1" l="1"/>
  <c r="V118" i="1" s="1"/>
  <c r="V29" i="1"/>
  <c r="V146" i="1"/>
  <c r="V148" i="1"/>
  <c r="V147" i="1"/>
  <c r="V149" i="1"/>
  <c r="V151" i="1"/>
  <c r="V150" i="1"/>
  <c r="V41" i="1"/>
  <c r="V40" i="1"/>
  <c r="V36" i="1"/>
  <c r="EL59" i="1"/>
  <c r="EL60" i="1" s="1"/>
  <c r="W64" i="1" l="1"/>
  <c r="W8" i="1" s="1"/>
  <c r="W61" i="1"/>
  <c r="W66" i="1"/>
  <c r="W6" i="1" s="1"/>
  <c r="V121" i="1"/>
  <c r="V175" i="1"/>
  <c r="V177" i="1" s="1"/>
  <c r="V178" i="1" s="1"/>
  <c r="V126" i="1"/>
  <c r="V127" i="1" s="1"/>
  <c r="V128" i="1" s="1"/>
  <c r="V4" i="1" s="1"/>
  <c r="V30" i="1"/>
  <c r="W79" i="1"/>
  <c r="EM59" i="1"/>
  <c r="W97" i="1" l="1"/>
  <c r="W98" i="1" s="1"/>
  <c r="V32" i="1"/>
  <c r="X56" i="1"/>
  <c r="X57" i="1" s="1"/>
  <c r="W84" i="1"/>
  <c r="W7" i="1"/>
  <c r="W68" i="1"/>
  <c r="V258" i="1"/>
  <c r="V179" i="1"/>
  <c r="W77" i="1"/>
  <c r="W80" i="1"/>
  <c r="V183" i="1"/>
  <c r="V42" i="1"/>
  <c r="V181" i="1"/>
  <c r="V132" i="1"/>
  <c r="V180" i="1"/>
  <c r="V184" i="1"/>
  <c r="V43" i="1"/>
  <c r="W81" i="1"/>
  <c r="W82" i="1" s="1"/>
  <c r="W83" i="1" s="1"/>
  <c r="W14" i="1" s="1"/>
  <c r="W76" i="1"/>
  <c r="EM60" i="1"/>
  <c r="W85" i="1" l="1"/>
  <c r="W88" i="1" s="1"/>
  <c r="W89" i="1" s="1"/>
  <c r="W15" i="1" s="1"/>
  <c r="X63" i="1"/>
  <c r="X65" i="1"/>
  <c r="X67" i="1"/>
  <c r="X62" i="1"/>
  <c r="W163" i="1"/>
  <c r="W95" i="1"/>
  <c r="W16" i="1" s="1"/>
  <c r="W165" i="1"/>
  <c r="W145" i="1"/>
  <c r="W12" i="1"/>
  <c r="W113" i="1"/>
  <c r="W78" i="1"/>
  <c r="W13" i="1" s="1"/>
  <c r="W100" i="1"/>
  <c r="W101" i="1"/>
  <c r="W20" i="1" s="1"/>
  <c r="W19" i="1"/>
  <c r="EN59" i="1"/>
  <c r="EN60" i="1" s="1"/>
  <c r="W10" i="1" l="1"/>
  <c r="W86" i="1"/>
  <c r="W87" i="1" s="1"/>
  <c r="W9" i="1" s="1"/>
  <c r="W133" i="1"/>
  <c r="W134" i="1" s="1"/>
  <c r="V164" i="1"/>
  <c r="W27" i="1"/>
  <c r="V166" i="1"/>
  <c r="W39" i="1"/>
  <c r="W38" i="1"/>
  <c r="W104" i="1"/>
  <c r="EO59" i="1"/>
  <c r="W114" i="1" l="1"/>
  <c r="W28" i="1" s="1"/>
  <c r="W22" i="1"/>
  <c r="W105" i="1"/>
  <c r="W23" i="1" s="1"/>
  <c r="W135" i="1"/>
  <c r="V254" i="1"/>
  <c r="V155" i="1"/>
  <c r="V157" i="1"/>
  <c r="V154" i="1"/>
  <c r="V156" i="1"/>
  <c r="V256" i="1"/>
  <c r="V160" i="1"/>
  <c r="V161" i="1"/>
  <c r="V137" i="1"/>
  <c r="V138" i="1" s="1"/>
  <c r="V139" i="1" s="1"/>
  <c r="V140" i="1" s="1"/>
  <c r="V141" i="1" s="1"/>
  <c r="V3" i="1" s="1"/>
  <c r="V159" i="1"/>
  <c r="V158" i="1"/>
  <c r="EO60" i="1"/>
  <c r="W115" i="1" l="1"/>
  <c r="W122" i="1" s="1"/>
  <c r="W123" i="1" s="1"/>
  <c r="W124" i="1" s="1"/>
  <c r="W33" i="1" s="1"/>
  <c r="W37" i="1" s="1"/>
  <c r="W106" i="1"/>
  <c r="W107" i="1" s="1"/>
  <c r="EP59" i="1"/>
  <c r="EP60" i="1" s="1"/>
  <c r="W108" i="1" l="1"/>
  <c r="W109" i="1" s="1"/>
  <c r="W110" i="1" s="1"/>
  <c r="W176" i="1"/>
  <c r="W24" i="1"/>
  <c r="X73" i="1"/>
  <c r="EQ59" i="1"/>
  <c r="X91" i="1" l="1"/>
  <c r="X92" i="1" s="1"/>
  <c r="X93" i="1" s="1"/>
  <c r="X94" i="1" s="1"/>
  <c r="W136" i="1"/>
  <c r="W131" i="1"/>
  <c r="X99" i="1"/>
  <c r="X18" i="1" s="1"/>
  <c r="W119" i="1"/>
  <c r="W120" i="1" s="1"/>
  <c r="W31" i="1" s="1"/>
  <c r="W174" i="1"/>
  <c r="W144" i="1"/>
  <c r="W116" i="1"/>
  <c r="W25" i="1"/>
  <c r="X74" i="1"/>
  <c r="X75" i="1" s="1"/>
  <c r="X72" i="1"/>
  <c r="W260" i="1"/>
  <c r="X71" i="1"/>
  <c r="EQ60" i="1"/>
  <c r="W146" i="1" l="1"/>
  <c r="W148" i="1"/>
  <c r="W147" i="1"/>
  <c r="W149" i="1"/>
  <c r="W151" i="1"/>
  <c r="W150" i="1"/>
  <c r="W36" i="1"/>
  <c r="W40" i="1"/>
  <c r="W41" i="1"/>
  <c r="W29" i="1"/>
  <c r="W117" i="1"/>
  <c r="W118" i="1" s="1"/>
  <c r="ER59" i="1"/>
  <c r="ER60" i="1" s="1"/>
  <c r="W126" i="1" l="1"/>
  <c r="W127" i="1" s="1"/>
  <c r="W128" i="1" s="1"/>
  <c r="W4" i="1" s="1"/>
  <c r="W121" i="1"/>
  <c r="W175" i="1"/>
  <c r="W177" i="1" s="1"/>
  <c r="W178" i="1" s="1"/>
  <c r="X68" i="1" s="1"/>
  <c r="X79" i="1"/>
  <c r="W30" i="1"/>
  <c r="X61" i="1"/>
  <c r="X66" i="1"/>
  <c r="X6" i="1" s="1"/>
  <c r="X64" i="1"/>
  <c r="X8" i="1" s="1"/>
  <c r="ES59" i="1"/>
  <c r="ES60" i="1" s="1"/>
  <c r="X12" i="1" l="1"/>
  <c r="X165" i="1"/>
  <c r="X39" i="1" s="1"/>
  <c r="X163" i="1"/>
  <c r="W164" i="1" s="1"/>
  <c r="X95" i="1"/>
  <c r="X16" i="1" s="1"/>
  <c r="X80" i="1"/>
  <c r="W42" i="1"/>
  <c r="W258" i="1"/>
  <c r="W184" i="1"/>
  <c r="W183" i="1"/>
  <c r="X76" i="1"/>
  <c r="W43" i="1"/>
  <c r="W132" i="1"/>
  <c r="W179" i="1"/>
  <c r="X77" i="1"/>
  <c r="X78" i="1" s="1"/>
  <c r="X13" i="1" s="1"/>
  <c r="W180" i="1"/>
  <c r="W181" i="1"/>
  <c r="X81" i="1"/>
  <c r="X82" i="1" s="1"/>
  <c r="X83" i="1" s="1"/>
  <c r="X14" i="1" s="1"/>
  <c r="X84" i="1"/>
  <c r="X85" i="1" s="1"/>
  <c r="X88" i="1" s="1"/>
  <c r="Y56" i="1"/>
  <c r="Y57" i="1" s="1"/>
  <c r="X7" i="1"/>
  <c r="X97" i="1"/>
  <c r="X98" i="1" s="1"/>
  <c r="W32" i="1"/>
  <c r="X145" i="1"/>
  <c r="X38" i="1"/>
  <c r="ET59" i="1"/>
  <c r="X104" i="1" l="1"/>
  <c r="X22" i="1" s="1"/>
  <c r="W166" i="1"/>
  <c r="W160" i="1" s="1"/>
  <c r="X133" i="1"/>
  <c r="X134" i="1" s="1"/>
  <c r="X135" i="1" s="1"/>
  <c r="X10" i="1"/>
  <c r="X89" i="1"/>
  <c r="X15" i="1" s="1"/>
  <c r="X86" i="1"/>
  <c r="X87" i="1" s="1"/>
  <c r="X9" i="1" s="1"/>
  <c r="X19" i="1"/>
  <c r="X100" i="1"/>
  <c r="X101" i="1"/>
  <c r="X20" i="1" s="1"/>
  <c r="Y67" i="1"/>
  <c r="Y63" i="1"/>
  <c r="Y65" i="1"/>
  <c r="Y62" i="1"/>
  <c r="X113" i="1"/>
  <c r="W157" i="1"/>
  <c r="W156" i="1"/>
  <c r="W155" i="1"/>
  <c r="W254" i="1"/>
  <c r="W154" i="1"/>
  <c r="ET60" i="1"/>
  <c r="W256" i="1" l="1"/>
  <c r="W158" i="1"/>
  <c r="W137" i="1"/>
  <c r="W138" i="1" s="1"/>
  <c r="W139" i="1" s="1"/>
  <c r="W140" i="1" s="1"/>
  <c r="W141" i="1" s="1"/>
  <c r="W3" i="1" s="1"/>
  <c r="W159" i="1"/>
  <c r="W161" i="1"/>
  <c r="X105" i="1"/>
  <c r="X23" i="1" s="1"/>
  <c r="X27" i="1"/>
  <c r="X114" i="1"/>
  <c r="EU59" i="1"/>
  <c r="EU60" i="1" s="1"/>
  <c r="X106" i="1" l="1"/>
  <c r="X107" i="1" s="1"/>
  <c r="Y73" i="1" s="1"/>
  <c r="X28" i="1"/>
  <c r="X115" i="1"/>
  <c r="X122" i="1" s="1"/>
  <c r="X123" i="1" s="1"/>
  <c r="X124" i="1" s="1"/>
  <c r="X33" i="1" s="1"/>
  <c r="X37" i="1" s="1"/>
  <c r="EV59" i="1"/>
  <c r="EV60" i="1" s="1"/>
  <c r="X176" i="1" l="1"/>
  <c r="X24" i="1"/>
  <c r="X108" i="1"/>
  <c r="X109" i="1" s="1"/>
  <c r="Y91" i="1" s="1"/>
  <c r="EW59" i="1"/>
  <c r="EW60" i="1" s="1"/>
  <c r="X110" i="1" l="1"/>
  <c r="Y99" i="1" s="1"/>
  <c r="Y18" i="1" s="1"/>
  <c r="EX59" i="1"/>
  <c r="EX60" i="1" s="1"/>
  <c r="Y72" i="1" l="1"/>
  <c r="Y92" i="1"/>
  <c r="Y93" i="1" s="1"/>
  <c r="Y94" i="1" s="1"/>
  <c r="X116" i="1"/>
  <c r="X117" i="1" s="1"/>
  <c r="X118" i="1" s="1"/>
  <c r="X30" i="1" s="1"/>
  <c r="X119" i="1"/>
  <c r="X120" i="1" s="1"/>
  <c r="X31" i="1" s="1"/>
  <c r="X174" i="1"/>
  <c r="Y74" i="1"/>
  <c r="Y75" i="1" s="1"/>
  <c r="X144" i="1"/>
  <c r="X149" i="1" s="1"/>
  <c r="X25" i="1"/>
  <c r="X136" i="1"/>
  <c r="Y71" i="1"/>
  <c r="X260" i="1"/>
  <c r="X131" i="1"/>
  <c r="EY59" i="1"/>
  <c r="EY60" i="1" s="1"/>
  <c r="Y79" i="1" l="1"/>
  <c r="X175" i="1"/>
  <c r="X177" i="1" s="1"/>
  <c r="X178" i="1" s="1"/>
  <c r="X121" i="1"/>
  <c r="X32" i="1" s="1"/>
  <c r="X126" i="1"/>
  <c r="X127" i="1" s="1"/>
  <c r="X128" i="1" s="1"/>
  <c r="X4" i="1" s="1"/>
  <c r="X29" i="1"/>
  <c r="X151" i="1"/>
  <c r="X150" i="1"/>
  <c r="X146" i="1"/>
  <c r="X147" i="1"/>
  <c r="X148" i="1"/>
  <c r="X41" i="1"/>
  <c r="X40" i="1"/>
  <c r="X36" i="1"/>
  <c r="EZ59" i="1"/>
  <c r="EZ60" i="1" s="1"/>
  <c r="Y97" i="1" l="1"/>
  <c r="Y98" i="1" s="1"/>
  <c r="Y19" i="1" s="1"/>
  <c r="X132" i="1"/>
  <c r="X183" i="1"/>
  <c r="X42" i="1"/>
  <c r="X180" i="1"/>
  <c r="Y81" i="1"/>
  <c r="X179" i="1"/>
  <c r="Y76" i="1"/>
  <c r="X43" i="1"/>
  <c r="Y77" i="1"/>
  <c r="X184" i="1"/>
  <c r="X258" i="1"/>
  <c r="X181" i="1"/>
  <c r="Y80" i="1"/>
  <c r="Y82" i="1" s="1"/>
  <c r="Y83" i="1" s="1"/>
  <c r="Y14" i="1" s="1"/>
  <c r="Y68" i="1"/>
  <c r="Y12" i="1" s="1"/>
  <c r="Y64" i="1"/>
  <c r="Y8" i="1" s="1"/>
  <c r="Y66" i="1"/>
  <c r="Y6" i="1" s="1"/>
  <c r="Y61" i="1"/>
  <c r="Y101" i="1"/>
  <c r="Y20" i="1" s="1"/>
  <c r="FA59" i="1"/>
  <c r="FA60" i="1" s="1"/>
  <c r="Y100" i="1" l="1"/>
  <c r="Y78" i="1"/>
  <c r="Y13" i="1" s="1"/>
  <c r="Y95" i="1"/>
  <c r="Y16" i="1" s="1"/>
  <c r="Y165" i="1"/>
  <c r="X166" i="1" s="1"/>
  <c r="Y145" i="1"/>
  <c r="Y163" i="1"/>
  <c r="Y133" i="1" s="1"/>
  <c r="Y7" i="1"/>
  <c r="Y84" i="1"/>
  <c r="Y85" i="1" s="1"/>
  <c r="Y88" i="1" s="1"/>
  <c r="Y10" i="1" s="1"/>
  <c r="Z56" i="1"/>
  <c r="Z57" i="1" s="1"/>
  <c r="Y104" i="1"/>
  <c r="Y22" i="1" s="1"/>
  <c r="Y113" i="1"/>
  <c r="Y27" i="1" s="1"/>
  <c r="Y38" i="1"/>
  <c r="FB59" i="1"/>
  <c r="FB60" i="1" s="1"/>
  <c r="Y134" i="1" l="1"/>
  <c r="Y39" i="1"/>
  <c r="X164" i="1"/>
  <c r="X254" i="1" s="1"/>
  <c r="Z67" i="1"/>
  <c r="Z62" i="1"/>
  <c r="Z63" i="1"/>
  <c r="Z65" i="1"/>
  <c r="Y89" i="1"/>
  <c r="Y15" i="1" s="1"/>
  <c r="Y86" i="1"/>
  <c r="Y87" i="1" s="1"/>
  <c r="Y9" i="1" s="1"/>
  <c r="X158" i="1"/>
  <c r="X161" i="1"/>
  <c r="X159" i="1"/>
  <c r="X137" i="1"/>
  <c r="X138" i="1" s="1"/>
  <c r="X139" i="1" s="1"/>
  <c r="X140" i="1" s="1"/>
  <c r="X141" i="1" s="1"/>
  <c r="X3" i="1" s="1"/>
  <c r="X160" i="1"/>
  <c r="X256" i="1"/>
  <c r="FC59" i="1"/>
  <c r="FC60" i="1" s="1"/>
  <c r="Y135" i="1" l="1"/>
  <c r="X154" i="1"/>
  <c r="X155" i="1"/>
  <c r="X157" i="1"/>
  <c r="X156" i="1"/>
  <c r="Y105" i="1"/>
  <c r="Y114" i="1"/>
  <c r="FD59" i="1"/>
  <c r="FD60" i="1" s="1"/>
  <c r="Y23" i="1" l="1"/>
  <c r="Y106" i="1"/>
  <c r="Y28" i="1"/>
  <c r="Y115" i="1"/>
  <c r="Y122" i="1" s="1"/>
  <c r="Y123" i="1" s="1"/>
  <c r="Y124" i="1" s="1"/>
  <c r="Y33" i="1" s="1"/>
  <c r="Y37" i="1" s="1"/>
  <c r="FE59" i="1"/>
  <c r="FE60" i="1" s="1"/>
  <c r="Y108" i="1" l="1"/>
  <c r="Y109" i="1" s="1"/>
  <c r="Y107" i="1"/>
  <c r="FF59" i="1"/>
  <c r="FF60" i="1" s="1"/>
  <c r="Z91" i="1" l="1"/>
  <c r="Y110" i="1"/>
  <c r="Y24" i="1"/>
  <c r="Y176" i="1"/>
  <c r="Z73" i="1"/>
  <c r="FG59" i="1"/>
  <c r="FG60" i="1" s="1"/>
  <c r="Z92" i="1" l="1"/>
  <c r="Z93" i="1" s="1"/>
  <c r="Z94" i="1" s="1"/>
  <c r="Z72" i="1"/>
  <c r="Y260" i="1"/>
  <c r="Y25" i="1"/>
  <c r="Y136" i="1"/>
  <c r="Z99" i="1"/>
  <c r="Z18" i="1" s="1"/>
  <c r="Z71" i="1"/>
  <c r="Y174" i="1"/>
  <c r="Y119" i="1"/>
  <c r="Y120" i="1" s="1"/>
  <c r="Y31" i="1" s="1"/>
  <c r="Y144" i="1"/>
  <c r="Y131" i="1"/>
  <c r="Z74" i="1"/>
  <c r="Z75" i="1" s="1"/>
  <c r="Y116" i="1"/>
  <c r="FH59" i="1"/>
  <c r="FH60" i="1" s="1"/>
  <c r="Y40" i="1" l="1"/>
  <c r="Y36" i="1"/>
  <c r="Y41" i="1"/>
  <c r="Y147" i="1"/>
  <c r="Y146" i="1"/>
  <c r="Y149" i="1"/>
  <c r="Y151" i="1"/>
  <c r="Y148" i="1"/>
  <c r="Y150" i="1"/>
  <c r="Y29" i="1"/>
  <c r="Y117" i="1"/>
  <c r="Y118" i="1" s="1"/>
  <c r="FI59" i="1"/>
  <c r="FI60" i="1" s="1"/>
  <c r="Z61" i="1" l="1"/>
  <c r="Z64" i="1"/>
  <c r="Z8" i="1" s="1"/>
  <c r="Z66" i="1"/>
  <c r="Z6" i="1" s="1"/>
  <c r="Y175" i="1"/>
  <c r="Y177" i="1" s="1"/>
  <c r="Y178" i="1" s="1"/>
  <c r="Z68" i="1" s="1"/>
  <c r="Y30" i="1"/>
  <c r="Z79" i="1"/>
  <c r="Y121" i="1"/>
  <c r="Y126" i="1"/>
  <c r="Y127" i="1" s="1"/>
  <c r="Y128" i="1" s="1"/>
  <c r="Y4" i="1" s="1"/>
  <c r="FJ59" i="1"/>
  <c r="Z97" i="1" l="1"/>
  <c r="Z98" i="1" s="1"/>
  <c r="Y32" i="1"/>
  <c r="Z165" i="1"/>
  <c r="Z12" i="1"/>
  <c r="Z163" i="1"/>
  <c r="Z95" i="1"/>
  <c r="Z16" i="1" s="1"/>
  <c r="Z145" i="1"/>
  <c r="Y181" i="1"/>
  <c r="Z77" i="1"/>
  <c r="Y132" i="1"/>
  <c r="Y43" i="1"/>
  <c r="Y183" i="1"/>
  <c r="Z80" i="1"/>
  <c r="Y180" i="1"/>
  <c r="Y179" i="1"/>
  <c r="Z81" i="1"/>
  <c r="Z76" i="1"/>
  <c r="Y184" i="1"/>
  <c r="Y258" i="1"/>
  <c r="Y42" i="1"/>
  <c r="Z7" i="1"/>
  <c r="Z84" i="1"/>
  <c r="Z85" i="1" s="1"/>
  <c r="Z88" i="1" s="1"/>
  <c r="AA56" i="1"/>
  <c r="AA57" i="1" s="1"/>
  <c r="FJ60" i="1"/>
  <c r="Z82" i="1" l="1"/>
  <c r="Z83" i="1" s="1"/>
  <c r="Z113" i="1" s="1"/>
  <c r="Z89" i="1"/>
  <c r="Z15" i="1" s="1"/>
  <c r="Z86" i="1"/>
  <c r="Z87" i="1" s="1"/>
  <c r="Z9" i="1" s="1"/>
  <c r="Z10" i="1"/>
  <c r="Z78" i="1"/>
  <c r="Z38" i="1"/>
  <c r="Z39" i="1"/>
  <c r="Y166" i="1"/>
  <c r="Y164" i="1"/>
  <c r="Z133" i="1"/>
  <c r="Z134" i="1" s="1"/>
  <c r="AA63" i="1"/>
  <c r="AA65" i="1"/>
  <c r="AA67" i="1"/>
  <c r="AA62" i="1"/>
  <c r="Z19" i="1"/>
  <c r="Z101" i="1"/>
  <c r="Z20" i="1" s="1"/>
  <c r="Z100" i="1"/>
  <c r="FK59" i="1"/>
  <c r="FK60" i="1" s="1"/>
  <c r="Z14" i="1" l="1"/>
  <c r="Y160" i="1"/>
  <c r="Y161" i="1"/>
  <c r="Y137" i="1"/>
  <c r="Y138" i="1" s="1"/>
  <c r="Y139" i="1" s="1"/>
  <c r="Y140" i="1" s="1"/>
  <c r="Y141" i="1" s="1"/>
  <c r="Y3" i="1" s="1"/>
  <c r="Y256" i="1"/>
  <c r="Y159" i="1"/>
  <c r="Y158" i="1"/>
  <c r="Y156" i="1"/>
  <c r="Y154" i="1"/>
  <c r="Y157" i="1"/>
  <c r="Y254" i="1"/>
  <c r="Z135" i="1"/>
  <c r="Y155" i="1"/>
  <c r="Z13" i="1"/>
  <c r="Z104" i="1"/>
  <c r="Z27" i="1"/>
  <c r="Z114" i="1"/>
  <c r="FL59" i="1"/>
  <c r="FL60" i="1" s="1"/>
  <c r="Z28" i="1" l="1"/>
  <c r="Z115" i="1"/>
  <c r="Z122" i="1" s="1"/>
  <c r="Z123" i="1" s="1"/>
  <c r="Z124" i="1" s="1"/>
  <c r="Z33" i="1" s="1"/>
  <c r="Z37" i="1" s="1"/>
  <c r="Z22" i="1"/>
  <c r="Z105" i="1"/>
  <c r="Z23" i="1" s="1"/>
  <c r="FM59" i="1"/>
  <c r="FM60" i="1" s="1"/>
  <c r="Z106" i="1" l="1"/>
  <c r="FN59" i="1"/>
  <c r="FN60" i="1" s="1"/>
  <c r="Z107" i="1" l="1"/>
  <c r="Z108" i="1"/>
  <c r="Z109" i="1" s="1"/>
  <c r="FO59" i="1"/>
  <c r="FO60" i="1" s="1"/>
  <c r="Z110" i="1" l="1"/>
  <c r="AA91" i="1"/>
  <c r="Z24" i="1"/>
  <c r="AA73" i="1"/>
  <c r="Z176" i="1"/>
  <c r="FP59" i="1"/>
  <c r="Z25" i="1" l="1"/>
  <c r="Z116" i="1"/>
  <c r="AA74" i="1"/>
  <c r="AA75" i="1" s="1"/>
  <c r="AA92" i="1"/>
  <c r="AA93" i="1" s="1"/>
  <c r="AA94" i="1" s="1"/>
  <c r="Z260" i="1"/>
  <c r="AA99" i="1"/>
  <c r="AA18" i="1" s="1"/>
  <c r="Z136" i="1"/>
  <c r="Z119" i="1"/>
  <c r="Z120" i="1" s="1"/>
  <c r="Z31" i="1" s="1"/>
  <c r="Z174" i="1"/>
  <c r="AA71" i="1"/>
  <c r="AA72" i="1"/>
  <c r="Z131" i="1"/>
  <c r="Z144" i="1"/>
  <c r="FP60" i="1"/>
  <c r="Z117" i="1" l="1"/>
  <c r="Z118" i="1" s="1"/>
  <c r="Z29" i="1"/>
  <c r="Z149" i="1"/>
  <c r="Z150" i="1"/>
  <c r="Z151" i="1"/>
  <c r="Z147" i="1"/>
  <c r="Z148" i="1"/>
  <c r="Z146" i="1"/>
  <c r="Z40" i="1"/>
  <c r="Z41" i="1"/>
  <c r="Z36" i="1"/>
  <c r="FQ59" i="1"/>
  <c r="FQ60" i="1" s="1"/>
  <c r="AA66" i="1" l="1"/>
  <c r="AA6" i="1" s="1"/>
  <c r="AA61" i="1"/>
  <c r="AA64" i="1"/>
  <c r="AA8" i="1" s="1"/>
  <c r="AA79" i="1"/>
  <c r="Z121" i="1"/>
  <c r="Z126" i="1"/>
  <c r="Z127" i="1" s="1"/>
  <c r="Z128" i="1" s="1"/>
  <c r="Z4" i="1" s="1"/>
  <c r="Z30" i="1"/>
  <c r="Z175" i="1"/>
  <c r="Z177" i="1" s="1"/>
  <c r="Z178" i="1" s="1"/>
  <c r="AA68" i="1" s="1"/>
  <c r="FR59" i="1"/>
  <c r="AA145" i="1" l="1"/>
  <c r="AA12" i="1"/>
  <c r="AA163" i="1"/>
  <c r="AA95" i="1"/>
  <c r="AA16" i="1" s="1"/>
  <c r="AA165" i="1"/>
  <c r="AA97" i="1"/>
  <c r="AA98" i="1" s="1"/>
  <c r="Z32" i="1"/>
  <c r="AB56" i="1"/>
  <c r="AB57" i="1" s="1"/>
  <c r="AA7" i="1"/>
  <c r="AA84" i="1"/>
  <c r="AA85" i="1" s="1"/>
  <c r="AA88" i="1" s="1"/>
  <c r="Z180" i="1"/>
  <c r="AA76" i="1"/>
  <c r="Z43" i="1"/>
  <c r="Z184" i="1"/>
  <c r="Z42" i="1"/>
  <c r="Z258" i="1"/>
  <c r="Z181" i="1"/>
  <c r="AA81" i="1"/>
  <c r="Z132" i="1"/>
  <c r="Z183" i="1"/>
  <c r="Z179" i="1"/>
  <c r="AA77" i="1"/>
  <c r="AA80" i="1"/>
  <c r="FR60" i="1"/>
  <c r="AA78" i="1" l="1"/>
  <c r="AA13" i="1" s="1"/>
  <c r="AA38" i="1"/>
  <c r="AA39" i="1"/>
  <c r="Z166" i="1"/>
  <c r="AB65" i="1"/>
  <c r="AB62" i="1"/>
  <c r="AB63" i="1"/>
  <c r="AB67" i="1"/>
  <c r="AA104" i="1"/>
  <c r="AA82" i="1"/>
  <c r="AA83" i="1" s="1"/>
  <c r="AA86" i="1"/>
  <c r="AA87" i="1" s="1"/>
  <c r="AA9" i="1" s="1"/>
  <c r="AA10" i="1"/>
  <c r="AA19" i="1"/>
  <c r="AA100" i="1"/>
  <c r="AA101" i="1"/>
  <c r="AA20" i="1" s="1"/>
  <c r="AA133" i="1"/>
  <c r="AA134" i="1" s="1"/>
  <c r="Z164" i="1"/>
  <c r="AA89" i="1"/>
  <c r="AA15" i="1" s="1"/>
  <c r="FS59" i="1"/>
  <c r="Z156" i="1" l="1"/>
  <c r="AA135" i="1"/>
  <c r="Z254" i="1"/>
  <c r="Z154" i="1"/>
  <c r="Z157" i="1"/>
  <c r="Z155" i="1"/>
  <c r="Z256" i="1"/>
  <c r="Z160" i="1"/>
  <c r="Z137" i="1"/>
  <c r="Z138" i="1" s="1"/>
  <c r="Z139" i="1" s="1"/>
  <c r="Z140" i="1" s="1"/>
  <c r="Z141" i="1" s="1"/>
  <c r="Z3" i="1" s="1"/>
  <c r="Z159" i="1"/>
  <c r="Z158" i="1"/>
  <c r="Z161" i="1"/>
  <c r="AA105" i="1"/>
  <c r="AA23" i="1" s="1"/>
  <c r="AA22" i="1"/>
  <c r="AA14" i="1"/>
  <c r="AA113" i="1"/>
  <c r="FS60" i="1"/>
  <c r="AA27" i="1" l="1"/>
  <c r="AA114" i="1"/>
  <c r="AA106" i="1"/>
  <c r="FT59" i="1"/>
  <c r="AA107" i="1" l="1"/>
  <c r="AA108" i="1"/>
  <c r="AA109" i="1" s="1"/>
  <c r="AA115" i="1"/>
  <c r="AA28" i="1"/>
  <c r="FT60" i="1"/>
  <c r="AA122" i="1" l="1"/>
  <c r="AA123" i="1" s="1"/>
  <c r="AA124" i="1" s="1"/>
  <c r="AA33" i="1" s="1"/>
  <c r="AA37" i="1" s="1"/>
  <c r="AA110" i="1"/>
  <c r="AB91" i="1"/>
  <c r="AA24" i="1"/>
  <c r="AB73" i="1"/>
  <c r="AA176" i="1"/>
  <c r="FU59" i="1"/>
  <c r="FU60" i="1" s="1"/>
  <c r="AB92" i="1" l="1"/>
  <c r="AB93" i="1" s="1"/>
  <c r="AB94" i="1" s="1"/>
  <c r="AA116" i="1"/>
  <c r="AA136" i="1"/>
  <c r="AA131" i="1"/>
  <c r="AB72" i="1"/>
  <c r="AA260" i="1"/>
  <c r="AB74" i="1"/>
  <c r="AB75" i="1" s="1"/>
  <c r="AA119" i="1"/>
  <c r="AA120" i="1" s="1"/>
  <c r="AA31" i="1" s="1"/>
  <c r="AA144" i="1"/>
  <c r="AA174" i="1"/>
  <c r="AB99" i="1"/>
  <c r="AB71" i="1"/>
  <c r="AA25" i="1"/>
  <c r="FV59" i="1"/>
  <c r="FV60" i="1" s="1"/>
  <c r="AA146" i="1" l="1"/>
  <c r="AA148" i="1"/>
  <c r="AA147" i="1"/>
  <c r="AA151" i="1"/>
  <c r="AA150" i="1"/>
  <c r="AA149" i="1"/>
  <c r="AA40" i="1"/>
  <c r="AA41" i="1"/>
  <c r="AA36" i="1"/>
  <c r="AB18" i="1"/>
  <c r="AA29" i="1"/>
  <c r="AA117" i="1"/>
  <c r="AA118" i="1" s="1"/>
  <c r="FW59" i="1"/>
  <c r="AB64" i="1" l="1"/>
  <c r="AB8" i="1" s="1"/>
  <c r="AB66" i="1"/>
  <c r="AB6" i="1" s="1"/>
  <c r="AB61" i="1"/>
  <c r="AA121" i="1"/>
  <c r="AA30" i="1"/>
  <c r="AB79" i="1"/>
  <c r="AA175" i="1"/>
  <c r="AA177" i="1" s="1"/>
  <c r="AA178" i="1" s="1"/>
  <c r="AA126" i="1"/>
  <c r="AA127" i="1" s="1"/>
  <c r="AA128" i="1" s="1"/>
  <c r="AA4" i="1" s="1"/>
  <c r="FW60" i="1"/>
  <c r="AA258" i="1" l="1"/>
  <c r="AA183" i="1"/>
  <c r="AA42" i="1"/>
  <c r="AA43" i="1"/>
  <c r="AB77" i="1"/>
  <c r="AA180" i="1"/>
  <c r="AB76" i="1"/>
  <c r="AA132" i="1"/>
  <c r="AB81" i="1"/>
  <c r="AB80" i="1"/>
  <c r="AA181" i="1"/>
  <c r="AA179" i="1"/>
  <c r="AA184" i="1"/>
  <c r="AB68" i="1"/>
  <c r="AB7" i="1"/>
  <c r="AB84" i="1"/>
  <c r="AC56" i="1"/>
  <c r="AC57" i="1" s="1"/>
  <c r="AA32" i="1"/>
  <c r="AB97" i="1"/>
  <c r="AB98" i="1" s="1"/>
  <c r="FX59" i="1"/>
  <c r="FX60" i="1" s="1"/>
  <c r="AB85" i="1" l="1"/>
  <c r="AB88" i="1" s="1"/>
  <c r="AB89" i="1" s="1"/>
  <c r="AB15" i="1" s="1"/>
  <c r="AB82" i="1"/>
  <c r="AB83" i="1" s="1"/>
  <c r="AB14" i="1" s="1"/>
  <c r="AB19" i="1"/>
  <c r="AB101" i="1"/>
  <c r="AB20" i="1" s="1"/>
  <c r="AB100" i="1"/>
  <c r="AB12" i="1"/>
  <c r="AB95" i="1"/>
  <c r="AB16" i="1" s="1"/>
  <c r="AB163" i="1"/>
  <c r="AB145" i="1"/>
  <c r="AB165" i="1"/>
  <c r="AC65" i="1"/>
  <c r="AC67" i="1"/>
  <c r="AC63" i="1"/>
  <c r="AC62" i="1"/>
  <c r="AB78" i="1"/>
  <c r="AB13" i="1" s="1"/>
  <c r="FY59" i="1"/>
  <c r="FY60" i="1" s="1"/>
  <c r="AB113" i="1" l="1"/>
  <c r="AB27" i="1" s="1"/>
  <c r="AB10" i="1"/>
  <c r="AB86" i="1"/>
  <c r="AB87" i="1" s="1"/>
  <c r="AB9" i="1" s="1"/>
  <c r="AB104" i="1"/>
  <c r="AA166" i="1"/>
  <c r="AB38" i="1"/>
  <c r="AB39" i="1"/>
  <c r="AA164" i="1"/>
  <c r="AB133" i="1"/>
  <c r="AB134" i="1" s="1"/>
  <c r="FZ59" i="1"/>
  <c r="FZ60" i="1" s="1"/>
  <c r="AB114" i="1" l="1"/>
  <c r="AB28" i="1" s="1"/>
  <c r="AB105" i="1"/>
  <c r="AB23" i="1" s="1"/>
  <c r="AB22" i="1"/>
  <c r="AA155" i="1"/>
  <c r="AA254" i="1"/>
  <c r="AB135" i="1"/>
  <c r="AA156" i="1"/>
  <c r="AA154" i="1"/>
  <c r="AA157" i="1"/>
  <c r="AB115" i="1"/>
  <c r="AA161" i="1"/>
  <c r="AA256" i="1"/>
  <c r="AA137" i="1"/>
  <c r="AA138" i="1" s="1"/>
  <c r="AA139" i="1" s="1"/>
  <c r="AA140" i="1" s="1"/>
  <c r="AA141" i="1" s="1"/>
  <c r="AA3" i="1" s="1"/>
  <c r="AA160" i="1"/>
  <c r="AA158" i="1"/>
  <c r="AA159" i="1"/>
  <c r="GA59" i="1"/>
  <c r="GA60" i="1" s="1"/>
  <c r="AB106" i="1" l="1"/>
  <c r="AB107" i="1" s="1"/>
  <c r="AB122" i="1"/>
  <c r="AB123" i="1" s="1"/>
  <c r="AB124" i="1" s="1"/>
  <c r="AB33" i="1" s="1"/>
  <c r="AB37" i="1" s="1"/>
  <c r="GB59" i="1"/>
  <c r="AB108" i="1" l="1"/>
  <c r="AB109" i="1" s="1"/>
  <c r="AC91" i="1" s="1"/>
  <c r="AB24" i="1"/>
  <c r="AC73" i="1"/>
  <c r="AB176" i="1"/>
  <c r="GB60" i="1"/>
  <c r="AB110" i="1" l="1"/>
  <c r="AB260" i="1" s="1"/>
  <c r="GC59" i="1"/>
  <c r="GC60" i="1" s="1"/>
  <c r="AC92" i="1" l="1"/>
  <c r="AC93" i="1" s="1"/>
  <c r="AC94" i="1" s="1"/>
  <c r="AC72" i="1"/>
  <c r="AC71" i="1"/>
  <c r="AB131" i="1"/>
  <c r="AC74" i="1"/>
  <c r="AC75" i="1" s="1"/>
  <c r="AB136" i="1"/>
  <c r="AB119" i="1"/>
  <c r="AB120" i="1" s="1"/>
  <c r="AB31" i="1" s="1"/>
  <c r="AB174" i="1"/>
  <c r="AC99" i="1"/>
  <c r="AC18" i="1" s="1"/>
  <c r="AB116" i="1"/>
  <c r="AB29" i="1" s="1"/>
  <c r="AB144" i="1"/>
  <c r="AB151" i="1" s="1"/>
  <c r="AB25" i="1"/>
  <c r="AB36" i="1" s="1"/>
  <c r="GD59" i="1"/>
  <c r="GD60" i="1" s="1"/>
  <c r="AB147" i="1" l="1"/>
  <c r="AC64" i="1" s="1"/>
  <c r="AC8" i="1" s="1"/>
  <c r="AB41" i="1"/>
  <c r="AB40" i="1"/>
  <c r="AB117" i="1"/>
  <c r="AB118" i="1" s="1"/>
  <c r="AB126" i="1" s="1"/>
  <c r="AB127" i="1" s="1"/>
  <c r="AB128" i="1" s="1"/>
  <c r="AB4" i="1" s="1"/>
  <c r="AB148" i="1"/>
  <c r="AB146" i="1"/>
  <c r="AB150" i="1"/>
  <c r="AB149" i="1"/>
  <c r="AC66" i="1"/>
  <c r="AC6" i="1" s="1"/>
  <c r="GE59" i="1"/>
  <c r="GE60" i="1" s="1"/>
  <c r="AC61" i="1" l="1"/>
  <c r="AD56" i="1" s="1"/>
  <c r="AD57" i="1" s="1"/>
  <c r="AC79" i="1"/>
  <c r="AB121" i="1"/>
  <c r="AC97" i="1" s="1"/>
  <c r="AC98" i="1" s="1"/>
  <c r="AB30" i="1"/>
  <c r="AB175" i="1"/>
  <c r="AB177" i="1" s="1"/>
  <c r="AB178" i="1" s="1"/>
  <c r="AC80" i="1" s="1"/>
  <c r="GF59" i="1"/>
  <c r="GF60" i="1" s="1"/>
  <c r="AC7" i="1" l="1"/>
  <c r="AC84" i="1"/>
  <c r="AB32" i="1"/>
  <c r="AB258" i="1"/>
  <c r="AB184" i="1"/>
  <c r="AC68" i="1"/>
  <c r="AC85" i="1" s="1"/>
  <c r="AC88" i="1" s="1"/>
  <c r="AC10" i="1" s="1"/>
  <c r="AC81" i="1"/>
  <c r="AC82" i="1" s="1"/>
  <c r="AC83" i="1" s="1"/>
  <c r="AC14" i="1" s="1"/>
  <c r="AB181" i="1"/>
  <c r="AB43" i="1"/>
  <c r="AB180" i="1"/>
  <c r="AC76" i="1"/>
  <c r="AB183" i="1"/>
  <c r="AB179" i="1"/>
  <c r="AC77" i="1"/>
  <c r="AB42" i="1"/>
  <c r="AB132" i="1"/>
  <c r="AD67" i="1"/>
  <c r="AD62" i="1"/>
  <c r="AD65" i="1"/>
  <c r="AD63" i="1"/>
  <c r="AC19" i="1"/>
  <c r="AC101" i="1"/>
  <c r="AC20" i="1" s="1"/>
  <c r="AC100" i="1"/>
  <c r="GG59" i="1"/>
  <c r="GG60" i="1" s="1"/>
  <c r="AC95" i="1" l="1"/>
  <c r="AC16" i="1" s="1"/>
  <c r="AC165" i="1"/>
  <c r="AC38" i="1" s="1"/>
  <c r="AC145" i="1"/>
  <c r="AC12" i="1"/>
  <c r="AC163" i="1"/>
  <c r="AC133" i="1" s="1"/>
  <c r="AC89" i="1"/>
  <c r="AC15" i="1" s="1"/>
  <c r="AC78" i="1"/>
  <c r="AC13" i="1" s="1"/>
  <c r="AC86" i="1"/>
  <c r="AC87" i="1" s="1"/>
  <c r="AC9" i="1" s="1"/>
  <c r="AC113" i="1"/>
  <c r="AC27" i="1" s="1"/>
  <c r="GH59" i="1"/>
  <c r="GH60" i="1" s="1"/>
  <c r="AB164" i="1" l="1"/>
  <c r="AB155" i="1" s="1"/>
  <c r="AC39" i="1"/>
  <c r="AC134" i="1"/>
  <c r="AB166" i="1"/>
  <c r="AB159" i="1" s="1"/>
  <c r="AC104" i="1"/>
  <c r="AC114" i="1"/>
  <c r="AC28" i="1" s="1"/>
  <c r="AC115" i="1"/>
  <c r="GI59" i="1"/>
  <c r="GI60" i="1" s="1"/>
  <c r="AB156" i="1" l="1"/>
  <c r="AC135" i="1"/>
  <c r="AB161" i="1"/>
  <c r="AB256" i="1"/>
  <c r="AB157" i="1"/>
  <c r="AB160" i="1"/>
  <c r="AB137" i="1"/>
  <c r="AB138" i="1" s="1"/>
  <c r="AB139" i="1" s="1"/>
  <c r="AB140" i="1" s="1"/>
  <c r="AB141" i="1" s="1"/>
  <c r="AB3" i="1" s="1"/>
  <c r="AB158" i="1"/>
  <c r="AB254" i="1"/>
  <c r="AB154" i="1"/>
  <c r="AC105" i="1"/>
  <c r="AC22" i="1"/>
  <c r="AC122" i="1"/>
  <c r="AC123" i="1" s="1"/>
  <c r="AC124" i="1" s="1"/>
  <c r="AC33" i="1" s="1"/>
  <c r="AC37" i="1" s="1"/>
  <c r="GJ59" i="1"/>
  <c r="AC23" i="1" l="1"/>
  <c r="AC106" i="1"/>
  <c r="GJ60" i="1"/>
  <c r="AC107" i="1" l="1"/>
  <c r="AC108" i="1"/>
  <c r="AC109" i="1" s="1"/>
  <c r="GK59" i="1"/>
  <c r="GK60" i="1" s="1"/>
  <c r="AC110" i="1" l="1"/>
  <c r="AD91" i="1"/>
  <c r="AC24" i="1"/>
  <c r="AC176" i="1"/>
  <c r="AD73" i="1"/>
  <c r="GL59" i="1"/>
  <c r="GL60" i="1" s="1"/>
  <c r="AC174" i="1" l="1"/>
  <c r="AC131" i="1"/>
  <c r="AD99" i="1"/>
  <c r="AD18" i="1" s="1"/>
  <c r="AC136" i="1"/>
  <c r="AD74" i="1"/>
  <c r="AD75" i="1" s="1"/>
  <c r="AC116" i="1"/>
  <c r="AC119" i="1"/>
  <c r="AC120" i="1" s="1"/>
  <c r="AC31" i="1" s="1"/>
  <c r="AD71" i="1"/>
  <c r="AC144" i="1"/>
  <c r="AD92" i="1"/>
  <c r="AD93" i="1" s="1"/>
  <c r="AD94" i="1" s="1"/>
  <c r="AD72" i="1"/>
  <c r="AC260" i="1"/>
  <c r="AC25" i="1"/>
  <c r="GM59" i="1"/>
  <c r="AC41" i="1" l="1"/>
  <c r="AC36" i="1"/>
  <c r="AC40" i="1"/>
  <c r="AC147" i="1"/>
  <c r="AC146" i="1"/>
  <c r="AC149" i="1"/>
  <c r="AC150" i="1"/>
  <c r="AC148" i="1"/>
  <c r="AC151" i="1"/>
  <c r="AC29" i="1"/>
  <c r="AC117" i="1"/>
  <c r="AC118" i="1" s="1"/>
  <c r="GM60" i="1"/>
  <c r="AD66" i="1" l="1"/>
  <c r="AD6" i="1" s="1"/>
  <c r="AD61" i="1"/>
  <c r="AD64" i="1"/>
  <c r="AD8" i="1" s="1"/>
  <c r="AC175" i="1"/>
  <c r="AC177" i="1" s="1"/>
  <c r="AC178" i="1" s="1"/>
  <c r="AC30" i="1"/>
  <c r="AC121" i="1"/>
  <c r="AD79" i="1"/>
  <c r="AC126" i="1"/>
  <c r="AC127" i="1" s="1"/>
  <c r="AC128" i="1" s="1"/>
  <c r="AC4" i="1" s="1"/>
  <c r="GN59" i="1"/>
  <c r="GN60" i="1" s="1"/>
  <c r="AD76" i="1" l="1"/>
  <c r="AC183" i="1"/>
  <c r="AC43" i="1"/>
  <c r="AC179" i="1"/>
  <c r="AD81" i="1"/>
  <c r="AC42" i="1"/>
  <c r="AC258" i="1"/>
  <c r="AD77" i="1"/>
  <c r="AD80" i="1"/>
  <c r="AC184" i="1"/>
  <c r="AC181" i="1"/>
  <c r="AC180" i="1"/>
  <c r="AC132" i="1"/>
  <c r="AD97" i="1"/>
  <c r="AD98" i="1" s="1"/>
  <c r="AC32" i="1"/>
  <c r="AD84" i="1"/>
  <c r="AD7" i="1"/>
  <c r="AE56" i="1"/>
  <c r="AE57" i="1" s="1"/>
  <c r="AD68" i="1"/>
  <c r="GO59" i="1"/>
  <c r="GO60" i="1" s="1"/>
  <c r="AD78" i="1" l="1"/>
  <c r="AD13" i="1" s="1"/>
  <c r="AD95" i="1"/>
  <c r="AD16" i="1" s="1"/>
  <c r="AD163" i="1"/>
  <c r="AD12" i="1"/>
  <c r="AD104" i="1"/>
  <c r="AD22" i="1" s="1"/>
  <c r="AD165" i="1"/>
  <c r="AD85" i="1"/>
  <c r="AD88" i="1" s="1"/>
  <c r="AD145" i="1"/>
  <c r="AE67" i="1"/>
  <c r="AE63" i="1"/>
  <c r="AE62" i="1"/>
  <c r="AE65" i="1"/>
  <c r="AD100" i="1"/>
  <c r="AD101" i="1"/>
  <c r="AD20" i="1" s="1"/>
  <c r="AD19" i="1"/>
  <c r="AD82" i="1"/>
  <c r="AD83" i="1" s="1"/>
  <c r="GP59" i="1"/>
  <c r="GP60" i="1" s="1"/>
  <c r="AD14" i="1" l="1"/>
  <c r="AD113" i="1"/>
  <c r="AD89" i="1"/>
  <c r="AD15" i="1" s="1"/>
  <c r="AD86" i="1"/>
  <c r="AD10" i="1"/>
  <c r="AC164" i="1"/>
  <c r="AD133" i="1"/>
  <c r="AD134" i="1" s="1"/>
  <c r="AD38" i="1"/>
  <c r="AC166" i="1"/>
  <c r="AD39" i="1"/>
  <c r="GQ59" i="1"/>
  <c r="AD135" i="1" l="1"/>
  <c r="AC254" i="1"/>
  <c r="AC157" i="1"/>
  <c r="AC154" i="1"/>
  <c r="AC156" i="1"/>
  <c r="AC155" i="1"/>
  <c r="AD27" i="1"/>
  <c r="AD114" i="1"/>
  <c r="AD87" i="1"/>
  <c r="AD9" i="1" s="1"/>
  <c r="AD105" i="1"/>
  <c r="AC158" i="1"/>
  <c r="AC256" i="1"/>
  <c r="AC159" i="1"/>
  <c r="AC160" i="1"/>
  <c r="AC161" i="1"/>
  <c r="AC137" i="1"/>
  <c r="AC138" i="1" s="1"/>
  <c r="AC139" i="1" s="1"/>
  <c r="AC140" i="1" s="1"/>
  <c r="AC141" i="1" s="1"/>
  <c r="AC3" i="1" s="1"/>
  <c r="GQ60" i="1"/>
  <c r="AD28" i="1" l="1"/>
  <c r="AD115" i="1"/>
  <c r="AD122" i="1" s="1"/>
  <c r="AD123" i="1" s="1"/>
  <c r="AD124" i="1" s="1"/>
  <c r="AD33" i="1" s="1"/>
  <c r="AD37" i="1" s="1"/>
  <c r="AD23" i="1"/>
  <c r="AD106" i="1"/>
  <c r="GR59" i="1"/>
  <c r="AD107" i="1" l="1"/>
  <c r="AD108" i="1"/>
  <c r="AD109" i="1" s="1"/>
  <c r="GR60" i="1"/>
  <c r="AD110" i="1" l="1"/>
  <c r="AE91" i="1"/>
  <c r="AE92" i="1" s="1"/>
  <c r="AE93" i="1" s="1"/>
  <c r="AE94" i="1" s="1"/>
  <c r="AD24" i="1"/>
  <c r="AE73" i="1"/>
  <c r="AD176" i="1"/>
  <c r="GS59" i="1"/>
  <c r="GS60" i="1" s="1"/>
  <c r="AD260" i="1" l="1"/>
  <c r="AD119" i="1"/>
  <c r="AD120" i="1" s="1"/>
  <c r="AD31" i="1" s="1"/>
  <c r="AD174" i="1"/>
  <c r="AE99" i="1"/>
  <c r="AE18" i="1" s="1"/>
  <c r="AD116" i="1"/>
  <c r="AE72" i="1"/>
  <c r="AD25" i="1"/>
  <c r="AD131" i="1"/>
  <c r="AD136" i="1"/>
  <c r="AE74" i="1"/>
  <c r="AE75" i="1" s="1"/>
  <c r="AE71" i="1"/>
  <c r="AD144" i="1"/>
  <c r="GT59" i="1"/>
  <c r="GT60" i="1" s="1"/>
  <c r="AD148" i="1" l="1"/>
  <c r="AD146" i="1"/>
  <c r="AD149" i="1"/>
  <c r="AD151" i="1"/>
  <c r="AD150" i="1"/>
  <c r="AD147" i="1"/>
  <c r="AD40" i="1"/>
  <c r="AD36" i="1"/>
  <c r="AD41" i="1"/>
  <c r="AD29" i="1"/>
  <c r="AD117" i="1"/>
  <c r="AD118" i="1" s="1"/>
  <c r="GU59" i="1"/>
  <c r="GU60" i="1" s="1"/>
  <c r="AD126" i="1" l="1"/>
  <c r="AD127" i="1" s="1"/>
  <c r="AD128" i="1" s="1"/>
  <c r="AD4" i="1" s="1"/>
  <c r="AD121" i="1"/>
  <c r="AE79" i="1"/>
  <c r="AD30" i="1"/>
  <c r="AD175" i="1"/>
  <c r="AD177" i="1" s="1"/>
  <c r="AD178" i="1" s="1"/>
  <c r="AE66" i="1"/>
  <c r="AE6" i="1" s="1"/>
  <c r="AE64" i="1"/>
  <c r="AE8" i="1" s="1"/>
  <c r="AE61" i="1"/>
  <c r="GV59" i="1"/>
  <c r="GV60" i="1" s="1"/>
  <c r="AE7" i="1" l="1"/>
  <c r="AE84" i="1"/>
  <c r="AF56" i="1"/>
  <c r="AF57" i="1" s="1"/>
  <c r="AD32" i="1"/>
  <c r="AE97" i="1"/>
  <c r="AE98" i="1" s="1"/>
  <c r="AE68" i="1"/>
  <c r="AE81" i="1"/>
  <c r="AD42" i="1"/>
  <c r="AD183" i="1"/>
  <c r="AD184" i="1"/>
  <c r="AD180" i="1"/>
  <c r="AD258" i="1"/>
  <c r="AD181" i="1"/>
  <c r="AD43" i="1"/>
  <c r="AE80" i="1"/>
  <c r="AE76" i="1"/>
  <c r="AE77" i="1"/>
  <c r="AD179" i="1"/>
  <c r="AD132" i="1"/>
  <c r="GW59" i="1"/>
  <c r="GW60" i="1" s="1"/>
  <c r="AE82" i="1" l="1"/>
  <c r="AE83" i="1" s="1"/>
  <c r="AE14" i="1" s="1"/>
  <c r="AF62" i="1"/>
  <c r="AF63" i="1"/>
  <c r="AF67" i="1"/>
  <c r="AF65" i="1"/>
  <c r="AE163" i="1"/>
  <c r="AE12" i="1"/>
  <c r="AE95" i="1"/>
  <c r="AE16" i="1" s="1"/>
  <c r="AE145" i="1"/>
  <c r="AE165" i="1"/>
  <c r="AE85" i="1"/>
  <c r="AE88" i="1" s="1"/>
  <c r="AE89" i="1" s="1"/>
  <c r="AE15" i="1" s="1"/>
  <c r="AE78" i="1"/>
  <c r="AE13" i="1" s="1"/>
  <c r="AE101" i="1"/>
  <c r="AE20" i="1" s="1"/>
  <c r="AE100" i="1"/>
  <c r="AE19" i="1"/>
  <c r="GX59" i="1"/>
  <c r="GX60" i="1" s="1"/>
  <c r="AE113" i="1" l="1"/>
  <c r="AE27" i="1" s="1"/>
  <c r="AE104" i="1"/>
  <c r="AD166" i="1"/>
  <c r="AE39" i="1"/>
  <c r="AE38" i="1"/>
  <c r="AD164" i="1"/>
  <c r="AE133" i="1"/>
  <c r="AE134" i="1" s="1"/>
  <c r="AE86" i="1"/>
  <c r="AE87" i="1" s="1"/>
  <c r="AE9" i="1" s="1"/>
  <c r="AE10" i="1"/>
  <c r="GY59" i="1"/>
  <c r="AE114" i="1" l="1"/>
  <c r="AE115" i="1" s="1"/>
  <c r="AD158" i="1"/>
  <c r="AD137" i="1"/>
  <c r="AD138" i="1" s="1"/>
  <c r="AD139" i="1" s="1"/>
  <c r="AD140" i="1" s="1"/>
  <c r="AD141" i="1" s="1"/>
  <c r="AD3" i="1" s="1"/>
  <c r="AD161" i="1"/>
  <c r="AD160" i="1"/>
  <c r="AD256" i="1"/>
  <c r="AD159" i="1"/>
  <c r="AD157" i="1"/>
  <c r="AE135" i="1"/>
  <c r="AD156" i="1"/>
  <c r="AD254" i="1"/>
  <c r="AD154" i="1"/>
  <c r="AD155" i="1"/>
  <c r="AE105" i="1"/>
  <c r="AE23" i="1" s="1"/>
  <c r="AE22" i="1"/>
  <c r="GY60" i="1"/>
  <c r="AE28" i="1" l="1"/>
  <c r="AE106" i="1"/>
  <c r="AE122" i="1"/>
  <c r="AE123" i="1" s="1"/>
  <c r="AE124" i="1" s="1"/>
  <c r="AE33" i="1" s="1"/>
  <c r="AE37" i="1" s="1"/>
  <c r="GZ59" i="1"/>
  <c r="GZ60" i="1" s="1"/>
  <c r="AE107" i="1" l="1"/>
  <c r="AE108" i="1"/>
  <c r="AE109" i="1" s="1"/>
  <c r="HA59" i="1"/>
  <c r="HA60" i="1" s="1"/>
  <c r="AE110" i="1" l="1"/>
  <c r="AF91" i="1"/>
  <c r="AF73" i="1"/>
  <c r="AE176" i="1"/>
  <c r="AE24" i="1"/>
  <c r="HB59" i="1"/>
  <c r="HB60" i="1" s="1"/>
  <c r="AE116" i="1" l="1"/>
  <c r="AE25" i="1"/>
  <c r="AE260" i="1"/>
  <c r="AE136" i="1"/>
  <c r="AF72" i="1"/>
  <c r="AF92" i="1"/>
  <c r="AF93" i="1" s="1"/>
  <c r="AF94" i="1" s="1"/>
  <c r="AE144" i="1"/>
  <c r="AE174" i="1"/>
  <c r="AF99" i="1"/>
  <c r="AF18" i="1" s="1"/>
  <c r="AE131" i="1"/>
  <c r="AF71" i="1"/>
  <c r="AF74" i="1"/>
  <c r="AF75" i="1" s="1"/>
  <c r="AE119" i="1"/>
  <c r="AE120" i="1" s="1"/>
  <c r="AE31" i="1" s="1"/>
  <c r="HC59" i="1"/>
  <c r="HC60" i="1" s="1"/>
  <c r="AE150" i="1" l="1"/>
  <c r="AE149" i="1"/>
  <c r="AE147" i="1"/>
  <c r="AE151" i="1"/>
  <c r="AE148" i="1"/>
  <c r="AE146" i="1"/>
  <c r="AE36" i="1"/>
  <c r="AE41" i="1"/>
  <c r="AE40" i="1"/>
  <c r="AE29" i="1"/>
  <c r="AE117" i="1"/>
  <c r="AE118" i="1" s="1"/>
  <c r="HD59" i="1"/>
  <c r="HD60" i="1" s="1"/>
  <c r="AE121" i="1" l="1"/>
  <c r="AE126" i="1"/>
  <c r="AE127" i="1" s="1"/>
  <c r="AE128" i="1" s="1"/>
  <c r="AE4" i="1" s="1"/>
  <c r="AE175" i="1"/>
  <c r="AE177" i="1" s="1"/>
  <c r="AE178" i="1" s="1"/>
  <c r="AE30" i="1"/>
  <c r="AF79" i="1"/>
  <c r="AF66" i="1"/>
  <c r="AF6" i="1" s="1"/>
  <c r="AF64" i="1"/>
  <c r="AF8" i="1" s="1"/>
  <c r="AF61" i="1"/>
  <c r="HE59" i="1"/>
  <c r="HE60" i="1" s="1"/>
  <c r="AF81" i="1" l="1"/>
  <c r="AF76" i="1"/>
  <c r="AE184" i="1"/>
  <c r="AF80" i="1"/>
  <c r="AE258" i="1"/>
  <c r="AE132" i="1"/>
  <c r="AE180" i="1"/>
  <c r="AE42" i="1"/>
  <c r="AE183" i="1"/>
  <c r="AE181" i="1"/>
  <c r="AE179" i="1"/>
  <c r="AE43" i="1"/>
  <c r="AF77" i="1"/>
  <c r="AF7" i="1"/>
  <c r="AF84" i="1"/>
  <c r="AG56" i="1"/>
  <c r="AG57" i="1" s="1"/>
  <c r="AF68" i="1"/>
  <c r="AF97" i="1"/>
  <c r="AF98" i="1" s="1"/>
  <c r="AE32" i="1"/>
  <c r="HF59" i="1"/>
  <c r="HF60" i="1" s="1"/>
  <c r="AF78" i="1" l="1"/>
  <c r="AF13" i="1" s="1"/>
  <c r="AG65" i="1"/>
  <c r="AG67" i="1"/>
  <c r="AG63" i="1"/>
  <c r="AG62" i="1"/>
  <c r="AF19" i="1"/>
  <c r="AF101" i="1"/>
  <c r="AF20" i="1" s="1"/>
  <c r="AF100" i="1"/>
  <c r="AF163" i="1"/>
  <c r="AF165" i="1"/>
  <c r="AF85" i="1"/>
  <c r="AF88" i="1" s="1"/>
  <c r="AF89" i="1" s="1"/>
  <c r="AF15" i="1" s="1"/>
  <c r="AF145" i="1"/>
  <c r="AF12" i="1"/>
  <c r="AF95" i="1"/>
  <c r="AF16" i="1" s="1"/>
  <c r="AF104" i="1"/>
  <c r="AF82" i="1"/>
  <c r="AF83" i="1" s="1"/>
  <c r="AF14" i="1" s="1"/>
  <c r="HG59" i="1"/>
  <c r="HG60" i="1" s="1"/>
  <c r="AF113" i="1" l="1"/>
  <c r="AF27" i="1" s="1"/>
  <c r="AE164" i="1"/>
  <c r="AF133" i="1"/>
  <c r="AF134" i="1" s="1"/>
  <c r="AF22" i="1"/>
  <c r="AF10" i="1"/>
  <c r="AF86" i="1"/>
  <c r="AF87" i="1" s="1"/>
  <c r="AF9" i="1" s="1"/>
  <c r="AF39" i="1"/>
  <c r="AF38" i="1"/>
  <c r="AE166" i="1"/>
  <c r="HH59" i="1"/>
  <c r="HH60" i="1" s="1"/>
  <c r="AE158" i="1" l="1"/>
  <c r="AE137" i="1"/>
  <c r="AE138" i="1" s="1"/>
  <c r="AE139" i="1" s="1"/>
  <c r="AE140" i="1" s="1"/>
  <c r="AE141" i="1" s="1"/>
  <c r="AE3" i="1" s="1"/>
  <c r="AE160" i="1"/>
  <c r="AE159" i="1"/>
  <c r="AE256" i="1"/>
  <c r="AE161" i="1"/>
  <c r="AF105" i="1"/>
  <c r="AF114" i="1"/>
  <c r="AE156" i="1"/>
  <c r="AE254" i="1"/>
  <c r="AE155" i="1"/>
  <c r="AE157" i="1"/>
  <c r="AF135" i="1"/>
  <c r="AE154" i="1"/>
  <c r="HI59" i="1"/>
  <c r="HI60" i="1" s="1"/>
  <c r="AF115" i="1" l="1"/>
  <c r="AF122" i="1" s="1"/>
  <c r="AF123" i="1" s="1"/>
  <c r="AF124" i="1" s="1"/>
  <c r="AF33" i="1" s="1"/>
  <c r="AF37" i="1" s="1"/>
  <c r="AF28" i="1"/>
  <c r="AF23" i="1"/>
  <c r="AF106" i="1"/>
  <c r="HJ59" i="1"/>
  <c r="HJ60" i="1" s="1"/>
  <c r="AF108" i="1" l="1"/>
  <c r="AF109" i="1" s="1"/>
  <c r="AF107" i="1"/>
  <c r="HK59" i="1"/>
  <c r="AF24" i="1" l="1"/>
  <c r="AF176" i="1"/>
  <c r="AG73" i="1"/>
  <c r="AF110" i="1"/>
  <c r="AG91" i="1"/>
  <c r="HK60" i="1"/>
  <c r="AG72" i="1" l="1"/>
  <c r="AG71" i="1"/>
  <c r="AG92" i="1"/>
  <c r="AG93" i="1" s="1"/>
  <c r="AG94" i="1" s="1"/>
  <c r="AG99" i="1"/>
  <c r="AG18" i="1" s="1"/>
  <c r="AF25" i="1"/>
  <c r="AF136" i="1"/>
  <c r="AF119" i="1"/>
  <c r="AF120" i="1" s="1"/>
  <c r="AF31" i="1" s="1"/>
  <c r="AG74" i="1"/>
  <c r="AG75" i="1" s="1"/>
  <c r="AF144" i="1"/>
  <c r="AF174" i="1"/>
  <c r="AF116" i="1"/>
  <c r="AF260" i="1"/>
  <c r="AF131" i="1"/>
  <c r="HL59" i="1"/>
  <c r="AF117" i="1" l="1"/>
  <c r="AF118" i="1" s="1"/>
  <c r="AF29" i="1"/>
  <c r="AF149" i="1"/>
  <c r="AF147" i="1"/>
  <c r="AF151" i="1"/>
  <c r="AF150" i="1"/>
  <c r="AF148" i="1"/>
  <c r="AF146" i="1"/>
  <c r="AF36" i="1"/>
  <c r="AF41" i="1"/>
  <c r="AF40" i="1"/>
  <c r="HL60" i="1"/>
  <c r="AG61" i="1" l="1"/>
  <c r="AG66" i="1"/>
  <c r="AG6" i="1" s="1"/>
  <c r="AG64" i="1"/>
  <c r="AG8" i="1" s="1"/>
  <c r="AG79" i="1"/>
  <c r="AF30" i="1"/>
  <c r="AF126" i="1"/>
  <c r="AF127" i="1" s="1"/>
  <c r="AF128" i="1" s="1"/>
  <c r="AF4" i="1" s="1"/>
  <c r="AF175" i="1"/>
  <c r="AF177" i="1" s="1"/>
  <c r="AF178" i="1" s="1"/>
  <c r="AF121" i="1"/>
  <c r="HM59" i="1"/>
  <c r="HM60" i="1" s="1"/>
  <c r="AF42" i="1" l="1"/>
  <c r="AG81" i="1"/>
  <c r="AF180" i="1"/>
  <c r="AF181" i="1"/>
  <c r="AF183" i="1"/>
  <c r="AF258" i="1"/>
  <c r="AG77" i="1"/>
  <c r="AG76" i="1"/>
  <c r="AF43" i="1"/>
  <c r="AG80" i="1"/>
  <c r="AF184" i="1"/>
  <c r="AF179" i="1"/>
  <c r="AF132" i="1"/>
  <c r="AG68" i="1"/>
  <c r="AF32" i="1"/>
  <c r="AG97" i="1"/>
  <c r="AG98" i="1" s="1"/>
  <c r="AG84" i="1"/>
  <c r="AH56" i="1"/>
  <c r="AH57" i="1" s="1"/>
  <c r="AG7" i="1"/>
  <c r="HN59" i="1"/>
  <c r="AG100" i="1" l="1"/>
  <c r="AG19" i="1"/>
  <c r="AG101" i="1"/>
  <c r="AG20" i="1" s="1"/>
  <c r="AG78" i="1"/>
  <c r="AG13" i="1" s="1"/>
  <c r="AH62" i="1"/>
  <c r="AH67" i="1"/>
  <c r="AH63" i="1"/>
  <c r="AH65" i="1"/>
  <c r="AG12" i="1"/>
  <c r="AG145" i="1"/>
  <c r="AG163" i="1"/>
  <c r="AG165" i="1"/>
  <c r="AG95" i="1"/>
  <c r="AG16" i="1" s="1"/>
  <c r="AG82" i="1"/>
  <c r="AG83" i="1" s="1"/>
  <c r="AG14" i="1" s="1"/>
  <c r="AG85" i="1"/>
  <c r="AG88" i="1" s="1"/>
  <c r="AG89" i="1" s="1"/>
  <c r="AG15" i="1" s="1"/>
  <c r="HN60" i="1"/>
  <c r="AG104" i="1" l="1"/>
  <c r="AG22" i="1" s="1"/>
  <c r="AG113" i="1"/>
  <c r="AG27" i="1" s="1"/>
  <c r="AG133" i="1"/>
  <c r="AG134" i="1" s="1"/>
  <c r="AF164" i="1"/>
  <c r="AG86" i="1"/>
  <c r="AG87" i="1" s="1"/>
  <c r="AG9" i="1" s="1"/>
  <c r="AG10" i="1"/>
  <c r="AF166" i="1"/>
  <c r="AG38" i="1"/>
  <c r="AG39" i="1"/>
  <c r="HO59" i="1"/>
  <c r="HO60" i="1" s="1"/>
  <c r="AG114" i="1" l="1"/>
  <c r="AG115" i="1" s="1"/>
  <c r="AG122" i="1" s="1"/>
  <c r="AG123" i="1" s="1"/>
  <c r="AG124" i="1" s="1"/>
  <c r="AG33" i="1" s="1"/>
  <c r="AG37" i="1" s="1"/>
  <c r="AF137" i="1"/>
  <c r="AF138" i="1" s="1"/>
  <c r="AF139" i="1" s="1"/>
  <c r="AF140" i="1" s="1"/>
  <c r="AF141" i="1" s="1"/>
  <c r="AF3" i="1" s="1"/>
  <c r="AF159" i="1"/>
  <c r="AF256" i="1"/>
  <c r="AF160" i="1"/>
  <c r="AF161" i="1"/>
  <c r="AF158" i="1"/>
  <c r="AF254" i="1"/>
  <c r="AF157" i="1"/>
  <c r="AF155" i="1"/>
  <c r="AG135" i="1"/>
  <c r="AF156" i="1"/>
  <c r="AF154" i="1"/>
  <c r="AG105" i="1"/>
  <c r="HP59" i="1"/>
  <c r="HP60" i="1" s="1"/>
  <c r="AG28" i="1" l="1"/>
  <c r="AG23" i="1"/>
  <c r="AG106" i="1"/>
  <c r="HQ59" i="1"/>
  <c r="HQ60" i="1" s="1"/>
  <c r="AG107" i="1" l="1"/>
  <c r="AG108" i="1"/>
  <c r="AG109" i="1" s="1"/>
  <c r="HR59" i="1"/>
  <c r="AH91" i="1" l="1"/>
  <c r="AG110" i="1"/>
  <c r="AG176" i="1"/>
  <c r="AG24" i="1"/>
  <c r="AH73" i="1"/>
  <c r="HR60" i="1"/>
  <c r="AG25" i="1" l="1"/>
  <c r="AH92" i="1"/>
  <c r="AH93" i="1" s="1"/>
  <c r="AH94" i="1" s="1"/>
  <c r="AG174" i="1"/>
  <c r="AG260" i="1"/>
  <c r="AH72" i="1"/>
  <c r="AH71" i="1"/>
  <c r="AH74" i="1"/>
  <c r="AH75" i="1" s="1"/>
  <c r="AG131" i="1"/>
  <c r="AG119" i="1"/>
  <c r="AG120" i="1" s="1"/>
  <c r="AG31" i="1" s="1"/>
  <c r="AG136" i="1"/>
  <c r="AG144" i="1"/>
  <c r="AG116" i="1"/>
  <c r="AH99" i="1"/>
  <c r="AH18" i="1" s="1"/>
  <c r="HS59" i="1"/>
  <c r="HS60" i="1" s="1"/>
  <c r="AG147" i="1" l="1"/>
  <c r="AG146" i="1"/>
  <c r="AG149" i="1"/>
  <c r="AG151" i="1"/>
  <c r="AG150" i="1"/>
  <c r="AG148" i="1"/>
  <c r="AG29" i="1"/>
  <c r="AG117" i="1"/>
  <c r="AG118" i="1" s="1"/>
  <c r="AG36" i="1"/>
  <c r="AG40" i="1"/>
  <c r="AG41" i="1"/>
  <c r="HT59" i="1"/>
  <c r="AG175" i="1" l="1"/>
  <c r="AG177" i="1" s="1"/>
  <c r="AG178" i="1" s="1"/>
  <c r="AH68" i="1" s="1"/>
  <c r="AH79" i="1"/>
  <c r="AG30" i="1"/>
  <c r="AG121" i="1"/>
  <c r="AG126" i="1"/>
  <c r="AG127" i="1" s="1"/>
  <c r="AG128" i="1" s="1"/>
  <c r="AG4" i="1" s="1"/>
  <c r="AH66" i="1"/>
  <c r="AH6" i="1" s="1"/>
  <c r="AH61" i="1"/>
  <c r="AH64" i="1"/>
  <c r="AH8" i="1" s="1"/>
  <c r="HT60" i="1"/>
  <c r="AG32" i="1" l="1"/>
  <c r="AH97" i="1"/>
  <c r="AH98" i="1" s="1"/>
  <c r="AI56" i="1"/>
  <c r="AI57" i="1" s="1"/>
  <c r="AH84" i="1"/>
  <c r="AH85" i="1" s="1"/>
  <c r="AH88" i="1" s="1"/>
  <c r="AH7" i="1"/>
  <c r="AH163" i="1"/>
  <c r="AH95" i="1"/>
  <c r="AH16" i="1" s="1"/>
  <c r="AH145" i="1"/>
  <c r="AH12" i="1"/>
  <c r="AH165" i="1"/>
  <c r="AH81" i="1"/>
  <c r="AG42" i="1"/>
  <c r="AG179" i="1"/>
  <c r="AG258" i="1"/>
  <c r="AH80" i="1"/>
  <c r="AG183" i="1"/>
  <c r="AH77" i="1"/>
  <c r="AG181" i="1"/>
  <c r="AG132" i="1"/>
  <c r="AG184" i="1"/>
  <c r="AG43" i="1"/>
  <c r="AG180" i="1"/>
  <c r="AH76" i="1"/>
  <c r="HU59" i="1"/>
  <c r="AH82" i="1" l="1"/>
  <c r="AH83" i="1" s="1"/>
  <c r="AH14" i="1" s="1"/>
  <c r="AH78" i="1"/>
  <c r="AH13" i="1" s="1"/>
  <c r="AH86" i="1"/>
  <c r="AH87" i="1" s="1"/>
  <c r="AH9" i="1" s="1"/>
  <c r="AH10" i="1"/>
  <c r="AH39" i="1"/>
  <c r="AG166" i="1"/>
  <c r="AH38" i="1"/>
  <c r="AH89" i="1"/>
  <c r="AH15" i="1" s="1"/>
  <c r="AI62" i="1"/>
  <c r="AI67" i="1"/>
  <c r="AI63" i="1"/>
  <c r="AI65" i="1"/>
  <c r="AH104" i="1"/>
  <c r="AG164" i="1"/>
  <c r="AH133" i="1"/>
  <c r="AH134" i="1" s="1"/>
  <c r="AH19" i="1"/>
  <c r="AH100" i="1"/>
  <c r="AH101" i="1"/>
  <c r="AH20" i="1" s="1"/>
  <c r="HU60" i="1"/>
  <c r="AH113" i="1" l="1"/>
  <c r="AH27" i="1" s="1"/>
  <c r="AG254" i="1"/>
  <c r="AG157" i="1"/>
  <c r="AH135" i="1"/>
  <c r="AG155" i="1"/>
  <c r="AG154" i="1"/>
  <c r="AG156" i="1"/>
  <c r="AG161" i="1"/>
  <c r="AG159" i="1"/>
  <c r="AG158" i="1"/>
  <c r="AG256" i="1"/>
  <c r="AG137" i="1"/>
  <c r="AG138" i="1" s="1"/>
  <c r="AG139" i="1" s="1"/>
  <c r="AG140" i="1" s="1"/>
  <c r="AG141" i="1" s="1"/>
  <c r="AG3" i="1" s="1"/>
  <c r="AG160" i="1"/>
  <c r="AH22" i="1"/>
  <c r="AH105" i="1"/>
  <c r="AH23" i="1" s="1"/>
  <c r="HV59" i="1"/>
  <c r="AH114" i="1" l="1"/>
  <c r="AH28" i="1" s="1"/>
  <c r="AH106" i="1"/>
  <c r="AH107" i="1" s="1"/>
  <c r="AH24" i="1" s="1"/>
  <c r="HV60" i="1"/>
  <c r="AH115" i="1" l="1"/>
  <c r="AH122" i="1" s="1"/>
  <c r="AH123" i="1" s="1"/>
  <c r="AH124" i="1" s="1"/>
  <c r="AH33" i="1" s="1"/>
  <c r="AH37" i="1" s="1"/>
  <c r="AH176" i="1"/>
  <c r="AI73" i="1"/>
  <c r="AH108" i="1"/>
  <c r="AH109" i="1" s="1"/>
  <c r="AH110" i="1" s="1"/>
  <c r="AH136" i="1" s="1"/>
  <c r="HW59" i="1"/>
  <c r="AH174" i="1" l="1"/>
  <c r="AI71" i="1"/>
  <c r="AH131" i="1"/>
  <c r="AI99" i="1"/>
  <c r="AI18" i="1" s="1"/>
  <c r="AI72" i="1"/>
  <c r="AI91" i="1"/>
  <c r="AI92" i="1" s="1"/>
  <c r="AI93" i="1" s="1"/>
  <c r="AI94" i="1" s="1"/>
  <c r="AH119" i="1"/>
  <c r="AH120" i="1" s="1"/>
  <c r="AH31" i="1" s="1"/>
  <c r="AH25" i="1"/>
  <c r="AH41" i="1" s="1"/>
  <c r="AI74" i="1"/>
  <c r="AH260" i="1"/>
  <c r="AH116" i="1"/>
  <c r="AH29" i="1" s="1"/>
  <c r="AH144" i="1"/>
  <c r="AH150" i="1" s="1"/>
  <c r="AI75" i="1"/>
  <c r="HW60" i="1"/>
  <c r="AH36" i="1" l="1"/>
  <c r="AH40" i="1"/>
  <c r="AH149" i="1"/>
  <c r="AH148" i="1"/>
  <c r="AH146" i="1"/>
  <c r="AH147" i="1"/>
  <c r="AI66" i="1" s="1"/>
  <c r="AI6" i="1" s="1"/>
  <c r="AH151" i="1"/>
  <c r="AH117" i="1"/>
  <c r="AH118" i="1" s="1"/>
  <c r="AH175" i="1" s="1"/>
  <c r="AH177" i="1" s="1"/>
  <c r="AH178" i="1" s="1"/>
  <c r="HX59" i="1"/>
  <c r="HX60" i="1" s="1"/>
  <c r="AI64" i="1" l="1"/>
  <c r="AI8" i="1" s="1"/>
  <c r="AI61" i="1"/>
  <c r="AH126" i="1"/>
  <c r="AH127" i="1" s="1"/>
  <c r="AH128" i="1" s="1"/>
  <c r="AH4" i="1" s="1"/>
  <c r="AH121" i="1"/>
  <c r="AH32" i="1" s="1"/>
  <c r="AH30" i="1"/>
  <c r="AI79" i="1"/>
  <c r="AI81" i="1"/>
  <c r="AH258" i="1"/>
  <c r="AH184" i="1"/>
  <c r="AH179" i="1"/>
  <c r="AH180" i="1"/>
  <c r="AI76" i="1"/>
  <c r="AH42" i="1"/>
  <c r="AH181" i="1"/>
  <c r="AH43" i="1"/>
  <c r="AI77" i="1"/>
  <c r="AI80" i="1"/>
  <c r="AH132" i="1"/>
  <c r="AH183" i="1"/>
  <c r="AI97" i="1"/>
  <c r="AI98" i="1" s="1"/>
  <c r="AI68" i="1"/>
  <c r="AJ56" i="1"/>
  <c r="AJ57" i="1" s="1"/>
  <c r="AI7" i="1"/>
  <c r="HY59" i="1"/>
  <c r="HY60" i="1" s="1"/>
  <c r="AI84" i="1" l="1"/>
  <c r="AI78" i="1"/>
  <c r="AI13" i="1" s="1"/>
  <c r="AI95" i="1"/>
  <c r="AI16" i="1" s="1"/>
  <c r="AI163" i="1"/>
  <c r="AI145" i="1"/>
  <c r="AI165" i="1"/>
  <c r="AI12" i="1"/>
  <c r="AI85" i="1"/>
  <c r="AI88" i="1" s="1"/>
  <c r="AI89" i="1" s="1"/>
  <c r="AI15" i="1" s="1"/>
  <c r="AI19" i="1"/>
  <c r="AI101" i="1"/>
  <c r="AI20" i="1" s="1"/>
  <c r="AI100" i="1"/>
  <c r="AJ62" i="1"/>
  <c r="AJ63" i="1"/>
  <c r="AJ65" i="1"/>
  <c r="AJ67" i="1"/>
  <c r="AI82" i="1"/>
  <c r="AI83" i="1" s="1"/>
  <c r="AI14" i="1" s="1"/>
  <c r="HZ59" i="1"/>
  <c r="AI104" i="1" l="1"/>
  <c r="AI22" i="1" s="1"/>
  <c r="AI113" i="1"/>
  <c r="AI27" i="1" s="1"/>
  <c r="AH166" i="1"/>
  <c r="AI39" i="1"/>
  <c r="AI38" i="1"/>
  <c r="AH164" i="1"/>
  <c r="AI133" i="1"/>
  <c r="AI134" i="1" s="1"/>
  <c r="AI10" i="1"/>
  <c r="AI86" i="1"/>
  <c r="AI87" i="1" s="1"/>
  <c r="AI9" i="1" s="1"/>
  <c r="HZ60" i="1"/>
  <c r="AH154" i="1" l="1"/>
  <c r="AH155" i="1"/>
  <c r="AH157" i="1"/>
  <c r="AH156" i="1"/>
  <c r="AH254" i="1"/>
  <c r="AI135" i="1"/>
  <c r="AI114" i="1"/>
  <c r="AI105" i="1"/>
  <c r="AH161" i="1"/>
  <c r="AH160" i="1"/>
  <c r="AH137" i="1"/>
  <c r="AH138" i="1" s="1"/>
  <c r="AH139" i="1" s="1"/>
  <c r="AH140" i="1" s="1"/>
  <c r="AH141" i="1" s="1"/>
  <c r="AH3" i="1" s="1"/>
  <c r="AH158" i="1"/>
  <c r="AH159" i="1"/>
  <c r="AH256" i="1"/>
  <c r="IA59" i="1"/>
  <c r="AI28" i="1" l="1"/>
  <c r="AI115" i="1"/>
  <c r="AI23" i="1"/>
  <c r="AI106" i="1"/>
  <c r="IA60" i="1"/>
  <c r="AI107" i="1" l="1"/>
  <c r="AI108" i="1"/>
  <c r="AI109" i="1" s="1"/>
  <c r="AI122" i="1"/>
  <c r="AI123" i="1" s="1"/>
  <c r="AI124" i="1" s="1"/>
  <c r="AI33" i="1" s="1"/>
  <c r="AI37" i="1" s="1"/>
  <c r="IB59" i="1"/>
  <c r="AJ91" i="1" l="1"/>
  <c r="AI110" i="1"/>
  <c r="AJ73" i="1"/>
  <c r="AI176" i="1"/>
  <c r="AI24" i="1"/>
  <c r="IB60" i="1"/>
  <c r="AI116" i="1" l="1"/>
  <c r="AJ71" i="1"/>
  <c r="AJ72" i="1"/>
  <c r="AI174" i="1"/>
  <c r="AI136" i="1"/>
  <c r="AI119" i="1"/>
  <c r="AI120" i="1" s="1"/>
  <c r="AI31" i="1" s="1"/>
  <c r="AI131" i="1"/>
  <c r="AJ99" i="1"/>
  <c r="AI25" i="1"/>
  <c r="AJ92" i="1"/>
  <c r="AJ93" i="1" s="1"/>
  <c r="AJ94" i="1" s="1"/>
  <c r="AI260" i="1"/>
  <c r="AI144" i="1"/>
  <c r="AJ74" i="1"/>
  <c r="AJ75" i="1" s="1"/>
  <c r="IC59" i="1"/>
  <c r="AI147" i="1" l="1"/>
  <c r="AI149" i="1"/>
  <c r="AI146" i="1"/>
  <c r="AI151" i="1"/>
  <c r="AI148" i="1"/>
  <c r="AI150" i="1"/>
  <c r="AJ18" i="1"/>
  <c r="AI40" i="1"/>
  <c r="AI41" i="1"/>
  <c r="AI36" i="1"/>
  <c r="AI29" i="1"/>
  <c r="AI117" i="1"/>
  <c r="AI118" i="1" s="1"/>
  <c r="IC60" i="1"/>
  <c r="AI30" i="1" l="1"/>
  <c r="AI121" i="1"/>
  <c r="AI175" i="1"/>
  <c r="AI177" i="1" s="1"/>
  <c r="AI178" i="1" s="1"/>
  <c r="AJ79" i="1"/>
  <c r="AI126" i="1"/>
  <c r="AI127" i="1" s="1"/>
  <c r="AI128" i="1" s="1"/>
  <c r="AI4" i="1" s="1"/>
  <c r="AJ66" i="1"/>
  <c r="AJ6" i="1" s="1"/>
  <c r="AJ64" i="1"/>
  <c r="AJ8" i="1" s="1"/>
  <c r="AJ61" i="1"/>
  <c r="ID59" i="1"/>
  <c r="AJ68" i="1" l="1"/>
  <c r="AI132" i="1"/>
  <c r="AJ81" i="1"/>
  <c r="AI258" i="1"/>
  <c r="AJ80" i="1"/>
  <c r="AJ77" i="1"/>
  <c r="AI180" i="1"/>
  <c r="AJ76" i="1"/>
  <c r="AI179" i="1"/>
  <c r="AI181" i="1"/>
  <c r="AI183" i="1"/>
  <c r="AI42" i="1"/>
  <c r="AI43" i="1"/>
  <c r="AI184" i="1"/>
  <c r="AJ84" i="1"/>
  <c r="AJ85" i="1" s="1"/>
  <c r="AJ88" i="1" s="1"/>
  <c r="AJ7" i="1"/>
  <c r="AK56" i="1"/>
  <c r="AK57" i="1" s="1"/>
  <c r="AI32" i="1"/>
  <c r="AJ97" i="1"/>
  <c r="AJ98" i="1" s="1"/>
  <c r="ID60" i="1"/>
  <c r="AJ82" i="1" l="1"/>
  <c r="AJ83" i="1" s="1"/>
  <c r="AJ14" i="1" s="1"/>
  <c r="AJ19" i="1"/>
  <c r="AJ100" i="1"/>
  <c r="AJ101" i="1"/>
  <c r="AJ20" i="1" s="1"/>
  <c r="AJ89" i="1"/>
  <c r="AJ15" i="1" s="1"/>
  <c r="AJ86" i="1"/>
  <c r="AJ87" i="1" s="1"/>
  <c r="AJ9" i="1" s="1"/>
  <c r="AJ10" i="1"/>
  <c r="AJ78" i="1"/>
  <c r="AJ13" i="1" s="1"/>
  <c r="AK62" i="1"/>
  <c r="AK67" i="1"/>
  <c r="AK63" i="1"/>
  <c r="AK65" i="1"/>
  <c r="AJ95" i="1"/>
  <c r="AJ16" i="1" s="1"/>
  <c r="AJ163" i="1"/>
  <c r="AJ145" i="1"/>
  <c r="AJ165" i="1"/>
  <c r="AJ12" i="1"/>
  <c r="IE59" i="1"/>
  <c r="AJ104" i="1" l="1"/>
  <c r="AJ22" i="1" s="1"/>
  <c r="AJ113" i="1"/>
  <c r="AJ27" i="1" s="1"/>
  <c r="AI164" i="1"/>
  <c r="AJ133" i="1"/>
  <c r="AJ134" i="1" s="1"/>
  <c r="AJ38" i="1"/>
  <c r="AI166" i="1"/>
  <c r="AJ39" i="1"/>
  <c r="IE60" i="1"/>
  <c r="AJ105" i="1" l="1"/>
  <c r="AJ23" i="1" s="1"/>
  <c r="AJ114" i="1"/>
  <c r="AJ115" i="1" s="1"/>
  <c r="AI159" i="1"/>
  <c r="AI160" i="1"/>
  <c r="AI158" i="1"/>
  <c r="AI161" i="1"/>
  <c r="AI137" i="1"/>
  <c r="AI138" i="1" s="1"/>
  <c r="AI139" i="1" s="1"/>
  <c r="AI140" i="1" s="1"/>
  <c r="AI141" i="1" s="1"/>
  <c r="AI3" i="1" s="1"/>
  <c r="AI256" i="1"/>
  <c r="AI156" i="1"/>
  <c r="AI154" i="1"/>
  <c r="AI254" i="1"/>
  <c r="AI155" i="1"/>
  <c r="AI157" i="1"/>
  <c r="AJ135" i="1"/>
  <c r="IF59" i="1"/>
  <c r="IF60" i="1" s="1"/>
  <c r="AJ106" i="1" l="1"/>
  <c r="AJ107" i="1" s="1"/>
  <c r="AJ28" i="1"/>
  <c r="AJ122" i="1"/>
  <c r="AJ123" i="1" s="1"/>
  <c r="AJ124" i="1" s="1"/>
  <c r="AJ33" i="1" s="1"/>
  <c r="AJ37" i="1" s="1"/>
  <c r="IG59" i="1"/>
  <c r="IG60" i="1" s="1"/>
  <c r="AJ108" i="1" l="1"/>
  <c r="AJ109" i="1" s="1"/>
  <c r="AK91" i="1" s="1"/>
  <c r="AJ176" i="1"/>
  <c r="AK73" i="1"/>
  <c r="AJ24" i="1"/>
  <c r="IH59" i="1"/>
  <c r="AJ110" i="1" l="1"/>
  <c r="AJ174" i="1" s="1"/>
  <c r="IH60" i="1"/>
  <c r="AJ144" i="1" l="1"/>
  <c r="AJ147" i="1" s="1"/>
  <c r="AJ131" i="1"/>
  <c r="AK99" i="1"/>
  <c r="AK71" i="1"/>
  <c r="AJ116" i="1"/>
  <c r="AJ117" i="1" s="1"/>
  <c r="AJ118" i="1" s="1"/>
  <c r="AK74" i="1"/>
  <c r="AK75" i="1" s="1"/>
  <c r="AJ136" i="1"/>
  <c r="AK92" i="1"/>
  <c r="AK93" i="1" s="1"/>
  <c r="AK94" i="1" s="1"/>
  <c r="AJ25" i="1"/>
  <c r="AJ40" i="1" s="1"/>
  <c r="AK72" i="1"/>
  <c r="AJ119" i="1"/>
  <c r="AJ120" i="1" s="1"/>
  <c r="AJ31" i="1" s="1"/>
  <c r="AJ260" i="1"/>
  <c r="AJ146" i="1"/>
  <c r="AJ149" i="1"/>
  <c r="AK18" i="1"/>
  <c r="AJ29" i="1"/>
  <c r="II59" i="1"/>
  <c r="AJ150" i="1" l="1"/>
  <c r="AJ41" i="1"/>
  <c r="AJ151" i="1"/>
  <c r="AJ148" i="1"/>
  <c r="AJ36" i="1"/>
  <c r="AJ175" i="1"/>
  <c r="AJ177" i="1" s="1"/>
  <c r="AJ178" i="1" s="1"/>
  <c r="AK68" i="1" s="1"/>
  <c r="AJ30" i="1"/>
  <c r="AJ121" i="1"/>
  <c r="AK79" i="1"/>
  <c r="AJ126" i="1"/>
  <c r="AJ127" i="1" s="1"/>
  <c r="AJ128" i="1" s="1"/>
  <c r="AJ4" i="1" s="1"/>
  <c r="AK61" i="1"/>
  <c r="AK64" i="1"/>
  <c r="AK8" i="1" s="1"/>
  <c r="AK66" i="1"/>
  <c r="AK6" i="1" s="1"/>
  <c r="II60" i="1"/>
  <c r="AK84" i="1" l="1"/>
  <c r="AK85" i="1" s="1"/>
  <c r="AK88" i="1" s="1"/>
  <c r="AK89" i="1" s="1"/>
  <c r="AK15" i="1" s="1"/>
  <c r="AL56" i="1"/>
  <c r="AL57" i="1" s="1"/>
  <c r="AK7" i="1"/>
  <c r="AK12" i="1"/>
  <c r="AK163" i="1"/>
  <c r="AK145" i="1"/>
  <c r="AK95" i="1"/>
  <c r="AK16" i="1" s="1"/>
  <c r="AK165" i="1"/>
  <c r="AK76" i="1"/>
  <c r="AJ132" i="1"/>
  <c r="AJ43" i="1"/>
  <c r="AJ42" i="1"/>
  <c r="AJ180" i="1"/>
  <c r="AJ181" i="1"/>
  <c r="AJ179" i="1"/>
  <c r="AK80" i="1"/>
  <c r="AJ258" i="1"/>
  <c r="AJ184" i="1"/>
  <c r="AK81" i="1"/>
  <c r="AJ183" i="1"/>
  <c r="AK77" i="1"/>
  <c r="AK78" i="1" s="1"/>
  <c r="AK13" i="1" s="1"/>
  <c r="AJ32" i="1"/>
  <c r="AK97" i="1"/>
  <c r="AK98" i="1" s="1"/>
  <c r="IJ59" i="1"/>
  <c r="AL62" i="1" l="1"/>
  <c r="AL65" i="1"/>
  <c r="AL63" i="1"/>
  <c r="AL67" i="1"/>
  <c r="AK86" i="1"/>
  <c r="AK87" i="1" s="1"/>
  <c r="AK9" i="1" s="1"/>
  <c r="AK10" i="1"/>
  <c r="AJ164" i="1"/>
  <c r="AK133" i="1"/>
  <c r="AK134" i="1" s="1"/>
  <c r="AK104" i="1"/>
  <c r="AK38" i="1"/>
  <c r="AK39" i="1"/>
  <c r="AJ166" i="1"/>
  <c r="AK19" i="1"/>
  <c r="AK100" i="1"/>
  <c r="AK101" i="1"/>
  <c r="AK20" i="1" s="1"/>
  <c r="AK82" i="1"/>
  <c r="AK83" i="1" s="1"/>
  <c r="IJ60" i="1"/>
  <c r="AK22" i="1" l="1"/>
  <c r="AK105" i="1"/>
  <c r="AK23" i="1" s="1"/>
  <c r="AK14" i="1"/>
  <c r="AK113" i="1"/>
  <c r="AJ137" i="1"/>
  <c r="AJ138" i="1" s="1"/>
  <c r="AJ139" i="1" s="1"/>
  <c r="AJ140" i="1" s="1"/>
  <c r="AJ141" i="1" s="1"/>
  <c r="AJ3" i="1" s="1"/>
  <c r="AJ158" i="1"/>
  <c r="AJ256" i="1"/>
  <c r="AJ159" i="1"/>
  <c r="AJ160" i="1"/>
  <c r="AJ161" i="1"/>
  <c r="AJ156" i="1"/>
  <c r="AJ154" i="1"/>
  <c r="AJ254" i="1"/>
  <c r="AK135" i="1"/>
  <c r="AJ157" i="1"/>
  <c r="AJ155" i="1"/>
  <c r="IK59" i="1"/>
  <c r="IK60" i="1" s="1"/>
  <c r="AK106" i="1" l="1"/>
  <c r="AK27" i="1"/>
  <c r="AK114" i="1"/>
  <c r="IL59" i="1"/>
  <c r="IL60" i="1" s="1"/>
  <c r="AK107" i="1" l="1"/>
  <c r="AK108" i="1"/>
  <c r="AK109" i="1" s="1"/>
  <c r="AK28" i="1"/>
  <c r="AK115" i="1"/>
  <c r="IM59" i="1"/>
  <c r="IM60" i="1" s="1"/>
  <c r="AK110" i="1" l="1"/>
  <c r="AK116" i="1" s="1"/>
  <c r="AK29" i="1" s="1"/>
  <c r="AL91" i="1"/>
  <c r="AK176" i="1"/>
  <c r="AL73" i="1"/>
  <c r="AK24" i="1"/>
  <c r="AK122" i="1"/>
  <c r="AK123" i="1" s="1"/>
  <c r="AK124" i="1" s="1"/>
  <c r="AK33" i="1" s="1"/>
  <c r="AK37" i="1" s="1"/>
  <c r="IN59" i="1"/>
  <c r="IN60" i="1" s="1"/>
  <c r="AL74" i="1" l="1"/>
  <c r="AL75" i="1" s="1"/>
  <c r="AK260" i="1"/>
  <c r="AK131" i="1"/>
  <c r="AK174" i="1"/>
  <c r="AL71" i="1"/>
  <c r="AK136" i="1"/>
  <c r="AL92" i="1"/>
  <c r="AL93" i="1" s="1"/>
  <c r="AL94" i="1" s="1"/>
  <c r="AL99" i="1"/>
  <c r="AL18" i="1" s="1"/>
  <c r="AK144" i="1"/>
  <c r="AK25" i="1"/>
  <c r="AL72" i="1"/>
  <c r="AK119" i="1"/>
  <c r="AK120" i="1" s="1"/>
  <c r="AK31" i="1" s="1"/>
  <c r="AK117" i="1"/>
  <c r="AK118" i="1" s="1"/>
  <c r="IO59" i="1"/>
  <c r="AK41" i="1" l="1"/>
  <c r="AK40" i="1"/>
  <c r="AK36" i="1"/>
  <c r="AK149" i="1"/>
  <c r="AK146" i="1"/>
  <c r="AK151" i="1"/>
  <c r="AK150" i="1"/>
  <c r="AK147" i="1"/>
  <c r="AK148" i="1"/>
  <c r="AK175" i="1"/>
  <c r="AK177" i="1" s="1"/>
  <c r="AK178" i="1" s="1"/>
  <c r="AK126" i="1"/>
  <c r="AK127" i="1" s="1"/>
  <c r="AK128" i="1" s="1"/>
  <c r="AK4" i="1" s="1"/>
  <c r="AK121" i="1"/>
  <c r="AK30" i="1"/>
  <c r="AL79" i="1"/>
  <c r="IO60" i="1"/>
  <c r="AL64" i="1" l="1"/>
  <c r="AL8" i="1" s="1"/>
  <c r="AL66" i="1"/>
  <c r="AL6" i="1" s="1"/>
  <c r="AL61" i="1"/>
  <c r="AK43" i="1"/>
  <c r="AK258" i="1"/>
  <c r="AK180" i="1"/>
  <c r="AK184" i="1"/>
  <c r="AL81" i="1"/>
  <c r="AK42" i="1"/>
  <c r="AK132" i="1"/>
  <c r="AL77" i="1"/>
  <c r="AK183" i="1"/>
  <c r="AK181" i="1"/>
  <c r="AL80" i="1"/>
  <c r="AK179" i="1"/>
  <c r="AL76" i="1"/>
  <c r="AL68" i="1"/>
  <c r="AK32" i="1"/>
  <c r="AL97" i="1"/>
  <c r="AL98" i="1" s="1"/>
  <c r="IP59" i="1"/>
  <c r="IP60" i="1" s="1"/>
  <c r="AL78" i="1" l="1"/>
  <c r="AL13" i="1" s="1"/>
  <c r="AL7" i="1"/>
  <c r="AM56" i="1"/>
  <c r="AM57" i="1" s="1"/>
  <c r="AL84" i="1"/>
  <c r="AL85" i="1" s="1"/>
  <c r="AL88" i="1" s="1"/>
  <c r="AL19" i="1"/>
  <c r="AL100" i="1"/>
  <c r="AL101" i="1"/>
  <c r="AL20" i="1" s="1"/>
  <c r="AL145" i="1"/>
  <c r="AL95" i="1"/>
  <c r="AL16" i="1" s="1"/>
  <c r="AL163" i="1"/>
  <c r="AL12" i="1"/>
  <c r="AL165" i="1"/>
  <c r="AL104" i="1"/>
  <c r="AL82" i="1"/>
  <c r="AL83" i="1" s="1"/>
  <c r="AL14" i="1" s="1"/>
  <c r="IQ59" i="1"/>
  <c r="IQ60" i="1" s="1"/>
  <c r="AM62" i="1" l="1"/>
  <c r="AM63" i="1"/>
  <c r="AM67" i="1"/>
  <c r="AM65" i="1"/>
  <c r="AK164" i="1"/>
  <c r="AL133" i="1"/>
  <c r="AL134" i="1" s="1"/>
  <c r="AL113" i="1"/>
  <c r="AL22" i="1"/>
  <c r="AL38" i="1"/>
  <c r="AK166" i="1"/>
  <c r="AL39" i="1"/>
  <c r="AL89" i="1"/>
  <c r="AL15" i="1" s="1"/>
  <c r="AL10" i="1"/>
  <c r="AL86" i="1"/>
  <c r="AL87" i="1" s="1"/>
  <c r="AL9" i="1" s="1"/>
  <c r="IR59" i="1"/>
  <c r="IR60" i="1" s="1"/>
  <c r="AL27" i="1" l="1"/>
  <c r="AL114" i="1"/>
  <c r="AK256" i="1"/>
  <c r="AK137" i="1"/>
  <c r="AK138" i="1" s="1"/>
  <c r="AK139" i="1" s="1"/>
  <c r="AK140" i="1" s="1"/>
  <c r="AK141" i="1" s="1"/>
  <c r="AK3" i="1" s="1"/>
  <c r="AK160" i="1"/>
  <c r="AK159" i="1"/>
  <c r="AK158" i="1"/>
  <c r="AK161" i="1"/>
  <c r="AL105" i="1"/>
  <c r="AL135" i="1"/>
  <c r="AK154" i="1"/>
  <c r="AK156" i="1"/>
  <c r="AK155" i="1"/>
  <c r="AK254" i="1"/>
  <c r="AK157" i="1"/>
  <c r="AL115" i="1" l="1"/>
  <c r="AL28" i="1"/>
  <c r="AL23" i="1"/>
  <c r="AL106" i="1"/>
  <c r="AL107" i="1" l="1"/>
  <c r="AL108" i="1"/>
  <c r="AL109" i="1" s="1"/>
  <c r="AL122" i="1"/>
  <c r="AL123" i="1" s="1"/>
  <c r="AL124" i="1" s="1"/>
  <c r="AL33" i="1" s="1"/>
  <c r="AL37" i="1" s="1"/>
  <c r="AL110" i="1" l="1"/>
  <c r="AM91" i="1"/>
  <c r="AL24" i="1"/>
  <c r="AL176" i="1"/>
  <c r="AM73" i="1"/>
  <c r="AM92" i="1" l="1"/>
  <c r="AM93" i="1" s="1"/>
  <c r="AM94" i="1" s="1"/>
  <c r="AL144" i="1"/>
  <c r="AL25" i="1"/>
  <c r="AL131" i="1"/>
  <c r="AM74" i="1"/>
  <c r="AM75" i="1" s="1"/>
  <c r="AL136" i="1"/>
  <c r="AM71" i="1"/>
  <c r="AM72" i="1"/>
  <c r="AL119" i="1"/>
  <c r="AL120" i="1" s="1"/>
  <c r="AL31" i="1" s="1"/>
  <c r="AL174" i="1"/>
  <c r="AM99" i="1"/>
  <c r="AL260" i="1"/>
  <c r="AL116" i="1"/>
  <c r="AL29" i="1" l="1"/>
  <c r="AL117" i="1"/>
  <c r="AL118" i="1" s="1"/>
  <c r="AM18" i="1"/>
  <c r="AL41" i="1"/>
  <c r="AL40" i="1"/>
  <c r="AL36" i="1"/>
  <c r="AL146" i="1"/>
  <c r="AL149" i="1"/>
  <c r="AL148" i="1"/>
  <c r="AL151" i="1"/>
  <c r="AL150" i="1"/>
  <c r="AL147" i="1"/>
  <c r="AM79" i="1" l="1"/>
  <c r="AL30" i="1"/>
  <c r="AL175" i="1"/>
  <c r="AL177" i="1" s="1"/>
  <c r="AL178" i="1" s="1"/>
  <c r="AL121" i="1"/>
  <c r="AL126" i="1"/>
  <c r="AL127" i="1" s="1"/>
  <c r="AL128" i="1" s="1"/>
  <c r="AL4" i="1" s="1"/>
  <c r="AM64" i="1"/>
  <c r="AM8" i="1" s="1"/>
  <c r="AM66" i="1"/>
  <c r="AM6" i="1" s="1"/>
  <c r="AM61" i="1"/>
  <c r="AM97" i="1" l="1"/>
  <c r="AM98" i="1" s="1"/>
  <c r="AL32" i="1"/>
  <c r="AL132" i="1"/>
  <c r="AL181" i="1"/>
  <c r="AM77" i="1"/>
  <c r="AL42" i="1"/>
  <c r="AM76" i="1"/>
  <c r="AL180" i="1"/>
  <c r="AL184" i="1"/>
  <c r="AL183" i="1"/>
  <c r="AL179" i="1"/>
  <c r="AL43" i="1"/>
  <c r="AM81" i="1"/>
  <c r="AM80" i="1"/>
  <c r="AL258" i="1"/>
  <c r="AM84" i="1"/>
  <c r="AN56" i="1"/>
  <c r="AN57" i="1" s="1"/>
  <c r="AM7" i="1"/>
  <c r="AM68" i="1"/>
  <c r="AM82" i="1" l="1"/>
  <c r="AM83" i="1" s="1"/>
  <c r="AM14" i="1" s="1"/>
  <c r="AM85" i="1"/>
  <c r="AM88" i="1" s="1"/>
  <c r="AM10" i="1" s="1"/>
  <c r="AM12" i="1"/>
  <c r="AM165" i="1"/>
  <c r="AM145" i="1"/>
  <c r="AM163" i="1"/>
  <c r="AM95" i="1"/>
  <c r="AM16" i="1" s="1"/>
  <c r="AN62" i="1"/>
  <c r="AN63" i="1"/>
  <c r="AN67" i="1"/>
  <c r="AN65" i="1"/>
  <c r="AM78" i="1"/>
  <c r="AM13" i="1" s="1"/>
  <c r="AM19" i="1"/>
  <c r="AM100" i="1"/>
  <c r="AM101" i="1"/>
  <c r="AM20" i="1" s="1"/>
  <c r="AM113" i="1" l="1"/>
  <c r="AM27" i="1" s="1"/>
  <c r="AM89" i="1"/>
  <c r="AM15" i="1" s="1"/>
  <c r="AM86" i="1"/>
  <c r="AM87" i="1" s="1"/>
  <c r="AM9" i="1" s="1"/>
  <c r="AM39" i="1"/>
  <c r="AM38" i="1"/>
  <c r="AL166" i="1"/>
  <c r="AM133" i="1"/>
  <c r="AM134" i="1" s="1"/>
  <c r="AL164" i="1"/>
  <c r="AM104" i="1"/>
  <c r="AM114" i="1" l="1"/>
  <c r="AM28" i="1" s="1"/>
  <c r="AM105" i="1"/>
  <c r="AM23" i="1" s="1"/>
  <c r="AM22" i="1"/>
  <c r="AL156" i="1"/>
  <c r="AM135" i="1"/>
  <c r="AL154" i="1"/>
  <c r="AL155" i="1"/>
  <c r="AL157" i="1"/>
  <c r="AL254" i="1"/>
  <c r="AL256" i="1"/>
  <c r="AL160" i="1"/>
  <c r="AL161" i="1"/>
  <c r="AL158" i="1"/>
  <c r="AL137" i="1"/>
  <c r="AL138" i="1" s="1"/>
  <c r="AL139" i="1" s="1"/>
  <c r="AL140" i="1" s="1"/>
  <c r="AL141" i="1" s="1"/>
  <c r="AL3" i="1" s="1"/>
  <c r="AL159" i="1"/>
  <c r="AM115" i="1" l="1"/>
  <c r="AM122" i="1" s="1"/>
  <c r="AM123" i="1" s="1"/>
  <c r="AM124" i="1" s="1"/>
  <c r="AM33" i="1" s="1"/>
  <c r="AM37" i="1" s="1"/>
  <c r="AM106" i="1"/>
  <c r="AM107" i="1" l="1"/>
  <c r="AM108" i="1"/>
  <c r="AM109" i="1" s="1"/>
  <c r="AN73" i="1" l="1"/>
  <c r="AM24" i="1"/>
  <c r="AM176" i="1"/>
  <c r="AM110" i="1"/>
  <c r="AN91" i="1"/>
  <c r="AM116" i="1" l="1"/>
  <c r="AM136" i="1"/>
  <c r="AM25" i="1"/>
  <c r="AM131" i="1"/>
  <c r="AN92" i="1"/>
  <c r="AN93" i="1" s="1"/>
  <c r="AN94" i="1" s="1"/>
  <c r="AN99" i="1"/>
  <c r="AN18" i="1" s="1"/>
  <c r="AN72" i="1"/>
  <c r="AN71" i="1"/>
  <c r="AM144" i="1"/>
  <c r="AN74" i="1"/>
  <c r="AN75" i="1" s="1"/>
  <c r="AM174" i="1"/>
  <c r="AM260" i="1"/>
  <c r="AM119" i="1"/>
  <c r="AM120" i="1" s="1"/>
  <c r="AM31" i="1" s="1"/>
  <c r="AM147" i="1" l="1"/>
  <c r="AM151" i="1"/>
  <c r="AM148" i="1"/>
  <c r="AM149" i="1"/>
  <c r="AM150" i="1"/>
  <c r="AM146" i="1"/>
  <c r="AM29" i="1"/>
  <c r="AM117" i="1"/>
  <c r="AM118" i="1" s="1"/>
  <c r="AM36" i="1"/>
  <c r="AM40" i="1"/>
  <c r="AM41" i="1"/>
  <c r="AN64" i="1" l="1"/>
  <c r="AN8" i="1" s="1"/>
  <c r="AN61" i="1"/>
  <c r="AN66" i="1"/>
  <c r="AN6" i="1" s="1"/>
  <c r="AM175" i="1"/>
  <c r="AM177" i="1" s="1"/>
  <c r="AM178" i="1" s="1"/>
  <c r="AN79" i="1"/>
  <c r="AM121" i="1"/>
  <c r="AM30" i="1"/>
  <c r="AM126" i="1"/>
  <c r="AM127" i="1" s="1"/>
  <c r="AM128" i="1" s="1"/>
  <c r="AM4" i="1" s="1"/>
  <c r="AN76" i="1" l="1"/>
  <c r="AN80" i="1"/>
  <c r="AM181" i="1"/>
  <c r="AN81" i="1"/>
  <c r="AN82" i="1" s="1"/>
  <c r="AN83" i="1" s="1"/>
  <c r="AN14" i="1" s="1"/>
  <c r="AM180" i="1"/>
  <c r="AM184" i="1"/>
  <c r="AM43" i="1"/>
  <c r="AM183" i="1"/>
  <c r="AM132" i="1"/>
  <c r="AN77" i="1"/>
  <c r="AM179" i="1"/>
  <c r="AM42" i="1"/>
  <c r="AM258" i="1"/>
  <c r="AN68" i="1"/>
  <c r="AM32" i="1"/>
  <c r="AN97" i="1"/>
  <c r="AN98" i="1" s="1"/>
  <c r="AO56" i="1"/>
  <c r="AO57" i="1" s="1"/>
  <c r="AN84" i="1"/>
  <c r="AN85" i="1" s="1"/>
  <c r="AN88" i="1" s="1"/>
  <c r="AN7" i="1"/>
  <c r="AN101" i="1" l="1"/>
  <c r="AN20" i="1" s="1"/>
  <c r="AN19" i="1"/>
  <c r="AN100" i="1"/>
  <c r="AN89" i="1"/>
  <c r="AN15" i="1" s="1"/>
  <c r="AN86" i="1"/>
  <c r="AN87" i="1" s="1"/>
  <c r="AN9" i="1" s="1"/>
  <c r="AN10" i="1"/>
  <c r="AN163" i="1"/>
  <c r="AN12" i="1"/>
  <c r="AN165" i="1"/>
  <c r="AN145" i="1"/>
  <c r="AN95" i="1"/>
  <c r="AN16" i="1" s="1"/>
  <c r="AN113" i="1"/>
  <c r="AN78" i="1"/>
  <c r="AN13" i="1" s="1"/>
  <c r="AO67" i="1"/>
  <c r="AO63" i="1"/>
  <c r="AO62" i="1"/>
  <c r="AO65" i="1"/>
  <c r="AN104" i="1" l="1"/>
  <c r="AN22" i="1" s="1"/>
  <c r="AN27" i="1"/>
  <c r="AN114" i="1"/>
  <c r="AN133" i="1"/>
  <c r="AN134" i="1" s="1"/>
  <c r="AM164" i="1"/>
  <c r="AN38" i="1"/>
  <c r="AM166" i="1"/>
  <c r="AN39" i="1"/>
  <c r="AN105" i="1" l="1"/>
  <c r="AN23" i="1" s="1"/>
  <c r="AM157" i="1"/>
  <c r="AM155" i="1"/>
  <c r="AM254" i="1"/>
  <c r="AN135" i="1"/>
  <c r="AM156" i="1"/>
  <c r="AM154" i="1"/>
  <c r="AN115" i="1"/>
  <c r="AN122" i="1" s="1"/>
  <c r="AN123" i="1" s="1"/>
  <c r="AN124" i="1" s="1"/>
  <c r="AN33" i="1" s="1"/>
  <c r="AN37" i="1" s="1"/>
  <c r="AN28" i="1"/>
  <c r="AM158" i="1"/>
  <c r="AM161" i="1"/>
  <c r="AM256" i="1"/>
  <c r="AM160" i="1"/>
  <c r="AM159" i="1"/>
  <c r="AM137" i="1"/>
  <c r="AM138" i="1" s="1"/>
  <c r="AM139" i="1" s="1"/>
  <c r="AM140" i="1" s="1"/>
  <c r="AM141" i="1" s="1"/>
  <c r="AM3" i="1" s="1"/>
  <c r="AN106" i="1" l="1"/>
  <c r="AN107" i="1" s="1"/>
  <c r="AN108" i="1" l="1"/>
  <c r="AN109" i="1" s="1"/>
  <c r="AO91" i="1" s="1"/>
  <c r="AN24" i="1"/>
  <c r="AO73" i="1"/>
  <c r="AN176" i="1"/>
  <c r="AN110" i="1" l="1"/>
  <c r="AN119" i="1" s="1"/>
  <c r="AN120" i="1" s="1"/>
  <c r="AN31" i="1" s="1"/>
  <c r="AN131" i="1" l="1"/>
  <c r="AN116" i="1"/>
  <c r="AN144" i="1"/>
  <c r="AN148" i="1" s="1"/>
  <c r="AO99" i="1"/>
  <c r="AO18" i="1" s="1"/>
  <c r="AO71" i="1"/>
  <c r="AN25" i="1"/>
  <c r="AN36" i="1" s="1"/>
  <c r="AO92" i="1"/>
  <c r="AO93" i="1" s="1"/>
  <c r="AO94" i="1" s="1"/>
  <c r="AO72" i="1"/>
  <c r="AN174" i="1"/>
  <c r="AO74" i="1"/>
  <c r="AO75" i="1" s="1"/>
  <c r="AN136" i="1"/>
  <c r="AN260" i="1"/>
  <c r="AN41" i="1"/>
  <c r="AN29" i="1"/>
  <c r="AN117" i="1"/>
  <c r="AN118" i="1" s="1"/>
  <c r="AN151" i="1" l="1"/>
  <c r="AN40" i="1"/>
  <c r="AN150" i="1"/>
  <c r="AN147" i="1"/>
  <c r="AO66" i="1" s="1"/>
  <c r="AO6" i="1" s="1"/>
  <c r="AN149" i="1"/>
  <c r="AN146" i="1"/>
  <c r="AO79" i="1"/>
  <c r="AN30" i="1"/>
  <c r="AN121" i="1"/>
  <c r="AN126" i="1"/>
  <c r="AN127" i="1" s="1"/>
  <c r="AN128" i="1" s="1"/>
  <c r="AN4" i="1" s="1"/>
  <c r="AN175" i="1"/>
  <c r="AN177" i="1" s="1"/>
  <c r="AN178" i="1" s="1"/>
  <c r="AO64" i="1" l="1"/>
  <c r="AO8" i="1" s="1"/>
  <c r="AO61" i="1"/>
  <c r="AP56" i="1" s="1"/>
  <c r="AP57" i="1" s="1"/>
  <c r="AO68" i="1"/>
  <c r="AO165" i="1" s="1"/>
  <c r="AN32" i="1"/>
  <c r="AO97" i="1"/>
  <c r="AO98" i="1" s="1"/>
  <c r="AN184" i="1"/>
  <c r="AN132" i="1"/>
  <c r="AN181" i="1"/>
  <c r="AN258" i="1"/>
  <c r="AN179" i="1"/>
  <c r="AN180" i="1"/>
  <c r="AO77" i="1"/>
  <c r="AN183" i="1"/>
  <c r="AN42" i="1"/>
  <c r="AO81" i="1"/>
  <c r="AO80" i="1"/>
  <c r="AN43" i="1"/>
  <c r="AO76" i="1"/>
  <c r="AO84" i="1" l="1"/>
  <c r="AO7" i="1"/>
  <c r="AO85" i="1"/>
  <c r="AO88" i="1" s="1"/>
  <c r="AO86" i="1" s="1"/>
  <c r="AO87" i="1" s="1"/>
  <c r="AO9" i="1" s="1"/>
  <c r="AO95" i="1"/>
  <c r="AO16" i="1" s="1"/>
  <c r="AO145" i="1"/>
  <c r="AO12" i="1"/>
  <c r="AO163" i="1"/>
  <c r="AO133" i="1" s="1"/>
  <c r="AO134" i="1" s="1"/>
  <c r="AO78" i="1"/>
  <c r="AO82" i="1"/>
  <c r="AO83" i="1" s="1"/>
  <c r="AP67" i="1"/>
  <c r="AP65" i="1"/>
  <c r="AP62" i="1"/>
  <c r="AP63" i="1"/>
  <c r="AO101" i="1"/>
  <c r="AO20" i="1" s="1"/>
  <c r="AO100" i="1"/>
  <c r="AO19" i="1"/>
  <c r="AN166" i="1"/>
  <c r="AO39" i="1"/>
  <c r="AO38" i="1"/>
  <c r="AO10" i="1" l="1"/>
  <c r="AO89" i="1"/>
  <c r="AO15" i="1" s="1"/>
  <c r="AN164" i="1"/>
  <c r="AN155" i="1" s="1"/>
  <c r="AO13" i="1"/>
  <c r="AO104" i="1"/>
  <c r="AN159" i="1"/>
  <c r="AN160" i="1"/>
  <c r="AN161" i="1"/>
  <c r="AN256" i="1"/>
  <c r="AN137" i="1"/>
  <c r="AN138" i="1" s="1"/>
  <c r="AN139" i="1" s="1"/>
  <c r="AN140" i="1" s="1"/>
  <c r="AN141" i="1" s="1"/>
  <c r="AN3" i="1" s="1"/>
  <c r="AN158" i="1"/>
  <c r="AO14" i="1"/>
  <c r="AO113" i="1"/>
  <c r="AN156" i="1" l="1"/>
  <c r="AN154" i="1"/>
  <c r="AN254" i="1"/>
  <c r="AO135" i="1"/>
  <c r="AN157" i="1"/>
  <c r="AO114" i="1"/>
  <c r="AO27" i="1"/>
  <c r="AO22" i="1"/>
  <c r="AO105" i="1"/>
  <c r="AO23" i="1" s="1"/>
  <c r="AO106" i="1" l="1"/>
  <c r="AO107" i="1" s="1"/>
  <c r="AO24" i="1" s="1"/>
  <c r="AO28" i="1"/>
  <c r="AO115" i="1"/>
  <c r="AO122" i="1" s="1"/>
  <c r="AO123" i="1" s="1"/>
  <c r="AO124" i="1" s="1"/>
  <c r="AO33" i="1" s="1"/>
  <c r="AO37" i="1" s="1"/>
  <c r="AP73" i="1" l="1"/>
  <c r="AO108" i="1"/>
  <c r="AO109" i="1" s="1"/>
  <c r="AP91" i="1" s="1"/>
  <c r="AO176" i="1"/>
  <c r="AO110" i="1" l="1"/>
  <c r="AO116" i="1" s="1"/>
  <c r="AO29" i="1" s="1"/>
  <c r="AO136" i="1" l="1"/>
  <c r="AP71" i="1"/>
  <c r="AO131" i="1"/>
  <c r="AO25" i="1"/>
  <c r="AO41" i="1" s="1"/>
  <c r="AO144" i="1"/>
  <c r="AO148" i="1" s="1"/>
  <c r="AO260" i="1"/>
  <c r="AP99" i="1"/>
  <c r="AP18" i="1" s="1"/>
  <c r="AO119" i="1"/>
  <c r="AO120" i="1" s="1"/>
  <c r="AO31" i="1" s="1"/>
  <c r="AO117" i="1"/>
  <c r="AO118" i="1" s="1"/>
  <c r="AO174" i="1"/>
  <c r="AP72" i="1"/>
  <c r="AP74" i="1"/>
  <c r="AP75" i="1" s="1"/>
  <c r="AP92" i="1"/>
  <c r="AP93" i="1" s="1"/>
  <c r="AP94" i="1" s="1"/>
  <c r="AO149" i="1" l="1"/>
  <c r="AO147" i="1"/>
  <c r="AP66" i="1" s="1"/>
  <c r="AP6" i="1" s="1"/>
  <c r="AO150" i="1"/>
  <c r="AO40" i="1"/>
  <c r="AO36" i="1"/>
  <c r="AO146" i="1"/>
  <c r="AO151" i="1"/>
  <c r="AO121" i="1"/>
  <c r="AO32" i="1" s="1"/>
  <c r="AP79" i="1"/>
  <c r="AO175" i="1"/>
  <c r="AO177" i="1" s="1"/>
  <c r="AO178" i="1" s="1"/>
  <c r="AO126" i="1"/>
  <c r="AO127" i="1" s="1"/>
  <c r="AO128" i="1" s="1"/>
  <c r="AO4" i="1" s="1"/>
  <c r="AO30" i="1"/>
  <c r="AP61" i="1"/>
  <c r="AP64" i="1" l="1"/>
  <c r="AP8" i="1" s="1"/>
  <c r="AP97" i="1"/>
  <c r="AP98" i="1" s="1"/>
  <c r="AP100" i="1" s="1"/>
  <c r="AO258" i="1"/>
  <c r="AO183" i="1"/>
  <c r="AP80" i="1"/>
  <c r="AO181" i="1"/>
  <c r="AO179" i="1"/>
  <c r="AO132" i="1"/>
  <c r="AP68" i="1"/>
  <c r="AP95" i="1" s="1"/>
  <c r="AP16" i="1" s="1"/>
  <c r="AP76" i="1"/>
  <c r="AO180" i="1"/>
  <c r="AO42" i="1"/>
  <c r="AP81" i="1"/>
  <c r="AP82" i="1" s="1"/>
  <c r="AP83" i="1" s="1"/>
  <c r="AP14" i="1" s="1"/>
  <c r="AP77" i="1"/>
  <c r="AP78" i="1" s="1"/>
  <c r="AO43" i="1"/>
  <c r="AO184" i="1"/>
  <c r="AP84" i="1"/>
  <c r="AP7" i="1"/>
  <c r="AQ56" i="1"/>
  <c r="AQ57" i="1" s="1"/>
  <c r="AP19" i="1" l="1"/>
  <c r="AP101" i="1"/>
  <c r="AP20" i="1" s="1"/>
  <c r="AP163" i="1"/>
  <c r="AP133" i="1" s="1"/>
  <c r="AP12" i="1"/>
  <c r="AP145" i="1"/>
  <c r="AP165" i="1"/>
  <c r="AO166" i="1" s="1"/>
  <c r="AP85" i="1"/>
  <c r="AP88" i="1" s="1"/>
  <c r="AP89" i="1" s="1"/>
  <c r="AP15" i="1" s="1"/>
  <c r="AP113" i="1"/>
  <c r="AP27" i="1" s="1"/>
  <c r="AP13" i="1"/>
  <c r="AP104" i="1"/>
  <c r="AP22" i="1" s="1"/>
  <c r="AQ67" i="1"/>
  <c r="AQ63" i="1"/>
  <c r="AQ62" i="1"/>
  <c r="AQ65" i="1"/>
  <c r="AP38" i="1"/>
  <c r="AP10" i="1" l="1"/>
  <c r="AP86" i="1"/>
  <c r="AP87" i="1" s="1"/>
  <c r="AP9" i="1" s="1"/>
  <c r="AO164" i="1"/>
  <c r="AO156" i="1" s="1"/>
  <c r="AP39" i="1"/>
  <c r="AP134" i="1"/>
  <c r="AO160" i="1"/>
  <c r="AO161" i="1"/>
  <c r="AO158" i="1"/>
  <c r="AO256" i="1"/>
  <c r="AO137" i="1"/>
  <c r="AO138" i="1" s="1"/>
  <c r="AO139" i="1" s="1"/>
  <c r="AO140" i="1" s="1"/>
  <c r="AO141" i="1" s="1"/>
  <c r="AO3" i="1" s="1"/>
  <c r="AO159" i="1"/>
  <c r="AO155" i="1" l="1"/>
  <c r="AP114" i="1"/>
  <c r="AP115" i="1" s="1"/>
  <c r="AP122" i="1" s="1"/>
  <c r="AP123" i="1" s="1"/>
  <c r="AP124" i="1" s="1"/>
  <c r="AP33" i="1" s="1"/>
  <c r="AP37" i="1" s="1"/>
  <c r="AO157" i="1"/>
  <c r="AP135" i="1"/>
  <c r="AO154" i="1"/>
  <c r="AO254" i="1"/>
  <c r="AP105" i="1"/>
  <c r="AP23" i="1" s="1"/>
  <c r="AP28" i="1"/>
  <c r="AP106" i="1" l="1"/>
  <c r="AP107" i="1" s="1"/>
  <c r="AP108" i="1" l="1"/>
  <c r="AP109" i="1" s="1"/>
  <c r="AQ91" i="1" s="1"/>
  <c r="AP24" i="1"/>
  <c r="AP176" i="1"/>
  <c r="AQ73" i="1"/>
  <c r="AP110" i="1" l="1"/>
  <c r="AQ72" i="1" s="1"/>
  <c r="AQ92" i="1"/>
  <c r="AQ93" i="1" s="1"/>
  <c r="AQ94" i="1" s="1"/>
  <c r="AQ99" i="1" l="1"/>
  <c r="AQ18" i="1" s="1"/>
  <c r="AQ74" i="1"/>
  <c r="AQ75" i="1" s="1"/>
  <c r="AP260" i="1"/>
  <c r="AP119" i="1"/>
  <c r="AP120" i="1" s="1"/>
  <c r="AP31" i="1" s="1"/>
  <c r="AP116" i="1"/>
  <c r="AP117" i="1" s="1"/>
  <c r="AP118" i="1" s="1"/>
  <c r="AP136" i="1"/>
  <c r="AP174" i="1"/>
  <c r="AQ71" i="1"/>
  <c r="AP131" i="1"/>
  <c r="AP144" i="1"/>
  <c r="AP151" i="1" s="1"/>
  <c r="AP25" i="1"/>
  <c r="AP36" i="1" s="1"/>
  <c r="AP148" i="1"/>
  <c r="AP147" i="1" l="1"/>
  <c r="AP150" i="1"/>
  <c r="AP29" i="1"/>
  <c r="AP146" i="1"/>
  <c r="AP149" i="1"/>
  <c r="AP41" i="1"/>
  <c r="AP40" i="1"/>
  <c r="AP121" i="1"/>
  <c r="AP30" i="1"/>
  <c r="AQ79" i="1"/>
  <c r="AP126" i="1"/>
  <c r="AP127" i="1" s="1"/>
  <c r="AP128" i="1" s="1"/>
  <c r="AP4" i="1" s="1"/>
  <c r="AP175" i="1"/>
  <c r="AP177" i="1" s="1"/>
  <c r="AP178" i="1" s="1"/>
  <c r="AQ64" i="1"/>
  <c r="AQ8" i="1" s="1"/>
  <c r="AQ61" i="1"/>
  <c r="AQ66" i="1"/>
  <c r="AQ6" i="1" s="1"/>
  <c r="AP180" i="1" l="1"/>
  <c r="AP183" i="1"/>
  <c r="AP42" i="1"/>
  <c r="AQ68" i="1"/>
  <c r="AQ77" i="1"/>
  <c r="AP43" i="1"/>
  <c r="AQ81" i="1"/>
  <c r="AP179" i="1"/>
  <c r="AQ80" i="1"/>
  <c r="AP132" i="1"/>
  <c r="AP181" i="1"/>
  <c r="AP258" i="1"/>
  <c r="AQ76" i="1"/>
  <c r="AP184" i="1"/>
  <c r="AQ7" i="1"/>
  <c r="AR56" i="1"/>
  <c r="AR57" i="1" s="1"/>
  <c r="AQ84" i="1"/>
  <c r="AP32" i="1"/>
  <c r="AQ97" i="1"/>
  <c r="AQ98" i="1" s="1"/>
  <c r="AQ85" i="1" l="1"/>
  <c r="AQ88" i="1" s="1"/>
  <c r="AQ10" i="1" s="1"/>
  <c r="AQ78" i="1"/>
  <c r="AQ13" i="1" s="1"/>
  <c r="AR67" i="1"/>
  <c r="AR65" i="1"/>
  <c r="AR62" i="1"/>
  <c r="AR63" i="1"/>
  <c r="AQ95" i="1"/>
  <c r="AQ16" i="1" s="1"/>
  <c r="AQ145" i="1"/>
  <c r="AQ165" i="1"/>
  <c r="AQ163" i="1"/>
  <c r="AQ12" i="1"/>
  <c r="AQ100" i="1"/>
  <c r="AQ101" i="1"/>
  <c r="AQ20" i="1" s="1"/>
  <c r="AQ19" i="1"/>
  <c r="AQ82" i="1"/>
  <c r="AQ83" i="1" s="1"/>
  <c r="AQ14" i="1" s="1"/>
  <c r="AQ89" i="1" l="1"/>
  <c r="AQ15" i="1" s="1"/>
  <c r="AQ86" i="1"/>
  <c r="AQ87" i="1" s="1"/>
  <c r="AQ9" i="1" s="1"/>
  <c r="AQ38" i="1"/>
  <c r="AQ39" i="1"/>
  <c r="AP166" i="1"/>
  <c r="AQ104" i="1"/>
  <c r="AP164" i="1"/>
  <c r="AQ133" i="1"/>
  <c r="AQ134" i="1" s="1"/>
  <c r="AQ113" i="1"/>
  <c r="AP157" i="1" l="1"/>
  <c r="AP155" i="1"/>
  <c r="AP154" i="1"/>
  <c r="AP156" i="1"/>
  <c r="AP254" i="1"/>
  <c r="AQ135" i="1"/>
  <c r="AQ22" i="1"/>
  <c r="AQ105" i="1"/>
  <c r="AQ23" i="1" s="1"/>
  <c r="AQ27" i="1"/>
  <c r="AQ114" i="1"/>
  <c r="AP159" i="1"/>
  <c r="AP160" i="1"/>
  <c r="AP161" i="1"/>
  <c r="AP137" i="1"/>
  <c r="AP138" i="1" s="1"/>
  <c r="AP139" i="1" s="1"/>
  <c r="AP140" i="1" s="1"/>
  <c r="AP141" i="1" s="1"/>
  <c r="AP3" i="1" s="1"/>
  <c r="AP158" i="1"/>
  <c r="AP256" i="1"/>
  <c r="AQ106" i="1" l="1"/>
  <c r="AQ107" i="1" s="1"/>
  <c r="AQ115" i="1"/>
  <c r="AQ122" i="1" s="1"/>
  <c r="AQ123" i="1" s="1"/>
  <c r="AQ124" i="1" s="1"/>
  <c r="AQ33" i="1" s="1"/>
  <c r="AQ37" i="1" s="1"/>
  <c r="AQ28" i="1"/>
  <c r="AQ108" i="1" l="1"/>
  <c r="AQ109" i="1" s="1"/>
  <c r="AQ110" i="1" s="1"/>
  <c r="AQ176" i="1"/>
  <c r="AR73" i="1"/>
  <c r="AQ24" i="1"/>
  <c r="AR91" i="1" l="1"/>
  <c r="AR92" i="1" s="1"/>
  <c r="AR93" i="1" s="1"/>
  <c r="AR94" i="1" s="1"/>
  <c r="AQ25" i="1"/>
  <c r="AR99" i="1"/>
  <c r="AR18" i="1" s="1"/>
  <c r="AQ144" i="1"/>
  <c r="AQ260" i="1"/>
  <c r="AQ131" i="1"/>
  <c r="AR74" i="1"/>
  <c r="AR75" i="1" s="1"/>
  <c r="AQ174" i="1"/>
  <c r="AR71" i="1"/>
  <c r="AQ119" i="1"/>
  <c r="AQ120" i="1" s="1"/>
  <c r="AQ31" i="1" s="1"/>
  <c r="AQ136" i="1"/>
  <c r="AR72" i="1"/>
  <c r="AQ116" i="1"/>
  <c r="AQ29" i="1" l="1"/>
  <c r="AQ117" i="1"/>
  <c r="AQ118" i="1" s="1"/>
  <c r="AQ36" i="1"/>
  <c r="AQ40" i="1"/>
  <c r="AQ41" i="1"/>
  <c r="AQ150" i="1"/>
  <c r="AQ146" i="1"/>
  <c r="AQ151" i="1"/>
  <c r="AQ148" i="1"/>
  <c r="AQ147" i="1"/>
  <c r="AQ149" i="1"/>
  <c r="AR66" i="1" l="1"/>
  <c r="AR6" i="1" s="1"/>
  <c r="AR61" i="1"/>
  <c r="AR64" i="1"/>
  <c r="AR8" i="1" s="1"/>
  <c r="AQ30" i="1"/>
  <c r="AQ175" i="1"/>
  <c r="AQ177" i="1" s="1"/>
  <c r="AQ178" i="1" s="1"/>
  <c r="AQ121" i="1"/>
  <c r="AR79" i="1"/>
  <c r="AQ126" i="1"/>
  <c r="AQ127" i="1" s="1"/>
  <c r="AQ128" i="1" s="1"/>
  <c r="AQ4" i="1" s="1"/>
  <c r="AR68" i="1" l="1"/>
  <c r="AQ42" i="1"/>
  <c r="AR81" i="1"/>
  <c r="AR80" i="1"/>
  <c r="AQ179" i="1"/>
  <c r="AR77" i="1"/>
  <c r="AQ132" i="1"/>
  <c r="AQ43" i="1"/>
  <c r="AQ183" i="1"/>
  <c r="AR76" i="1"/>
  <c r="AQ181" i="1"/>
  <c r="AQ258" i="1"/>
  <c r="AQ180" i="1"/>
  <c r="AQ184" i="1"/>
  <c r="AR97" i="1"/>
  <c r="AR98" i="1" s="1"/>
  <c r="AQ32" i="1"/>
  <c r="AR7" i="1"/>
  <c r="AR84" i="1"/>
  <c r="AS56" i="1"/>
  <c r="AS57" i="1" s="1"/>
  <c r="AR82" i="1" l="1"/>
  <c r="AR83" i="1" s="1"/>
  <c r="AR14" i="1" s="1"/>
  <c r="AS63" i="1"/>
  <c r="AS67" i="1"/>
  <c r="AS65" i="1"/>
  <c r="AS62" i="1"/>
  <c r="AR95" i="1"/>
  <c r="AR16" i="1" s="1"/>
  <c r="AR85" i="1"/>
  <c r="AR88" i="1" s="1"/>
  <c r="AR89" i="1" s="1"/>
  <c r="AR15" i="1" s="1"/>
  <c r="AR145" i="1"/>
  <c r="AR163" i="1"/>
  <c r="AR12" i="1"/>
  <c r="AR165" i="1"/>
  <c r="AR101" i="1"/>
  <c r="AR20" i="1" s="1"/>
  <c r="AR19" i="1"/>
  <c r="AR100" i="1"/>
  <c r="AR78" i="1"/>
  <c r="AR113" i="1" l="1"/>
  <c r="AR27" i="1" s="1"/>
  <c r="AR133" i="1"/>
  <c r="AR134" i="1" s="1"/>
  <c r="AQ164" i="1"/>
  <c r="AR13" i="1"/>
  <c r="AR104" i="1"/>
  <c r="AR38" i="1"/>
  <c r="AQ166" i="1"/>
  <c r="AR39" i="1"/>
  <c r="AR86" i="1"/>
  <c r="AR10" i="1"/>
  <c r="AR87" i="1" l="1"/>
  <c r="AR9" i="1" s="1"/>
  <c r="AR114" i="1"/>
  <c r="AR22" i="1"/>
  <c r="AR105" i="1"/>
  <c r="AQ137" i="1"/>
  <c r="AQ138" i="1" s="1"/>
  <c r="AQ139" i="1" s="1"/>
  <c r="AQ140" i="1" s="1"/>
  <c r="AQ141" i="1" s="1"/>
  <c r="AQ3" i="1" s="1"/>
  <c r="AQ161" i="1"/>
  <c r="AQ160" i="1"/>
  <c r="AQ159" i="1"/>
  <c r="AQ256" i="1"/>
  <c r="AQ158" i="1"/>
  <c r="AQ154" i="1"/>
  <c r="AQ254" i="1"/>
  <c r="AR135" i="1"/>
  <c r="AQ157" i="1"/>
  <c r="AQ155" i="1"/>
  <c r="AQ156" i="1"/>
  <c r="AR23" i="1" l="1"/>
  <c r="AR106" i="1"/>
  <c r="AR28" i="1"/>
  <c r="AR115" i="1"/>
  <c r="AR122" i="1" s="1"/>
  <c r="AR123" i="1" s="1"/>
  <c r="AR124" i="1" s="1"/>
  <c r="AR33" i="1" s="1"/>
  <c r="AR37" i="1" s="1"/>
  <c r="AR107" i="1" l="1"/>
  <c r="AR108" i="1"/>
  <c r="AR109" i="1" s="1"/>
  <c r="AR110" i="1" l="1"/>
  <c r="AS91" i="1"/>
  <c r="AR176" i="1"/>
  <c r="AS73" i="1"/>
  <c r="AR24" i="1"/>
  <c r="AR116" i="1" l="1"/>
  <c r="AR25" i="1"/>
  <c r="AS71" i="1"/>
  <c r="AS99" i="1"/>
  <c r="AS18" i="1" s="1"/>
  <c r="AR119" i="1"/>
  <c r="AR120" i="1" s="1"/>
  <c r="AR31" i="1" s="1"/>
  <c r="AS72" i="1"/>
  <c r="AR144" i="1"/>
  <c r="AR136" i="1"/>
  <c r="AR174" i="1"/>
  <c r="AR131" i="1"/>
  <c r="AR260" i="1"/>
  <c r="AS74" i="1"/>
  <c r="AS75" i="1" s="1"/>
  <c r="AS92" i="1"/>
  <c r="AS93" i="1" s="1"/>
  <c r="AS94" i="1" s="1"/>
  <c r="AR147" i="1" l="1"/>
  <c r="AR151" i="1"/>
  <c r="AR150" i="1"/>
  <c r="AR148" i="1"/>
  <c r="AR146" i="1"/>
  <c r="AR149" i="1"/>
  <c r="AR40" i="1"/>
  <c r="AR36" i="1"/>
  <c r="AR41" i="1"/>
  <c r="AR29" i="1"/>
  <c r="AR117" i="1"/>
  <c r="AR118" i="1" s="1"/>
  <c r="AR175" i="1" l="1"/>
  <c r="AR177" i="1" s="1"/>
  <c r="AR178" i="1" s="1"/>
  <c r="AS68" i="1" s="1"/>
  <c r="AR121" i="1"/>
  <c r="AS79" i="1"/>
  <c r="AR30" i="1"/>
  <c r="AR126" i="1"/>
  <c r="AR127" i="1" s="1"/>
  <c r="AR128" i="1" s="1"/>
  <c r="AR4" i="1" s="1"/>
  <c r="AS61" i="1"/>
  <c r="AS66" i="1"/>
  <c r="AS6" i="1" s="1"/>
  <c r="AS64" i="1"/>
  <c r="AS8" i="1" s="1"/>
  <c r="AS165" i="1" l="1"/>
  <c r="AS163" i="1"/>
  <c r="AS145" i="1"/>
  <c r="AS12" i="1"/>
  <c r="AS95" i="1"/>
  <c r="AS16" i="1" s="1"/>
  <c r="AT56" i="1"/>
  <c r="AT57" i="1" s="1"/>
  <c r="AS7" i="1"/>
  <c r="AS84" i="1"/>
  <c r="AS85" i="1" s="1"/>
  <c r="AS88" i="1" s="1"/>
  <c r="AS97" i="1"/>
  <c r="AS98" i="1" s="1"/>
  <c r="AR32" i="1"/>
  <c r="AR179" i="1"/>
  <c r="AR43" i="1"/>
  <c r="AS80" i="1"/>
  <c r="AR132" i="1"/>
  <c r="AR183" i="1"/>
  <c r="AR42" i="1"/>
  <c r="AS77" i="1"/>
  <c r="AR258" i="1"/>
  <c r="AR180" i="1"/>
  <c r="AR184" i="1"/>
  <c r="AR181" i="1"/>
  <c r="AS81" i="1"/>
  <c r="AS76" i="1"/>
  <c r="AS78" i="1" l="1"/>
  <c r="AS13" i="1" s="1"/>
  <c r="AS82" i="1"/>
  <c r="AS83" i="1" s="1"/>
  <c r="AS14" i="1" s="1"/>
  <c r="AS10" i="1"/>
  <c r="AS86" i="1"/>
  <c r="AS87" i="1" s="1"/>
  <c r="AS9" i="1" s="1"/>
  <c r="AS89" i="1"/>
  <c r="AS15" i="1" s="1"/>
  <c r="AT63" i="1"/>
  <c r="AT65" i="1"/>
  <c r="AT67" i="1"/>
  <c r="AT62" i="1"/>
  <c r="AR164" i="1"/>
  <c r="AS133" i="1"/>
  <c r="AS134" i="1" s="1"/>
  <c r="AS19" i="1"/>
  <c r="AS100" i="1"/>
  <c r="AS101" i="1"/>
  <c r="AS20" i="1" s="1"/>
  <c r="AR166" i="1"/>
  <c r="AS39" i="1"/>
  <c r="AS38" i="1"/>
  <c r="AS104" i="1" l="1"/>
  <c r="AS105" i="1" s="1"/>
  <c r="AS23" i="1" s="1"/>
  <c r="AS113" i="1"/>
  <c r="AS114" i="1" s="1"/>
  <c r="AR158" i="1"/>
  <c r="AR161" i="1"/>
  <c r="AR256" i="1"/>
  <c r="AR137" i="1"/>
  <c r="AR138" i="1" s="1"/>
  <c r="AR139" i="1" s="1"/>
  <c r="AR140" i="1" s="1"/>
  <c r="AR141" i="1" s="1"/>
  <c r="AR3" i="1" s="1"/>
  <c r="AR159" i="1"/>
  <c r="AR160" i="1"/>
  <c r="AR155" i="1"/>
  <c r="AR157" i="1"/>
  <c r="AR254" i="1"/>
  <c r="AS135" i="1"/>
  <c r="AR154" i="1"/>
  <c r="AR156" i="1"/>
  <c r="AS22" i="1" l="1"/>
  <c r="AS106" i="1"/>
  <c r="AS107" i="1" s="1"/>
  <c r="AS27" i="1"/>
  <c r="AS28" i="1"/>
  <c r="AS115" i="1"/>
  <c r="AS122" i="1" s="1"/>
  <c r="AS123" i="1" s="1"/>
  <c r="AS124" i="1" s="1"/>
  <c r="AS33" i="1" s="1"/>
  <c r="AS37" i="1" s="1"/>
  <c r="AS108" i="1" l="1"/>
  <c r="AS109" i="1" s="1"/>
  <c r="AS110" i="1" s="1"/>
  <c r="AS24" i="1"/>
  <c r="AT73" i="1"/>
  <c r="AS176" i="1"/>
  <c r="AT91" i="1" l="1"/>
  <c r="AT92" i="1" s="1"/>
  <c r="AT93" i="1" s="1"/>
  <c r="AT94" i="1" s="1"/>
  <c r="AS144" i="1"/>
  <c r="AT74" i="1"/>
  <c r="AT75" i="1" s="1"/>
  <c r="AT71" i="1"/>
  <c r="AT72" i="1"/>
  <c r="AT99" i="1"/>
  <c r="AT18" i="1" s="1"/>
  <c r="AS174" i="1"/>
  <c r="AS136" i="1"/>
  <c r="AS25" i="1"/>
  <c r="AS260" i="1"/>
  <c r="AS116" i="1"/>
  <c r="AS119" i="1"/>
  <c r="AS120" i="1" s="1"/>
  <c r="AS31" i="1" s="1"/>
  <c r="AS131" i="1"/>
  <c r="AS41" i="1" l="1"/>
  <c r="AS36" i="1"/>
  <c r="AS40" i="1"/>
  <c r="AS29" i="1"/>
  <c r="AS117" i="1"/>
  <c r="AS118" i="1" s="1"/>
  <c r="AS148" i="1"/>
  <c r="AS151" i="1"/>
  <c r="AS149" i="1"/>
  <c r="AS150" i="1"/>
  <c r="AS147" i="1"/>
  <c r="AS146" i="1"/>
  <c r="AT61" i="1" l="1"/>
  <c r="AT64" i="1"/>
  <c r="AT8" i="1" s="1"/>
  <c r="AT66" i="1"/>
  <c r="AT6" i="1" s="1"/>
  <c r="AS175" i="1"/>
  <c r="AS177" i="1" s="1"/>
  <c r="AS178" i="1" s="1"/>
  <c r="AS30" i="1"/>
  <c r="AT79" i="1"/>
  <c r="AS126" i="1"/>
  <c r="AS127" i="1" s="1"/>
  <c r="AS128" i="1" s="1"/>
  <c r="AS4" i="1" s="1"/>
  <c r="AS121" i="1"/>
  <c r="AU56" i="1" l="1"/>
  <c r="AU57" i="1" s="1"/>
  <c r="AT84" i="1"/>
  <c r="AT7" i="1"/>
  <c r="AS32" i="1"/>
  <c r="AT97" i="1"/>
  <c r="AT98" i="1" s="1"/>
  <c r="AS183" i="1"/>
  <c r="AS42" i="1"/>
  <c r="AS43" i="1"/>
  <c r="AT68" i="1"/>
  <c r="AT77" i="1"/>
  <c r="AS180" i="1"/>
  <c r="AT81" i="1"/>
  <c r="AS181" i="1"/>
  <c r="AT76" i="1"/>
  <c r="AS132" i="1"/>
  <c r="AT80" i="1"/>
  <c r="AS258" i="1"/>
  <c r="AS184" i="1"/>
  <c r="AS179" i="1"/>
  <c r="AT82" i="1" l="1"/>
  <c r="AT83" i="1" s="1"/>
  <c r="AT14" i="1" s="1"/>
  <c r="AT78" i="1"/>
  <c r="AT13" i="1" s="1"/>
  <c r="AT85" i="1"/>
  <c r="AT88" i="1" s="1"/>
  <c r="AT89" i="1" s="1"/>
  <c r="AT15" i="1" s="1"/>
  <c r="AT12" i="1"/>
  <c r="AT145" i="1"/>
  <c r="AT165" i="1"/>
  <c r="AT163" i="1"/>
  <c r="AT95" i="1"/>
  <c r="AT16" i="1" s="1"/>
  <c r="AT19" i="1"/>
  <c r="AT101" i="1"/>
  <c r="AT20" i="1" s="1"/>
  <c r="AT100" i="1"/>
  <c r="AU62" i="1"/>
  <c r="AU65" i="1"/>
  <c r="AU67" i="1"/>
  <c r="AU63" i="1"/>
  <c r="AT113" i="1" l="1"/>
  <c r="AT27" i="1" s="1"/>
  <c r="AS164" i="1"/>
  <c r="AT133" i="1"/>
  <c r="AT134" i="1" s="1"/>
  <c r="AT104" i="1"/>
  <c r="AT10" i="1"/>
  <c r="AT86" i="1"/>
  <c r="AT87" i="1" s="1"/>
  <c r="AT9" i="1" s="1"/>
  <c r="AS166" i="1"/>
  <c r="AT38" i="1"/>
  <c r="AT39" i="1"/>
  <c r="AT114" i="1" l="1"/>
  <c r="AS155" i="1"/>
  <c r="AS157" i="1"/>
  <c r="AS154" i="1"/>
  <c r="AT135" i="1"/>
  <c r="AS156" i="1"/>
  <c r="AS254" i="1"/>
  <c r="AS158" i="1"/>
  <c r="AS137" i="1"/>
  <c r="AS138" i="1" s="1"/>
  <c r="AS139" i="1" s="1"/>
  <c r="AS140" i="1" s="1"/>
  <c r="AS141" i="1" s="1"/>
  <c r="AS3" i="1" s="1"/>
  <c r="AS161" i="1"/>
  <c r="AS160" i="1"/>
  <c r="AS159" i="1"/>
  <c r="AS256" i="1"/>
  <c r="AT22" i="1"/>
  <c r="AT105" i="1"/>
  <c r="AT23" i="1" s="1"/>
  <c r="AT106" i="1" l="1"/>
  <c r="AT107" i="1" s="1"/>
  <c r="AT24" i="1" s="1"/>
  <c r="AT115" i="1"/>
  <c r="AT122" i="1" s="1"/>
  <c r="AT123" i="1" s="1"/>
  <c r="AT124" i="1" s="1"/>
  <c r="AT33" i="1" s="1"/>
  <c r="AT37" i="1" s="1"/>
  <c r="AT28" i="1"/>
  <c r="AT108" i="1" l="1"/>
  <c r="AT109" i="1" s="1"/>
  <c r="AT110" i="1" s="1"/>
  <c r="AT116" i="1" s="1"/>
  <c r="AU73" i="1"/>
  <c r="AT176" i="1"/>
  <c r="AU91" i="1" l="1"/>
  <c r="AT29" i="1"/>
  <c r="AT117" i="1"/>
  <c r="AT118" i="1" s="1"/>
  <c r="AT30" i="1" s="1"/>
  <c r="AT131" i="1"/>
  <c r="AU72" i="1"/>
  <c r="AU99" i="1"/>
  <c r="AU18" i="1" s="1"/>
  <c r="AU74" i="1"/>
  <c r="AU75" i="1" s="1"/>
  <c r="AT144" i="1"/>
  <c r="AT25" i="1"/>
  <c r="AU71" i="1"/>
  <c r="AT174" i="1"/>
  <c r="AT260" i="1"/>
  <c r="AT119" i="1"/>
  <c r="AT120" i="1" s="1"/>
  <c r="AT31" i="1" s="1"/>
  <c r="AT136" i="1"/>
  <c r="AU92" i="1"/>
  <c r="AU93" i="1" s="1"/>
  <c r="AU94" i="1" s="1"/>
  <c r="AT175" i="1" l="1"/>
  <c r="AT177" i="1" s="1"/>
  <c r="AT178" i="1" s="1"/>
  <c r="AT179" i="1" s="1"/>
  <c r="AU79" i="1"/>
  <c r="AT121" i="1"/>
  <c r="AU97" i="1" s="1"/>
  <c r="AU98" i="1" s="1"/>
  <c r="AT126" i="1"/>
  <c r="AT127" i="1" s="1"/>
  <c r="AT128" i="1" s="1"/>
  <c r="AT4" i="1" s="1"/>
  <c r="AT151" i="1"/>
  <c r="AT149" i="1"/>
  <c r="AT147" i="1"/>
  <c r="AT148" i="1"/>
  <c r="AT146" i="1"/>
  <c r="AT150" i="1"/>
  <c r="AT40" i="1"/>
  <c r="AT41" i="1"/>
  <c r="AT36" i="1"/>
  <c r="AT183" i="1" l="1"/>
  <c r="AT42" i="1"/>
  <c r="AU77" i="1"/>
  <c r="AT32" i="1"/>
  <c r="AT43" i="1"/>
  <c r="AT180" i="1"/>
  <c r="AU81" i="1"/>
  <c r="AU80" i="1"/>
  <c r="AT132" i="1"/>
  <c r="AT184" i="1"/>
  <c r="AU76" i="1"/>
  <c r="AT181" i="1"/>
  <c r="AT258" i="1"/>
  <c r="AU61" i="1"/>
  <c r="AU64" i="1"/>
  <c r="AU8" i="1" s="1"/>
  <c r="AU66" i="1"/>
  <c r="AU6" i="1" s="1"/>
  <c r="AU68" i="1"/>
  <c r="AU163" i="1" s="1"/>
  <c r="AU101" i="1"/>
  <c r="AU20" i="1" s="1"/>
  <c r="AU100" i="1"/>
  <c r="AU19" i="1"/>
  <c r="AU78" i="1" l="1"/>
  <c r="AU13" i="1" s="1"/>
  <c r="AU82" i="1"/>
  <c r="AU83" i="1" s="1"/>
  <c r="AU14" i="1" s="1"/>
  <c r="AU165" i="1"/>
  <c r="AU39" i="1" s="1"/>
  <c r="AU12" i="1"/>
  <c r="AU95" i="1"/>
  <c r="AU16" i="1" s="1"/>
  <c r="AU145" i="1"/>
  <c r="AV56" i="1"/>
  <c r="AV57" i="1" s="1"/>
  <c r="AU84" i="1"/>
  <c r="AU85" i="1" s="1"/>
  <c r="AU88" i="1" s="1"/>
  <c r="AU10" i="1" s="1"/>
  <c r="AU7" i="1"/>
  <c r="AT164" i="1"/>
  <c r="AU133" i="1"/>
  <c r="AT166" i="1" l="1"/>
  <c r="AT256" i="1" s="1"/>
  <c r="AU113" i="1"/>
  <c r="AU38" i="1"/>
  <c r="AU134" i="1"/>
  <c r="AU135" i="1" s="1"/>
  <c r="AU104" i="1"/>
  <c r="AU22" i="1" s="1"/>
  <c r="AU89" i="1"/>
  <c r="AU15" i="1" s="1"/>
  <c r="AU86" i="1"/>
  <c r="AV67" i="1"/>
  <c r="AV65" i="1"/>
  <c r="AV63" i="1"/>
  <c r="AV62" i="1"/>
  <c r="AU27" i="1"/>
  <c r="AT158" i="1"/>
  <c r="AT157" i="1"/>
  <c r="AT156" i="1"/>
  <c r="AT254" i="1"/>
  <c r="AT155" i="1"/>
  <c r="AT154" i="1"/>
  <c r="AT161" i="1" l="1"/>
  <c r="AT159" i="1"/>
  <c r="AT160" i="1"/>
  <c r="AT137" i="1"/>
  <c r="AT138" i="1" s="1"/>
  <c r="AT139" i="1" s="1"/>
  <c r="AT140" i="1" s="1"/>
  <c r="AT141" i="1" s="1"/>
  <c r="AT3" i="1" s="1"/>
  <c r="AU105" i="1"/>
  <c r="AU23" i="1" s="1"/>
  <c r="AU87" i="1"/>
  <c r="AU9" i="1" s="1"/>
  <c r="AU114" i="1"/>
  <c r="AU28" i="1" s="1"/>
  <c r="AU106" i="1" l="1"/>
  <c r="AU108" i="1" s="1"/>
  <c r="AU109" i="1" s="1"/>
  <c r="AU115" i="1"/>
  <c r="AU122" i="1" s="1"/>
  <c r="AU123" i="1" s="1"/>
  <c r="AU124" i="1" s="1"/>
  <c r="AU33" i="1" s="1"/>
  <c r="AU37" i="1" s="1"/>
  <c r="AU107" i="1" l="1"/>
  <c r="AU24" i="1" s="1"/>
  <c r="AV91" i="1"/>
  <c r="AU110" i="1"/>
  <c r="AU176" i="1" l="1"/>
  <c r="AV73" i="1"/>
  <c r="AU174" i="1"/>
  <c r="AV74" i="1"/>
  <c r="AV75" i="1" s="1"/>
  <c r="AV72" i="1"/>
  <c r="AU131" i="1"/>
  <c r="AV99" i="1"/>
  <c r="AV18" i="1" s="1"/>
  <c r="AU116" i="1"/>
  <c r="AU144" i="1"/>
  <c r="AU25" i="1"/>
  <c r="AU119" i="1"/>
  <c r="AU120" i="1" s="1"/>
  <c r="AU31" i="1" s="1"/>
  <c r="AV71" i="1"/>
  <c r="AU136" i="1"/>
  <c r="AU260" i="1"/>
  <c r="AV92" i="1"/>
  <c r="AV93" i="1" s="1"/>
  <c r="AV94" i="1" s="1"/>
  <c r="AU41" i="1" l="1"/>
  <c r="AU36" i="1"/>
  <c r="AU40" i="1"/>
  <c r="AU149" i="1"/>
  <c r="AU151" i="1"/>
  <c r="AU150" i="1"/>
  <c r="AU147" i="1"/>
  <c r="AU148" i="1"/>
  <c r="AU146" i="1"/>
  <c r="AU117" i="1"/>
  <c r="AU118" i="1" s="1"/>
  <c r="AU29" i="1"/>
  <c r="AV64" i="1" l="1"/>
  <c r="AV8" i="1" s="1"/>
  <c r="AV61" i="1"/>
  <c r="AV66" i="1"/>
  <c r="AV6" i="1" s="1"/>
  <c r="AV79" i="1"/>
  <c r="AU121" i="1"/>
  <c r="AU30" i="1"/>
  <c r="AU175" i="1"/>
  <c r="AU177" i="1" s="1"/>
  <c r="AU178" i="1" s="1"/>
  <c r="AV68" i="1" s="1"/>
  <c r="AU126" i="1"/>
  <c r="AU127" i="1" s="1"/>
  <c r="AU128" i="1" s="1"/>
  <c r="AU4" i="1" s="1"/>
  <c r="AV12" i="1" l="1"/>
  <c r="AV95" i="1"/>
  <c r="AV16" i="1" s="1"/>
  <c r="AV163" i="1"/>
  <c r="AV133" i="1" s="1"/>
  <c r="AV165" i="1"/>
  <c r="AU166" i="1" s="1"/>
  <c r="AV145" i="1"/>
  <c r="AU258" i="1"/>
  <c r="AU132" i="1"/>
  <c r="AU180" i="1"/>
  <c r="AU181" i="1"/>
  <c r="AV80" i="1"/>
  <c r="AU42" i="1"/>
  <c r="AV76" i="1"/>
  <c r="AU184" i="1"/>
  <c r="AU179" i="1"/>
  <c r="AV81" i="1"/>
  <c r="AU43" i="1"/>
  <c r="AV77" i="1"/>
  <c r="AU183" i="1"/>
  <c r="AV84" i="1"/>
  <c r="AV85" i="1" s="1"/>
  <c r="AV88" i="1" s="1"/>
  <c r="AW56" i="1"/>
  <c r="AW57" i="1" s="1"/>
  <c r="AV7" i="1"/>
  <c r="AU32" i="1"/>
  <c r="AV97" i="1"/>
  <c r="AV98" i="1" s="1"/>
  <c r="AU164" i="1" l="1"/>
  <c r="AU155" i="1" s="1"/>
  <c r="AV134" i="1"/>
  <c r="AV39" i="1"/>
  <c r="AW63" i="1"/>
  <c r="AW62" i="1"/>
  <c r="AW67" i="1"/>
  <c r="AW65" i="1"/>
  <c r="AV38" i="1"/>
  <c r="AV10" i="1"/>
  <c r="AV86" i="1"/>
  <c r="AV87" i="1" s="1"/>
  <c r="AV9" i="1" s="1"/>
  <c r="AV89" i="1"/>
  <c r="AV15" i="1" s="1"/>
  <c r="AV82" i="1"/>
  <c r="AV83" i="1" s="1"/>
  <c r="AV100" i="1"/>
  <c r="AV19" i="1"/>
  <c r="AV101" i="1"/>
  <c r="AV20" i="1" s="1"/>
  <c r="AV78" i="1"/>
  <c r="AU159" i="1"/>
  <c r="AU158" i="1"/>
  <c r="AU256" i="1"/>
  <c r="AU161" i="1"/>
  <c r="AU137" i="1"/>
  <c r="AU138" i="1" s="1"/>
  <c r="AU139" i="1" s="1"/>
  <c r="AU140" i="1" s="1"/>
  <c r="AU141" i="1" s="1"/>
  <c r="AU3" i="1" s="1"/>
  <c r="AU160" i="1"/>
  <c r="AU156" i="1"/>
  <c r="AV135" i="1" l="1"/>
  <c r="AU254" i="1"/>
  <c r="AU154" i="1"/>
  <c r="AU157" i="1"/>
  <c r="AV13" i="1"/>
  <c r="AV104" i="1"/>
  <c r="AV14" i="1"/>
  <c r="AV113" i="1"/>
  <c r="AV114" i="1" l="1"/>
  <c r="AV27" i="1"/>
  <c r="AV105" i="1"/>
  <c r="AV23" i="1" s="1"/>
  <c r="AV22" i="1"/>
  <c r="AV115" i="1" l="1"/>
  <c r="AV28" i="1"/>
  <c r="AV106" i="1"/>
  <c r="AV122" i="1" l="1"/>
  <c r="AV123" i="1" s="1"/>
  <c r="AV124" i="1" s="1"/>
  <c r="AV33" i="1" s="1"/>
  <c r="AV37" i="1" s="1"/>
  <c r="AV107" i="1"/>
  <c r="AV108" i="1"/>
  <c r="AV109" i="1" s="1"/>
  <c r="AV24" i="1" l="1"/>
  <c r="AV176" i="1"/>
  <c r="AW73" i="1"/>
  <c r="AV110" i="1"/>
  <c r="AW91" i="1"/>
  <c r="AW92" i="1" l="1"/>
  <c r="AW93" i="1" s="1"/>
  <c r="AW94" i="1" s="1"/>
  <c r="AV144" i="1"/>
  <c r="AW72" i="1"/>
  <c r="AV260" i="1"/>
  <c r="AV136" i="1"/>
  <c r="AW74" i="1"/>
  <c r="AW75" i="1" s="1"/>
  <c r="AV131" i="1"/>
  <c r="AV174" i="1"/>
  <c r="AV25" i="1"/>
  <c r="AV119" i="1"/>
  <c r="AV120" i="1" s="1"/>
  <c r="AV31" i="1" s="1"/>
  <c r="AW99" i="1"/>
  <c r="AW71" i="1"/>
  <c r="AV116" i="1"/>
  <c r="AV29" i="1" l="1"/>
  <c r="AV117" i="1"/>
  <c r="AV118" i="1" s="1"/>
  <c r="AV36" i="1"/>
  <c r="AV41" i="1"/>
  <c r="AV40" i="1"/>
  <c r="AW18" i="1"/>
  <c r="AV151" i="1"/>
  <c r="AV150" i="1"/>
  <c r="AV146" i="1"/>
  <c r="AV147" i="1"/>
  <c r="AV148" i="1"/>
  <c r="AV149" i="1"/>
  <c r="AW61" i="1" l="1"/>
  <c r="AW64" i="1"/>
  <c r="AW66" i="1"/>
  <c r="AW6" i="1" s="1"/>
  <c r="AW79" i="1"/>
  <c r="AV30" i="1"/>
  <c r="AV121" i="1"/>
  <c r="AV175" i="1"/>
  <c r="AV177" i="1" s="1"/>
  <c r="AV178" i="1" s="1"/>
  <c r="AV126" i="1"/>
  <c r="AV127" i="1" s="1"/>
  <c r="AV128" i="1" s="1"/>
  <c r="AV4" i="1" s="1"/>
  <c r="AV179" i="1" l="1"/>
  <c r="AV42" i="1"/>
  <c r="AV184" i="1"/>
  <c r="AV183" i="1"/>
  <c r="AV132" i="1"/>
  <c r="AW77" i="1"/>
  <c r="AV181" i="1"/>
  <c r="AW76" i="1"/>
  <c r="AV258" i="1"/>
  <c r="AW80" i="1"/>
  <c r="AV43" i="1"/>
  <c r="AV180" i="1"/>
  <c r="AW81" i="1"/>
  <c r="AX56" i="1"/>
  <c r="AX57" i="1" s="1"/>
  <c r="AW7" i="1"/>
  <c r="AV32" i="1"/>
  <c r="AW97" i="1"/>
  <c r="AW98" i="1" s="1"/>
  <c r="AW68" i="1"/>
  <c r="AW8" i="1"/>
  <c r="AW84" i="1"/>
  <c r="AW78" i="1" l="1"/>
  <c r="AW13" i="1" s="1"/>
  <c r="AW82" i="1"/>
  <c r="AW83" i="1" s="1"/>
  <c r="AW14" i="1" s="1"/>
  <c r="AW95" i="1"/>
  <c r="AW16" i="1" s="1"/>
  <c r="AW163" i="1"/>
  <c r="AV164" i="1" s="1"/>
  <c r="AW165" i="1"/>
  <c r="AW145" i="1"/>
  <c r="AW12" i="1"/>
  <c r="AW85" i="1"/>
  <c r="AW88" i="1" s="1"/>
  <c r="AW89" i="1" s="1"/>
  <c r="AW15" i="1" s="1"/>
  <c r="AW19" i="1"/>
  <c r="AW101" i="1"/>
  <c r="AW20" i="1" s="1"/>
  <c r="AW100" i="1"/>
  <c r="AX62" i="1"/>
  <c r="AX67" i="1"/>
  <c r="AX65" i="1"/>
  <c r="AX63" i="1"/>
  <c r="AW113" i="1" l="1"/>
  <c r="AW27" i="1" s="1"/>
  <c r="AW104" i="1"/>
  <c r="AW22" i="1" s="1"/>
  <c r="AW38" i="1"/>
  <c r="AV166" i="1"/>
  <c r="AW39" i="1"/>
  <c r="AV154" i="1"/>
  <c r="AV254" i="1"/>
  <c r="AV155" i="1"/>
  <c r="AV157" i="1"/>
  <c r="AV156" i="1"/>
  <c r="AW86" i="1"/>
  <c r="AW87" i="1" s="1"/>
  <c r="AW9" i="1" s="1"/>
  <c r="AW10" i="1"/>
  <c r="AV158" i="1" l="1"/>
  <c r="AV137" i="1"/>
  <c r="AV138" i="1" s="1"/>
  <c r="AV139" i="1" s="1"/>
  <c r="AV140" i="1" s="1"/>
  <c r="AV141" i="1" s="1"/>
  <c r="AV3" i="1" s="1"/>
  <c r="AV256" i="1"/>
  <c r="AV159" i="1"/>
  <c r="AV160" i="1"/>
  <c r="AV161" i="1"/>
  <c r="AW105" i="1"/>
  <c r="AW114" i="1"/>
  <c r="AW115" i="1" l="1"/>
  <c r="AW28" i="1"/>
  <c r="AW23" i="1"/>
  <c r="AW106" i="1"/>
  <c r="AW107" i="1" l="1"/>
  <c r="AW108" i="1"/>
  <c r="AW109" i="1" s="1"/>
  <c r="AW122" i="1"/>
  <c r="AW123" i="1" s="1"/>
  <c r="AW124" i="1" s="1"/>
  <c r="AW33" i="1" s="1"/>
  <c r="AW37" i="1" s="1"/>
  <c r="AW110" i="1" l="1"/>
  <c r="AX91" i="1"/>
  <c r="AW24" i="1"/>
  <c r="AW176" i="1"/>
  <c r="AX73" i="1"/>
  <c r="AW131" i="1" l="1"/>
  <c r="AX99" i="1"/>
  <c r="AW119" i="1"/>
  <c r="AW120" i="1" s="1"/>
  <c r="AW31" i="1" s="1"/>
  <c r="AX92" i="1"/>
  <c r="AX93" i="1" s="1"/>
  <c r="AX94" i="1" s="1"/>
  <c r="AW260" i="1"/>
  <c r="AW174" i="1"/>
  <c r="AW144" i="1"/>
  <c r="AX72" i="1"/>
  <c r="AX74" i="1"/>
  <c r="AX75" i="1" s="1"/>
  <c r="AW25" i="1"/>
  <c r="AW36" i="1" s="1"/>
  <c r="AX71" i="1"/>
  <c r="AW116" i="1"/>
  <c r="AW29" i="1" l="1"/>
  <c r="AW117" i="1"/>
  <c r="AW118" i="1" s="1"/>
  <c r="AW146" i="1"/>
  <c r="AW148" i="1"/>
  <c r="AW150" i="1"/>
  <c r="AW149" i="1"/>
  <c r="AW147" i="1"/>
  <c r="AW151" i="1"/>
  <c r="AW41" i="1"/>
  <c r="AW40" i="1"/>
  <c r="AX18" i="1"/>
  <c r="AX64" i="1" l="1"/>
  <c r="AX66" i="1"/>
  <c r="AX6" i="1" s="1"/>
  <c r="AX61" i="1"/>
  <c r="AX79" i="1"/>
  <c r="AW121" i="1"/>
  <c r="AW175" i="1"/>
  <c r="AW177" i="1" s="1"/>
  <c r="AW178" i="1" s="1"/>
  <c r="AX68" i="1" s="1"/>
  <c r="AW30" i="1"/>
  <c r="AW126" i="1"/>
  <c r="AW127" i="1" s="1"/>
  <c r="AW128" i="1" s="1"/>
  <c r="AW4" i="1" s="1"/>
  <c r="AX95" i="1" l="1"/>
  <c r="AX16" i="1" s="1"/>
  <c r="AX165" i="1"/>
  <c r="AX163" i="1"/>
  <c r="AW164" i="1" s="1"/>
  <c r="AX12" i="1"/>
  <c r="AX145" i="1"/>
  <c r="AW258" i="1"/>
  <c r="AW181" i="1"/>
  <c r="AW132" i="1"/>
  <c r="AW133" i="1" s="1"/>
  <c r="AW134" i="1" s="1"/>
  <c r="AW135" i="1" s="1"/>
  <c r="AW136" i="1" s="1"/>
  <c r="AX80" i="1"/>
  <c r="AW180" i="1"/>
  <c r="AW43" i="1"/>
  <c r="AW184" i="1"/>
  <c r="AW42" i="1"/>
  <c r="AW183" i="1"/>
  <c r="AW179" i="1"/>
  <c r="AX76" i="1"/>
  <c r="AX77" i="1"/>
  <c r="AX81" i="1"/>
  <c r="AY56" i="1"/>
  <c r="AY57" i="1" s="1"/>
  <c r="AX7" i="1"/>
  <c r="AW32" i="1"/>
  <c r="AX97" i="1"/>
  <c r="AX98" i="1" s="1"/>
  <c r="AX8" i="1"/>
  <c r="AX84" i="1"/>
  <c r="AX85" i="1" s="1"/>
  <c r="AX88" i="1" s="1"/>
  <c r="AX82" i="1" l="1"/>
  <c r="AX83" i="1" s="1"/>
  <c r="AX14" i="1" s="1"/>
  <c r="AX86" i="1"/>
  <c r="AX87" i="1" s="1"/>
  <c r="AX9" i="1" s="1"/>
  <c r="AX10" i="1"/>
  <c r="AX89" i="1"/>
  <c r="AX15" i="1" s="1"/>
  <c r="AX39" i="1"/>
  <c r="AX38" i="1"/>
  <c r="AW166" i="1"/>
  <c r="AY67" i="1"/>
  <c r="AY62" i="1"/>
  <c r="AY65" i="1"/>
  <c r="AY63" i="1"/>
  <c r="AX19" i="1"/>
  <c r="AX101" i="1"/>
  <c r="AX20" i="1" s="1"/>
  <c r="AX100" i="1"/>
  <c r="AX78" i="1"/>
  <c r="AW154" i="1"/>
  <c r="AW254" i="1"/>
  <c r="AW156" i="1"/>
  <c r="AW157" i="1"/>
  <c r="AW155" i="1"/>
  <c r="AX113" i="1" l="1"/>
  <c r="AX27" i="1" s="1"/>
  <c r="AX13" i="1"/>
  <c r="AX104" i="1"/>
  <c r="AW161" i="1"/>
  <c r="AW256" i="1"/>
  <c r="AW137" i="1"/>
  <c r="AW138" i="1" s="1"/>
  <c r="AW139" i="1" s="1"/>
  <c r="AW140" i="1" s="1"/>
  <c r="AW141" i="1" s="1"/>
  <c r="AW3" i="1" s="1"/>
  <c r="AW158" i="1"/>
  <c r="AW160" i="1"/>
  <c r="AW159" i="1"/>
  <c r="AX114" i="1" l="1"/>
  <c r="AX28" i="1" s="1"/>
  <c r="AX22" i="1"/>
  <c r="AX105" i="1"/>
  <c r="AX23" i="1" s="1"/>
  <c r="AX115" i="1" l="1"/>
  <c r="AX122" i="1" s="1"/>
  <c r="AX123" i="1" s="1"/>
  <c r="AX124" i="1" s="1"/>
  <c r="AX33" i="1" s="1"/>
  <c r="AX37" i="1" s="1"/>
  <c r="AX106" i="1"/>
  <c r="AX107" i="1" l="1"/>
  <c r="AX108" i="1"/>
  <c r="AX109" i="1" s="1"/>
  <c r="AX110" i="1" l="1"/>
  <c r="AY91" i="1"/>
  <c r="AX176" i="1"/>
  <c r="AY73" i="1"/>
  <c r="AX24" i="1"/>
  <c r="AX174" i="1" l="1"/>
  <c r="AY92" i="1"/>
  <c r="AY93" i="1" s="1"/>
  <c r="AY94" i="1" s="1"/>
  <c r="AX25" i="1"/>
  <c r="AX36" i="1" s="1"/>
  <c r="AY72" i="1"/>
  <c r="AY74" i="1"/>
  <c r="AY75" i="1" s="1"/>
  <c r="AX119" i="1"/>
  <c r="AX120" i="1" s="1"/>
  <c r="AX31" i="1" s="1"/>
  <c r="AY71" i="1"/>
  <c r="AY99" i="1"/>
  <c r="AX260" i="1"/>
  <c r="AX144" i="1"/>
  <c r="AX131" i="1"/>
  <c r="AX116" i="1"/>
  <c r="AX29" i="1" l="1"/>
  <c r="AX117" i="1"/>
  <c r="AX118" i="1" s="1"/>
  <c r="AY18" i="1"/>
  <c r="AX40" i="1"/>
  <c r="AX41" i="1"/>
  <c r="AX149" i="1"/>
  <c r="AX148" i="1"/>
  <c r="AX147" i="1"/>
  <c r="AX150" i="1"/>
  <c r="AX151" i="1"/>
  <c r="AX146" i="1"/>
  <c r="AY64" i="1" l="1"/>
  <c r="AY61" i="1"/>
  <c r="AY66" i="1"/>
  <c r="AY6" i="1" s="1"/>
  <c r="AY79" i="1"/>
  <c r="AX175" i="1"/>
  <c r="AX177" i="1" s="1"/>
  <c r="AX178" i="1" s="1"/>
  <c r="AX30" i="1"/>
  <c r="AX121" i="1"/>
  <c r="AX126" i="1"/>
  <c r="AX127" i="1" s="1"/>
  <c r="AX128" i="1" s="1"/>
  <c r="AX4" i="1" s="1"/>
  <c r="AY97" i="1" l="1"/>
  <c r="AY98" i="1" s="1"/>
  <c r="AX32" i="1"/>
  <c r="AY7" i="1"/>
  <c r="AZ56" i="1"/>
  <c r="AZ57" i="1" s="1"/>
  <c r="AX184" i="1"/>
  <c r="AY76" i="1"/>
  <c r="AX183" i="1"/>
  <c r="AY81" i="1"/>
  <c r="AX181" i="1"/>
  <c r="AY80" i="1"/>
  <c r="AY77" i="1"/>
  <c r="AX43" i="1"/>
  <c r="AX42" i="1"/>
  <c r="AX258" i="1"/>
  <c r="AX132" i="1"/>
  <c r="AX133" i="1" s="1"/>
  <c r="AX134" i="1" s="1"/>
  <c r="AX135" i="1" s="1"/>
  <c r="AX136" i="1" s="1"/>
  <c r="AX180" i="1"/>
  <c r="AX179" i="1"/>
  <c r="AY68" i="1"/>
  <c r="AY8" i="1"/>
  <c r="AY84" i="1"/>
  <c r="AY78" i="1" l="1"/>
  <c r="AY13" i="1" s="1"/>
  <c r="AY85" i="1"/>
  <c r="AY88" i="1" s="1"/>
  <c r="AY86" i="1" s="1"/>
  <c r="AY87" i="1" s="1"/>
  <c r="AY9" i="1" s="1"/>
  <c r="AY82" i="1"/>
  <c r="AY83" i="1" s="1"/>
  <c r="AY14" i="1" s="1"/>
  <c r="AZ65" i="1"/>
  <c r="AZ63" i="1"/>
  <c r="AZ67" i="1"/>
  <c r="AZ62" i="1"/>
  <c r="AY95" i="1"/>
  <c r="AY16" i="1" s="1"/>
  <c r="AY165" i="1"/>
  <c r="AY12" i="1"/>
  <c r="AY145" i="1"/>
  <c r="AY163" i="1"/>
  <c r="AX164" i="1" s="1"/>
  <c r="AY19" i="1"/>
  <c r="AY100" i="1"/>
  <c r="AY101" i="1"/>
  <c r="AY20" i="1" s="1"/>
  <c r="AY104" i="1" l="1"/>
  <c r="AY22" i="1" s="1"/>
  <c r="AY113" i="1"/>
  <c r="AY27" i="1" s="1"/>
  <c r="AY89" i="1"/>
  <c r="AY15" i="1" s="1"/>
  <c r="AY10" i="1"/>
  <c r="AX154" i="1"/>
  <c r="AX254" i="1"/>
  <c r="AX156" i="1"/>
  <c r="AX155" i="1"/>
  <c r="AX157" i="1"/>
  <c r="AY39" i="1"/>
  <c r="AY38" i="1"/>
  <c r="AX166" i="1"/>
  <c r="AY114" i="1" l="1"/>
  <c r="AY105" i="1"/>
  <c r="AY23" i="1" s="1"/>
  <c r="AX137" i="1"/>
  <c r="AX138" i="1" s="1"/>
  <c r="AX139" i="1" s="1"/>
  <c r="AX140" i="1" s="1"/>
  <c r="AX141" i="1" s="1"/>
  <c r="AX3" i="1" s="1"/>
  <c r="AX159" i="1"/>
  <c r="AX256" i="1"/>
  <c r="AX160" i="1"/>
  <c r="AX158" i="1"/>
  <c r="AX161" i="1"/>
  <c r="AY28" i="1"/>
  <c r="AY115" i="1"/>
  <c r="AY106" i="1" l="1"/>
  <c r="AY107" i="1" s="1"/>
  <c r="AY122" i="1"/>
  <c r="AY123" i="1" s="1"/>
  <c r="AY124" i="1" s="1"/>
  <c r="AY33" i="1" s="1"/>
  <c r="AY37" i="1" s="1"/>
  <c r="AY108" i="1" l="1"/>
  <c r="AY109" i="1" s="1"/>
  <c r="AY110" i="1" s="1"/>
  <c r="AY24" i="1"/>
  <c r="AY176" i="1"/>
  <c r="AZ73" i="1"/>
  <c r="AZ91" i="1" l="1"/>
  <c r="AZ92" i="1" s="1"/>
  <c r="AZ93" i="1" s="1"/>
  <c r="AZ94" i="1" s="1"/>
  <c r="AZ74" i="1"/>
  <c r="AZ75" i="1" s="1"/>
  <c r="AZ99" i="1"/>
  <c r="AY260" i="1"/>
  <c r="AY174" i="1"/>
  <c r="AY119" i="1"/>
  <c r="AY120" i="1" s="1"/>
  <c r="AY31" i="1" s="1"/>
  <c r="AZ71" i="1"/>
  <c r="AY25" i="1"/>
  <c r="AY36" i="1" s="1"/>
  <c r="AY131" i="1"/>
  <c r="AZ72" i="1"/>
  <c r="AY144" i="1"/>
  <c r="AY116" i="1"/>
  <c r="AY29" i="1" l="1"/>
  <c r="AY117" i="1"/>
  <c r="AY118" i="1" s="1"/>
  <c r="AY41" i="1"/>
  <c r="AY40" i="1"/>
  <c r="AY151" i="1"/>
  <c r="AY146" i="1"/>
  <c r="AY150" i="1"/>
  <c r="AY149" i="1"/>
  <c r="AY147" i="1"/>
  <c r="AY148" i="1"/>
  <c r="AZ18" i="1"/>
  <c r="AY175" i="1" l="1"/>
  <c r="AY177" i="1" s="1"/>
  <c r="AY178" i="1" s="1"/>
  <c r="AZ68" i="1" s="1"/>
  <c r="AY30" i="1"/>
  <c r="AY121" i="1"/>
  <c r="AZ79" i="1"/>
  <c r="AY126" i="1"/>
  <c r="AY127" i="1" s="1"/>
  <c r="AY128" i="1" s="1"/>
  <c r="AY4" i="1" s="1"/>
  <c r="AZ64" i="1"/>
  <c r="AZ66" i="1"/>
  <c r="AZ6" i="1" s="1"/>
  <c r="AZ61" i="1"/>
  <c r="BA56" i="1" l="1"/>
  <c r="BA57" i="1" s="1"/>
  <c r="AZ7" i="1"/>
  <c r="AZ97" i="1"/>
  <c r="AZ98" i="1" s="1"/>
  <c r="AY32" i="1"/>
  <c r="AZ12" i="1"/>
  <c r="AZ145" i="1"/>
  <c r="AZ163" i="1"/>
  <c r="AY164" i="1" s="1"/>
  <c r="AZ95" i="1"/>
  <c r="AZ16" i="1" s="1"/>
  <c r="AZ165" i="1"/>
  <c r="AZ8" i="1"/>
  <c r="AZ84" i="1"/>
  <c r="AZ85" i="1" s="1"/>
  <c r="AZ88" i="1" s="1"/>
  <c r="AY43" i="1"/>
  <c r="AZ77" i="1"/>
  <c r="AY181" i="1"/>
  <c r="AZ76" i="1"/>
  <c r="AY42" i="1"/>
  <c r="AY258" i="1"/>
  <c r="AY184" i="1"/>
  <c r="AY132" i="1"/>
  <c r="AY133" i="1" s="1"/>
  <c r="AY134" i="1" s="1"/>
  <c r="AY135" i="1" s="1"/>
  <c r="AY136" i="1" s="1"/>
  <c r="AZ81" i="1"/>
  <c r="AZ80" i="1"/>
  <c r="AY183" i="1"/>
  <c r="AY180" i="1"/>
  <c r="AY179" i="1"/>
  <c r="AZ82" i="1" l="1"/>
  <c r="AZ83" i="1" s="1"/>
  <c r="AZ14" i="1" s="1"/>
  <c r="AZ10" i="1"/>
  <c r="AZ86" i="1"/>
  <c r="AZ87" i="1" s="1"/>
  <c r="AZ9" i="1" s="1"/>
  <c r="AZ89" i="1"/>
  <c r="AZ15" i="1" s="1"/>
  <c r="AZ39" i="1"/>
  <c r="AZ38" i="1"/>
  <c r="AY166" i="1"/>
  <c r="AY157" i="1"/>
  <c r="AY155" i="1"/>
  <c r="AY254" i="1"/>
  <c r="AY156" i="1"/>
  <c r="AY154" i="1"/>
  <c r="AZ19" i="1"/>
  <c r="AZ100" i="1"/>
  <c r="AZ101" i="1"/>
  <c r="AZ20" i="1" s="1"/>
  <c r="AZ78" i="1"/>
  <c r="AZ113" i="1"/>
  <c r="BA62" i="1"/>
  <c r="BA67" i="1"/>
  <c r="BA65" i="1"/>
  <c r="BA63" i="1"/>
  <c r="AZ27" i="1" l="1"/>
  <c r="AZ114" i="1"/>
  <c r="AZ13" i="1"/>
  <c r="AZ104" i="1"/>
  <c r="AY159" i="1"/>
  <c r="AY160" i="1"/>
  <c r="AY256" i="1"/>
  <c r="AY158" i="1"/>
  <c r="AY137" i="1"/>
  <c r="AY138" i="1" s="1"/>
  <c r="AY139" i="1" s="1"/>
  <c r="AY140" i="1" s="1"/>
  <c r="AY141" i="1" s="1"/>
  <c r="AY3" i="1" s="1"/>
  <c r="AY161" i="1"/>
  <c r="AZ22" i="1" l="1"/>
  <c r="AZ105" i="1"/>
  <c r="AZ23" i="1" s="1"/>
  <c r="AZ28" i="1"/>
  <c r="AZ115" i="1"/>
  <c r="AZ106" i="1" l="1"/>
  <c r="AZ107" i="1" s="1"/>
  <c r="BA73" i="1" s="1"/>
  <c r="AZ122" i="1"/>
  <c r="AZ123" i="1" s="1"/>
  <c r="AZ124" i="1" s="1"/>
  <c r="AZ33" i="1" s="1"/>
  <c r="AZ37" i="1" s="1"/>
  <c r="AZ108" i="1" l="1"/>
  <c r="AZ109" i="1" s="1"/>
  <c r="BA91" i="1" s="1"/>
  <c r="AZ24" i="1"/>
  <c r="AZ176" i="1"/>
  <c r="AZ110" i="1" l="1"/>
  <c r="AZ131" i="1" s="1"/>
  <c r="AZ144" i="1" l="1"/>
  <c r="AZ150" i="1" s="1"/>
  <c r="BA99" i="1"/>
  <c r="AZ116" i="1"/>
  <c r="AZ29" i="1" s="1"/>
  <c r="BA74" i="1"/>
  <c r="BA75" i="1" s="1"/>
  <c r="AZ25" i="1"/>
  <c r="AZ36" i="1" s="1"/>
  <c r="BA92" i="1"/>
  <c r="BA93" i="1" s="1"/>
  <c r="BA94" i="1" s="1"/>
  <c r="AZ119" i="1"/>
  <c r="AZ120" i="1" s="1"/>
  <c r="AZ31" i="1" s="1"/>
  <c r="AZ174" i="1"/>
  <c r="AZ260" i="1"/>
  <c r="BA72" i="1"/>
  <c r="BA71" i="1"/>
  <c r="BA18" i="1"/>
  <c r="AZ41" i="1"/>
  <c r="AZ151" i="1"/>
  <c r="AZ146" i="1"/>
  <c r="AZ147" i="1"/>
  <c r="AZ149" i="1"/>
  <c r="AZ148" i="1"/>
  <c r="AZ117" i="1" l="1"/>
  <c r="AZ118" i="1" s="1"/>
  <c r="AZ175" i="1" s="1"/>
  <c r="AZ177" i="1" s="1"/>
  <c r="AZ178" i="1" s="1"/>
  <c r="BA68" i="1" s="1"/>
  <c r="AZ40" i="1"/>
  <c r="BA66" i="1"/>
  <c r="BA6" i="1" s="1"/>
  <c r="BA64" i="1"/>
  <c r="BA61" i="1"/>
  <c r="AZ30" i="1" l="1"/>
  <c r="BA79" i="1"/>
  <c r="AZ121" i="1"/>
  <c r="AZ32" i="1" s="1"/>
  <c r="AZ126" i="1"/>
  <c r="AZ127" i="1" s="1"/>
  <c r="AZ128" i="1" s="1"/>
  <c r="AZ4" i="1" s="1"/>
  <c r="BA95" i="1"/>
  <c r="BA16" i="1" s="1"/>
  <c r="BA145" i="1"/>
  <c r="BA12" i="1"/>
  <c r="BA163" i="1"/>
  <c r="AZ164" i="1" s="1"/>
  <c r="BA165" i="1"/>
  <c r="BB56" i="1"/>
  <c r="BB57" i="1" s="1"/>
  <c r="BA7" i="1"/>
  <c r="BA8" i="1"/>
  <c r="BA84" i="1"/>
  <c r="BA85" i="1" s="1"/>
  <c r="BA88" i="1" s="1"/>
  <c r="AZ132" i="1"/>
  <c r="AZ133" i="1" s="1"/>
  <c r="AZ134" i="1" s="1"/>
  <c r="AZ135" i="1" s="1"/>
  <c r="AZ136" i="1" s="1"/>
  <c r="AZ42" i="1"/>
  <c r="BA77" i="1"/>
  <c r="AZ43" i="1"/>
  <c r="AZ184" i="1"/>
  <c r="AZ258" i="1"/>
  <c r="AZ183" i="1"/>
  <c r="AZ180" i="1"/>
  <c r="BA80" i="1"/>
  <c r="AZ181" i="1"/>
  <c r="BA81" i="1"/>
  <c r="BA76" i="1"/>
  <c r="AZ179" i="1"/>
  <c r="BA97" i="1" l="1"/>
  <c r="BA98" i="1" s="1"/>
  <c r="BA101" i="1" s="1"/>
  <c r="BA20" i="1" s="1"/>
  <c r="BA78" i="1"/>
  <c r="BA13" i="1" s="1"/>
  <c r="BA86" i="1"/>
  <c r="BA87" i="1" s="1"/>
  <c r="BA9" i="1" s="1"/>
  <c r="BA10" i="1"/>
  <c r="BA89" i="1"/>
  <c r="BA15" i="1" s="1"/>
  <c r="BB62" i="1"/>
  <c r="BB65" i="1"/>
  <c r="BB67" i="1"/>
  <c r="BB63" i="1"/>
  <c r="BA104" i="1"/>
  <c r="BA19" i="1"/>
  <c r="BA100" i="1"/>
  <c r="AZ166" i="1"/>
  <c r="BA39" i="1"/>
  <c r="BA38" i="1"/>
  <c r="BA82" i="1"/>
  <c r="BA83" i="1" s="1"/>
  <c r="AZ155" i="1"/>
  <c r="AZ156" i="1"/>
  <c r="AZ157" i="1"/>
  <c r="AZ254" i="1"/>
  <c r="AZ154" i="1"/>
  <c r="AZ137" i="1" l="1"/>
  <c r="AZ138" i="1" s="1"/>
  <c r="AZ139" i="1" s="1"/>
  <c r="AZ140" i="1" s="1"/>
  <c r="AZ141" i="1" s="1"/>
  <c r="AZ3" i="1" s="1"/>
  <c r="AZ159" i="1"/>
  <c r="AZ160" i="1"/>
  <c r="AZ161" i="1"/>
  <c r="AZ158" i="1"/>
  <c r="AZ256" i="1"/>
  <c r="BA22" i="1"/>
  <c r="BA105" i="1"/>
  <c r="BA23" i="1" s="1"/>
  <c r="BA106" i="1"/>
  <c r="BA107" i="1" s="1"/>
  <c r="BA14" i="1"/>
  <c r="BA113" i="1"/>
  <c r="BA27" i="1" l="1"/>
  <c r="BA114" i="1"/>
  <c r="BA176" i="1"/>
  <c r="BB73" i="1"/>
  <c r="BA24" i="1"/>
  <c r="BA108" i="1"/>
  <c r="BA109" i="1" s="1"/>
  <c r="BA28" i="1" l="1"/>
  <c r="BA115" i="1"/>
  <c r="BB91" i="1"/>
  <c r="BA110" i="1"/>
  <c r="BB74" i="1" l="1"/>
  <c r="BB75" i="1" s="1"/>
  <c r="BB72" i="1"/>
  <c r="BA260" i="1"/>
  <c r="BA144" i="1"/>
  <c r="BA119" i="1"/>
  <c r="BA120" i="1" s="1"/>
  <c r="BA31" i="1" s="1"/>
  <c r="BB92" i="1"/>
  <c r="BB93" i="1" s="1"/>
  <c r="BB94" i="1" s="1"/>
  <c r="BB99" i="1"/>
  <c r="BB18" i="1" s="1"/>
  <c r="BB71" i="1"/>
  <c r="BA131" i="1"/>
  <c r="BA25" i="1"/>
  <c r="BA36" i="1" s="1"/>
  <c r="BA174" i="1"/>
  <c r="BA122" i="1"/>
  <c r="BA123" i="1" s="1"/>
  <c r="BA124" i="1" s="1"/>
  <c r="BA33" i="1" s="1"/>
  <c r="BA37" i="1" s="1"/>
  <c r="BA116" i="1"/>
  <c r="BA29" i="1" s="1"/>
  <c r="BA149" i="1" l="1"/>
  <c r="BA150" i="1"/>
  <c r="BA148" i="1"/>
  <c r="BA147" i="1"/>
  <c r="BA151" i="1"/>
  <c r="BA146" i="1"/>
  <c r="BA117" i="1"/>
  <c r="BA118" i="1" s="1"/>
  <c r="BA40" i="1"/>
  <c r="BA41" i="1"/>
  <c r="BB66" i="1" l="1"/>
  <c r="BB6" i="1" s="1"/>
  <c r="BB64" i="1"/>
  <c r="BB61" i="1"/>
  <c r="BA121" i="1"/>
  <c r="BB79" i="1"/>
  <c r="BA175" i="1"/>
  <c r="BA177" i="1" s="1"/>
  <c r="BA178" i="1" s="1"/>
  <c r="BB68" i="1" s="1"/>
  <c r="BA30" i="1"/>
  <c r="BA126" i="1"/>
  <c r="BA127" i="1" s="1"/>
  <c r="BA128" i="1" s="1"/>
  <c r="BA4" i="1" s="1"/>
  <c r="BB163" i="1" l="1"/>
  <c r="BA164" i="1" s="1"/>
  <c r="BB165" i="1"/>
  <c r="BB12" i="1"/>
  <c r="BB145" i="1"/>
  <c r="BB95" i="1"/>
  <c r="BB16" i="1" s="1"/>
  <c r="BA179" i="1"/>
  <c r="BA184" i="1"/>
  <c r="BB80" i="1"/>
  <c r="BA180" i="1"/>
  <c r="BA42" i="1"/>
  <c r="BB77" i="1"/>
  <c r="BB76" i="1"/>
  <c r="BA132" i="1"/>
  <c r="BA133" i="1" s="1"/>
  <c r="BA134" i="1" s="1"/>
  <c r="BA135" i="1" s="1"/>
  <c r="BA136" i="1" s="1"/>
  <c r="BA183" i="1"/>
  <c r="BB81" i="1"/>
  <c r="BA43" i="1"/>
  <c r="BA258" i="1"/>
  <c r="BA181" i="1"/>
  <c r="BC56" i="1"/>
  <c r="BC57" i="1" s="1"/>
  <c r="BB7" i="1"/>
  <c r="BB8" i="1"/>
  <c r="BB84" i="1"/>
  <c r="BB85" i="1" s="1"/>
  <c r="BB88" i="1" s="1"/>
  <c r="BB89" i="1" s="1"/>
  <c r="BB15" i="1" s="1"/>
  <c r="BA32" i="1"/>
  <c r="BB97" i="1"/>
  <c r="BB98" i="1" s="1"/>
  <c r="BB82" i="1" l="1"/>
  <c r="BB83" i="1" s="1"/>
  <c r="BB101" i="1"/>
  <c r="BB20" i="1" s="1"/>
  <c r="BB100" i="1"/>
  <c r="BB19" i="1"/>
  <c r="BC65" i="1"/>
  <c r="BC62" i="1"/>
  <c r="BC63" i="1"/>
  <c r="BC67" i="1"/>
  <c r="BB78" i="1"/>
  <c r="BB38" i="1"/>
  <c r="BB39" i="1"/>
  <c r="BA166" i="1"/>
  <c r="BB10" i="1"/>
  <c r="BB86" i="1"/>
  <c r="BB87" i="1" s="1"/>
  <c r="BB9" i="1" s="1"/>
  <c r="BA254" i="1"/>
  <c r="BA156" i="1"/>
  <c r="BA157" i="1"/>
  <c r="BA154" i="1"/>
  <c r="BA155" i="1"/>
  <c r="BB14" i="1" l="1"/>
  <c r="BB113" i="1"/>
  <c r="BB27" i="1" s="1"/>
  <c r="BA158" i="1"/>
  <c r="BA256" i="1"/>
  <c r="BA161" i="1"/>
  <c r="BA137" i="1"/>
  <c r="BA138" i="1" s="1"/>
  <c r="BA139" i="1" s="1"/>
  <c r="BA140" i="1" s="1"/>
  <c r="BA141" i="1" s="1"/>
  <c r="BA3" i="1" s="1"/>
  <c r="BA159" i="1"/>
  <c r="BA160" i="1"/>
  <c r="BB13" i="1"/>
  <c r="BB104" i="1"/>
  <c r="BB114" i="1" l="1"/>
  <c r="BB28" i="1" s="1"/>
  <c r="BB22" i="1"/>
  <c r="BB105" i="1"/>
  <c r="BB23" i="1" s="1"/>
  <c r="BB115" i="1" l="1"/>
  <c r="BB122" i="1" s="1"/>
  <c r="BB123" i="1" s="1"/>
  <c r="BB124" i="1" s="1"/>
  <c r="BB33" i="1" s="1"/>
  <c r="BB37" i="1" s="1"/>
  <c r="BB106" i="1"/>
  <c r="BB107" i="1" l="1"/>
  <c r="BB108" i="1"/>
  <c r="BB109" i="1" s="1"/>
  <c r="BC91" i="1" l="1"/>
  <c r="BB110" i="1"/>
  <c r="BB176" i="1"/>
  <c r="BB24" i="1"/>
  <c r="BC73" i="1"/>
  <c r="BC72" i="1" l="1"/>
  <c r="BC92" i="1"/>
  <c r="BC93" i="1" s="1"/>
  <c r="BC94" i="1" s="1"/>
  <c r="BB174" i="1"/>
  <c r="BB25" i="1"/>
  <c r="BB36" i="1" s="1"/>
  <c r="BB260" i="1"/>
  <c r="BB144" i="1"/>
  <c r="BC74" i="1"/>
  <c r="BC75" i="1" s="1"/>
  <c r="BC99" i="1"/>
  <c r="BB131" i="1"/>
  <c r="BB119" i="1"/>
  <c r="BB120" i="1" s="1"/>
  <c r="BB31" i="1" s="1"/>
  <c r="BC71" i="1"/>
  <c r="BB116" i="1"/>
  <c r="BB29" i="1" l="1"/>
  <c r="BB117" i="1"/>
  <c r="BB118" i="1" s="1"/>
  <c r="BC18" i="1"/>
  <c r="BB40" i="1"/>
  <c r="BB41" i="1"/>
  <c r="BB151" i="1"/>
  <c r="BB146" i="1"/>
  <c r="BB150" i="1"/>
  <c r="BB149" i="1"/>
  <c r="BB147" i="1"/>
  <c r="BB148" i="1"/>
  <c r="BC64" i="1" l="1"/>
  <c r="BC61" i="1"/>
  <c r="BC66" i="1"/>
  <c r="BC6" i="1" s="1"/>
  <c r="BB175" i="1"/>
  <c r="BB177" i="1" s="1"/>
  <c r="BB178" i="1" s="1"/>
  <c r="BC68" i="1" s="1"/>
  <c r="BC79" i="1"/>
  <c r="BB121" i="1"/>
  <c r="BB30" i="1"/>
  <c r="BB126" i="1"/>
  <c r="BB127" i="1" s="1"/>
  <c r="BB128" i="1" s="1"/>
  <c r="BB4" i="1" s="1"/>
  <c r="BC165" i="1" l="1"/>
  <c r="BC12" i="1"/>
  <c r="BC95" i="1"/>
  <c r="BC16" i="1" s="1"/>
  <c r="BC163" i="1"/>
  <c r="BC145" i="1"/>
  <c r="BB32" i="1"/>
  <c r="BC97" i="1"/>
  <c r="BC98" i="1" s="1"/>
  <c r="BD56" i="1"/>
  <c r="BD57" i="1" s="1"/>
  <c r="BC7" i="1"/>
  <c r="BB132" i="1"/>
  <c r="BB133" i="1" s="1"/>
  <c r="BB134" i="1" s="1"/>
  <c r="BB135" i="1" s="1"/>
  <c r="BB136" i="1" s="1"/>
  <c r="BB183" i="1"/>
  <c r="BB179" i="1"/>
  <c r="BB43" i="1"/>
  <c r="BB42" i="1"/>
  <c r="BB181" i="1"/>
  <c r="BC77" i="1"/>
  <c r="BC81" i="1"/>
  <c r="BB180" i="1"/>
  <c r="BB258" i="1"/>
  <c r="BC80" i="1"/>
  <c r="BC76" i="1"/>
  <c r="BB184" i="1"/>
  <c r="BC8" i="1"/>
  <c r="BC84" i="1"/>
  <c r="BC85" i="1" s="1"/>
  <c r="BC88" i="1" s="1"/>
  <c r="BC78" i="1" l="1"/>
  <c r="BC13" i="1" s="1"/>
  <c r="BB166" i="1"/>
  <c r="BC38" i="1"/>
  <c r="BC39" i="1"/>
  <c r="BC82" i="1"/>
  <c r="BC83" i="1" s="1"/>
  <c r="BC10" i="1"/>
  <c r="BC86" i="1"/>
  <c r="BC87" i="1" s="1"/>
  <c r="BC9" i="1" s="1"/>
  <c r="BD62" i="1"/>
  <c r="BD63" i="1"/>
  <c r="BD67" i="1"/>
  <c r="BD65" i="1"/>
  <c r="BC89" i="1"/>
  <c r="BC15" i="1" s="1"/>
  <c r="BC19" i="1"/>
  <c r="BC101" i="1"/>
  <c r="BC20" i="1" s="1"/>
  <c r="BC100" i="1"/>
  <c r="BB164" i="1"/>
  <c r="BC104" i="1" l="1"/>
  <c r="BC22" i="1" s="1"/>
  <c r="BB154" i="1"/>
  <c r="BB155" i="1"/>
  <c r="BB156" i="1"/>
  <c r="BB254" i="1"/>
  <c r="BB157" i="1"/>
  <c r="BC14" i="1"/>
  <c r="BC113" i="1"/>
  <c r="BB160" i="1"/>
  <c r="BB256" i="1"/>
  <c r="BB158" i="1"/>
  <c r="BB161" i="1"/>
  <c r="BB159" i="1"/>
  <c r="BB137" i="1"/>
  <c r="BB138" i="1" s="1"/>
  <c r="BB139" i="1" s="1"/>
  <c r="BB140" i="1" s="1"/>
  <c r="BB141" i="1" s="1"/>
  <c r="BB3" i="1" s="1"/>
  <c r="BC105" i="1" l="1"/>
  <c r="BC23" i="1" s="1"/>
  <c r="BC27" i="1"/>
  <c r="BC114" i="1"/>
  <c r="BC106" i="1" l="1"/>
  <c r="BC107" i="1" s="1"/>
  <c r="BC28" i="1"/>
  <c r="BC115" i="1"/>
  <c r="BC108" i="1" l="1"/>
  <c r="BC109" i="1" s="1"/>
  <c r="BC110" i="1" s="1"/>
  <c r="BC116" i="1" s="1"/>
  <c r="BC29" i="1" s="1"/>
  <c r="BC24" i="1"/>
  <c r="BD73" i="1"/>
  <c r="BC176" i="1"/>
  <c r="BC122" i="1"/>
  <c r="BC123" i="1" s="1"/>
  <c r="BC124" i="1" s="1"/>
  <c r="BC33" i="1" s="1"/>
  <c r="BC37" i="1" s="1"/>
  <c r="BD91" i="1" l="1"/>
  <c r="BD92" i="1" s="1"/>
  <c r="BD93" i="1" s="1"/>
  <c r="BD94" i="1" s="1"/>
  <c r="BD72" i="1"/>
  <c r="BD71" i="1"/>
  <c r="BC144" i="1"/>
  <c r="BD99" i="1"/>
  <c r="BD18" i="1" s="1"/>
  <c r="BC25" i="1"/>
  <c r="BD74" i="1"/>
  <c r="BD75" i="1" s="1"/>
  <c r="BC131" i="1"/>
  <c r="BC119" i="1"/>
  <c r="BC120" i="1" s="1"/>
  <c r="BC31" i="1" s="1"/>
  <c r="BC174" i="1"/>
  <c r="BC260" i="1"/>
  <c r="BC117" i="1"/>
  <c r="BC118" i="1" s="1"/>
  <c r="BC30" i="1" s="1"/>
  <c r="BC41" i="1"/>
  <c r="BC126" i="1" l="1"/>
  <c r="BC127" i="1" s="1"/>
  <c r="BC128" i="1" s="1"/>
  <c r="BC4" i="1" s="1"/>
  <c r="BD79" i="1"/>
  <c r="BC146" i="1"/>
  <c r="BC147" i="1"/>
  <c r="BC149" i="1"/>
  <c r="BC150" i="1"/>
  <c r="BC148" i="1"/>
  <c r="BC151" i="1"/>
  <c r="BC36" i="1"/>
  <c r="BC40" i="1"/>
  <c r="BC175" i="1"/>
  <c r="BC177" i="1" s="1"/>
  <c r="BC178" i="1" s="1"/>
  <c r="BC258" i="1" s="1"/>
  <c r="BC121" i="1"/>
  <c r="BD97" i="1" s="1"/>
  <c r="BD98" i="1" s="1"/>
  <c r="BC32" i="1" l="1"/>
  <c r="BD77" i="1"/>
  <c r="BC180" i="1"/>
  <c r="BC43" i="1"/>
  <c r="BD81" i="1"/>
  <c r="BD61" i="1"/>
  <c r="BD66" i="1"/>
  <c r="BD6" i="1" s="1"/>
  <c r="BD64" i="1"/>
  <c r="BD8" i="1" s="1"/>
  <c r="BD68" i="1"/>
  <c r="BD145" i="1" s="1"/>
  <c r="BC181" i="1"/>
  <c r="BC183" i="1"/>
  <c r="BC132" i="1"/>
  <c r="BC133" i="1" s="1"/>
  <c r="BC134" i="1" s="1"/>
  <c r="BC135" i="1" s="1"/>
  <c r="BC136" i="1" s="1"/>
  <c r="BC184" i="1"/>
  <c r="BD76" i="1"/>
  <c r="BD78" i="1" s="1"/>
  <c r="BC179" i="1"/>
  <c r="BC42" i="1"/>
  <c r="BD80" i="1"/>
  <c r="BD19" i="1"/>
  <c r="BD101" i="1"/>
  <c r="BD20" i="1" s="1"/>
  <c r="BD100" i="1"/>
  <c r="BD12" i="1" l="1"/>
  <c r="BD82" i="1"/>
  <c r="BD83" i="1" s="1"/>
  <c r="BD14" i="1" s="1"/>
  <c r="BD163" i="1"/>
  <c r="BD165" i="1"/>
  <c r="BD38" i="1" s="1"/>
  <c r="BD95" i="1"/>
  <c r="BD16" i="1" s="1"/>
  <c r="BD84" i="1"/>
  <c r="BD85" i="1" s="1"/>
  <c r="BD88" i="1" s="1"/>
  <c r="BD10" i="1" s="1"/>
  <c r="BE56" i="1"/>
  <c r="BE57" i="1" s="1"/>
  <c r="BD7" i="1"/>
  <c r="BD13" i="1"/>
  <c r="BD104" i="1"/>
  <c r="BD22" i="1" s="1"/>
  <c r="BC164" i="1"/>
  <c r="BD39" i="1" l="1"/>
  <c r="BC166" i="1"/>
  <c r="BC137" i="1" s="1"/>
  <c r="BC138" i="1" s="1"/>
  <c r="BC139" i="1" s="1"/>
  <c r="BC140" i="1" s="1"/>
  <c r="BC141" i="1" s="1"/>
  <c r="BC3" i="1" s="1"/>
  <c r="BD113" i="1"/>
  <c r="BD89" i="1"/>
  <c r="BD15" i="1" s="1"/>
  <c r="BD86" i="1"/>
  <c r="BD87" i="1" s="1"/>
  <c r="BD9" i="1" s="1"/>
  <c r="BE65" i="1"/>
  <c r="BE62" i="1"/>
  <c r="BE67" i="1"/>
  <c r="BE63" i="1"/>
  <c r="BC154" i="1"/>
  <c r="BC254" i="1"/>
  <c r="BC155" i="1"/>
  <c r="BC156" i="1"/>
  <c r="BC157" i="1"/>
  <c r="BC256" i="1" l="1"/>
  <c r="BC158" i="1"/>
  <c r="BD114" i="1"/>
  <c r="BD115" i="1" s="1"/>
  <c r="BD122" i="1" s="1"/>
  <c r="BD123" i="1" s="1"/>
  <c r="BD124" i="1" s="1"/>
  <c r="BD33" i="1" s="1"/>
  <c r="BD37" i="1" s="1"/>
  <c r="BC159" i="1"/>
  <c r="BC160" i="1"/>
  <c r="BC161" i="1"/>
  <c r="BD27" i="1"/>
  <c r="BD105" i="1"/>
  <c r="BD28" i="1" l="1"/>
  <c r="BD23" i="1"/>
  <c r="BD106" i="1"/>
  <c r="BD108" i="1" l="1"/>
  <c r="BD109" i="1" s="1"/>
  <c r="BD107" i="1"/>
  <c r="BD176" i="1" l="1"/>
  <c r="BE73" i="1"/>
  <c r="BD24" i="1"/>
  <c r="BE91" i="1"/>
  <c r="BD110" i="1"/>
  <c r="BD144" i="1" l="1"/>
  <c r="BD131" i="1"/>
  <c r="BD260" i="1"/>
  <c r="BD119" i="1"/>
  <c r="BD120" i="1" s="1"/>
  <c r="BD31" i="1" s="1"/>
  <c r="BE72" i="1"/>
  <c r="BE92" i="1"/>
  <c r="BE93" i="1" s="1"/>
  <c r="BE94" i="1" s="1"/>
  <c r="BD116" i="1"/>
  <c r="BD25" i="1"/>
  <c r="BD174" i="1"/>
  <c r="BE74" i="1"/>
  <c r="BE75" i="1" s="1"/>
  <c r="BE71" i="1"/>
  <c r="BE99" i="1"/>
  <c r="BE18" i="1" s="1"/>
  <c r="BD36" i="1" l="1"/>
  <c r="BD41" i="1"/>
  <c r="BD40" i="1"/>
  <c r="BD29" i="1"/>
  <c r="BD117" i="1"/>
  <c r="BD118" i="1" s="1"/>
  <c r="BD148" i="1"/>
  <c r="BD151" i="1"/>
  <c r="BD149" i="1"/>
  <c r="BD150" i="1"/>
  <c r="BD146" i="1"/>
  <c r="BD147" i="1"/>
  <c r="BE66" i="1" l="1"/>
  <c r="BE6" i="1" s="1"/>
  <c r="BE61" i="1"/>
  <c r="BE64" i="1"/>
  <c r="BE8" i="1" s="1"/>
  <c r="BD126" i="1"/>
  <c r="BD127" i="1" s="1"/>
  <c r="BD128" i="1" s="1"/>
  <c r="BD4" i="1" s="1"/>
  <c r="BD121" i="1"/>
  <c r="BD30" i="1"/>
  <c r="BD175" i="1"/>
  <c r="BD177" i="1" s="1"/>
  <c r="BD178" i="1" s="1"/>
  <c r="BE79" i="1"/>
  <c r="BD258" i="1" l="1"/>
  <c r="BD180" i="1"/>
  <c r="BD183" i="1"/>
  <c r="BD43" i="1"/>
  <c r="BD179" i="1"/>
  <c r="BE77" i="1"/>
  <c r="BE80" i="1"/>
  <c r="BD132" i="1"/>
  <c r="BD133" i="1" s="1"/>
  <c r="BD134" i="1" s="1"/>
  <c r="BD135" i="1" s="1"/>
  <c r="BD136" i="1" s="1"/>
  <c r="BD184" i="1"/>
  <c r="BE76" i="1"/>
  <c r="BD42" i="1"/>
  <c r="BD181" i="1"/>
  <c r="BE68" i="1"/>
  <c r="BE81" i="1"/>
  <c r="BE7" i="1"/>
  <c r="BF56" i="1"/>
  <c r="BF57" i="1" s="1"/>
  <c r="BE84" i="1"/>
  <c r="BE85" i="1" s="1"/>
  <c r="BE88" i="1" s="1"/>
  <c r="BD32" i="1"/>
  <c r="BE97" i="1"/>
  <c r="BE98" i="1" s="1"/>
  <c r="BE82" i="1" l="1"/>
  <c r="BE83" i="1" s="1"/>
  <c r="BE14" i="1" s="1"/>
  <c r="BF62" i="1"/>
  <c r="BF65" i="1"/>
  <c r="BF63" i="1"/>
  <c r="BF67" i="1"/>
  <c r="BE101" i="1"/>
  <c r="BE20" i="1" s="1"/>
  <c r="BE19" i="1"/>
  <c r="BE100" i="1"/>
  <c r="BE78" i="1"/>
  <c r="BE13" i="1" s="1"/>
  <c r="BE10" i="1"/>
  <c r="BE86" i="1"/>
  <c r="BE87" i="1" s="1"/>
  <c r="BE9" i="1" s="1"/>
  <c r="BE163" i="1"/>
  <c r="BE113" i="1"/>
  <c r="BE89" i="1"/>
  <c r="BE15" i="1" s="1"/>
  <c r="BE12" i="1"/>
  <c r="BE95" i="1"/>
  <c r="BE16" i="1" s="1"/>
  <c r="BE145" i="1"/>
  <c r="BE165" i="1"/>
  <c r="BE114" i="1" l="1"/>
  <c r="BE27" i="1"/>
  <c r="BE104" i="1"/>
  <c r="BD164" i="1"/>
  <c r="BE39" i="1"/>
  <c r="BE38" i="1"/>
  <c r="BD166" i="1"/>
  <c r="BD158" i="1" l="1"/>
  <c r="BD160" i="1"/>
  <c r="BD159" i="1"/>
  <c r="BD256" i="1"/>
  <c r="BD161" i="1"/>
  <c r="BD137" i="1"/>
  <c r="BD138" i="1" s="1"/>
  <c r="BD139" i="1" s="1"/>
  <c r="BD140" i="1" s="1"/>
  <c r="BD141" i="1" s="1"/>
  <c r="BD3" i="1" s="1"/>
  <c r="BE22" i="1"/>
  <c r="BE105" i="1"/>
  <c r="BE23" i="1" s="1"/>
  <c r="BD157" i="1"/>
  <c r="BD254" i="1"/>
  <c r="BD155" i="1"/>
  <c r="BD154" i="1"/>
  <c r="BD156" i="1"/>
  <c r="BE115" i="1"/>
  <c r="BE122" i="1" s="1"/>
  <c r="BE123" i="1" s="1"/>
  <c r="BE124" i="1" s="1"/>
  <c r="BE33" i="1" s="1"/>
  <c r="BE37" i="1" s="1"/>
  <c r="BE28" i="1"/>
  <c r="BE106" i="1" l="1"/>
  <c r="BE107" i="1" l="1"/>
  <c r="BE108" i="1"/>
  <c r="BE109" i="1" s="1"/>
  <c r="BF91" i="1" l="1"/>
  <c r="BE110" i="1"/>
  <c r="BE176" i="1"/>
  <c r="BF73" i="1"/>
  <c r="BE24" i="1"/>
  <c r="BE144" i="1" l="1"/>
  <c r="BF72" i="1"/>
  <c r="BE116" i="1"/>
  <c r="BE174" i="1"/>
  <c r="BF92" i="1"/>
  <c r="BF93" i="1" s="1"/>
  <c r="BF94" i="1" s="1"/>
  <c r="BF99" i="1"/>
  <c r="BF18" i="1" s="1"/>
  <c r="BF71" i="1"/>
  <c r="BE260" i="1"/>
  <c r="BE131" i="1"/>
  <c r="BF74" i="1"/>
  <c r="BF75" i="1" s="1"/>
  <c r="BE25" i="1"/>
  <c r="BE119" i="1"/>
  <c r="BE120" i="1" s="1"/>
  <c r="BE31" i="1" s="1"/>
  <c r="BE36" i="1" l="1"/>
  <c r="BE40" i="1"/>
  <c r="BE41" i="1"/>
  <c r="BE29" i="1"/>
  <c r="BE117" i="1"/>
  <c r="BE118" i="1" s="1"/>
  <c r="BE146" i="1"/>
  <c r="BE147" i="1"/>
  <c r="BE151" i="1"/>
  <c r="BE150" i="1"/>
  <c r="BE149" i="1"/>
  <c r="BE148" i="1"/>
  <c r="BF61" i="1" l="1"/>
  <c r="BF66" i="1"/>
  <c r="BF6" i="1" s="1"/>
  <c r="BF64" i="1"/>
  <c r="BF8" i="1" s="1"/>
  <c r="BE175" i="1"/>
  <c r="BE177" i="1" s="1"/>
  <c r="BE178" i="1" s="1"/>
  <c r="BE126" i="1"/>
  <c r="BE127" i="1" s="1"/>
  <c r="BE128" i="1" s="1"/>
  <c r="BE4" i="1" s="1"/>
  <c r="BE30" i="1"/>
  <c r="BF79" i="1"/>
  <c r="BE121" i="1"/>
  <c r="BF97" i="1" l="1"/>
  <c r="BF98" i="1" s="1"/>
  <c r="BE32" i="1"/>
  <c r="BF68" i="1"/>
  <c r="BF80" i="1"/>
  <c r="BE184" i="1"/>
  <c r="BE258" i="1"/>
  <c r="BF76" i="1"/>
  <c r="BE43" i="1"/>
  <c r="BE183" i="1"/>
  <c r="BE181" i="1"/>
  <c r="BE180" i="1"/>
  <c r="BF81" i="1"/>
  <c r="BF82" i="1" s="1"/>
  <c r="BF83" i="1" s="1"/>
  <c r="BF14" i="1" s="1"/>
  <c r="BE179" i="1"/>
  <c r="BE132" i="1"/>
  <c r="BE133" i="1" s="1"/>
  <c r="BE134" i="1" s="1"/>
  <c r="BE135" i="1" s="1"/>
  <c r="BE136" i="1" s="1"/>
  <c r="BE42" i="1"/>
  <c r="BF77" i="1"/>
  <c r="BF7" i="1"/>
  <c r="BF84" i="1"/>
  <c r="BG56" i="1"/>
  <c r="BG57" i="1" s="1"/>
  <c r="BF78" i="1" l="1"/>
  <c r="BF13" i="1" s="1"/>
  <c r="BF85" i="1"/>
  <c r="BF88" i="1" s="1"/>
  <c r="BF10" i="1" s="1"/>
  <c r="BG62" i="1"/>
  <c r="BG67" i="1"/>
  <c r="BG65" i="1"/>
  <c r="BG63" i="1"/>
  <c r="BF145" i="1"/>
  <c r="BF163" i="1"/>
  <c r="BF95" i="1"/>
  <c r="BF16" i="1" s="1"/>
  <c r="BF165" i="1"/>
  <c r="BF12" i="1"/>
  <c r="BF113" i="1"/>
  <c r="BF101" i="1"/>
  <c r="BF20" i="1" s="1"/>
  <c r="BF19" i="1"/>
  <c r="BF100" i="1"/>
  <c r="BF86" i="1" l="1"/>
  <c r="BF87" i="1" s="1"/>
  <c r="BF9" i="1" s="1"/>
  <c r="BF104" i="1"/>
  <c r="BF89" i="1"/>
  <c r="BF15" i="1" s="1"/>
  <c r="BE166" i="1"/>
  <c r="BF38" i="1"/>
  <c r="BF39" i="1"/>
  <c r="BE164" i="1"/>
  <c r="BF27" i="1"/>
  <c r="BF114" i="1" l="1"/>
  <c r="BF28" i="1" s="1"/>
  <c r="BF105" i="1"/>
  <c r="BF23" i="1" s="1"/>
  <c r="BF22" i="1"/>
  <c r="BF106" i="1"/>
  <c r="BF107" i="1" s="1"/>
  <c r="BF176" i="1" s="1"/>
  <c r="BF115" i="1"/>
  <c r="BE256" i="1"/>
  <c r="BE137" i="1"/>
  <c r="BE138" i="1" s="1"/>
  <c r="BE139" i="1" s="1"/>
  <c r="BE140" i="1" s="1"/>
  <c r="BE141" i="1" s="1"/>
  <c r="BE3" i="1" s="1"/>
  <c r="BE161" i="1"/>
  <c r="BE159" i="1"/>
  <c r="BE160" i="1"/>
  <c r="BE158" i="1"/>
  <c r="BE156" i="1"/>
  <c r="BE154" i="1"/>
  <c r="BE157" i="1"/>
  <c r="BE254" i="1"/>
  <c r="BE155" i="1"/>
  <c r="BF24" i="1" l="1"/>
  <c r="BG73" i="1"/>
  <c r="BF108" i="1"/>
  <c r="BF109" i="1" s="1"/>
  <c r="BF110" i="1" s="1"/>
  <c r="BG71" i="1" s="1"/>
  <c r="BF122" i="1"/>
  <c r="BF123" i="1" s="1"/>
  <c r="BF124" i="1" s="1"/>
  <c r="BF33" i="1" s="1"/>
  <c r="BF37" i="1" s="1"/>
  <c r="BF260" i="1" l="1"/>
  <c r="BF25" i="1"/>
  <c r="BF36" i="1" s="1"/>
  <c r="BF119" i="1"/>
  <c r="BF120" i="1" s="1"/>
  <c r="BF31" i="1" s="1"/>
  <c r="BF144" i="1"/>
  <c r="BF149" i="1" s="1"/>
  <c r="BF174" i="1"/>
  <c r="BF131" i="1"/>
  <c r="BF116" i="1"/>
  <c r="BF29" i="1" s="1"/>
  <c r="BG99" i="1"/>
  <c r="BG18" i="1" s="1"/>
  <c r="BG74" i="1"/>
  <c r="BG75" i="1" s="1"/>
  <c r="BG72" i="1"/>
  <c r="BG91" i="1"/>
  <c r="BG92" i="1" s="1"/>
  <c r="BG93" i="1" s="1"/>
  <c r="BG94" i="1" s="1"/>
  <c r="BF41" i="1"/>
  <c r="BF150" i="1" l="1"/>
  <c r="BF148" i="1"/>
  <c r="BF151" i="1"/>
  <c r="BF146" i="1"/>
  <c r="BF147" i="1"/>
  <c r="BG61" i="1" s="1"/>
  <c r="BF40" i="1"/>
  <c r="BF117" i="1"/>
  <c r="BF118" i="1" s="1"/>
  <c r="BG79" i="1" s="1"/>
  <c r="BG64" i="1" l="1"/>
  <c r="BG8" i="1" s="1"/>
  <c r="BG66" i="1"/>
  <c r="BG6" i="1" s="1"/>
  <c r="BF126" i="1"/>
  <c r="BF127" i="1" s="1"/>
  <c r="BF128" i="1" s="1"/>
  <c r="BF4" i="1" s="1"/>
  <c r="BF121" i="1"/>
  <c r="BF32" i="1" s="1"/>
  <c r="BF175" i="1"/>
  <c r="BF177" i="1" s="1"/>
  <c r="BF178" i="1" s="1"/>
  <c r="BF181" i="1" s="1"/>
  <c r="BF30" i="1"/>
  <c r="BH56" i="1"/>
  <c r="BH57" i="1" s="1"/>
  <c r="BG84" i="1"/>
  <c r="BG7" i="1"/>
  <c r="BG97" i="1" l="1"/>
  <c r="BG98" i="1" s="1"/>
  <c r="BG19" i="1" s="1"/>
  <c r="BF258" i="1"/>
  <c r="BG81" i="1"/>
  <c r="BG76" i="1"/>
  <c r="BG80" i="1"/>
  <c r="BF42" i="1"/>
  <c r="BG77" i="1"/>
  <c r="BF132" i="1"/>
  <c r="BF133" i="1" s="1"/>
  <c r="BF134" i="1" s="1"/>
  <c r="BF135" i="1" s="1"/>
  <c r="BF136" i="1" s="1"/>
  <c r="BF184" i="1"/>
  <c r="BF183" i="1"/>
  <c r="BF179" i="1"/>
  <c r="BF180" i="1"/>
  <c r="BF43" i="1"/>
  <c r="BG68" i="1"/>
  <c r="BH63" i="1"/>
  <c r="BH67" i="1"/>
  <c r="BH62" i="1"/>
  <c r="BH65" i="1"/>
  <c r="BG78" i="1" l="1"/>
  <c r="BG13" i="1" s="1"/>
  <c r="BG100" i="1"/>
  <c r="BG101" i="1"/>
  <c r="BG20" i="1" s="1"/>
  <c r="BG82" i="1"/>
  <c r="BG83" i="1" s="1"/>
  <c r="BG14" i="1" s="1"/>
  <c r="BG163" i="1"/>
  <c r="BF164" i="1" s="1"/>
  <c r="BG95" i="1"/>
  <c r="BG16" i="1" s="1"/>
  <c r="BG12" i="1"/>
  <c r="BG165" i="1"/>
  <c r="BG38" i="1" s="1"/>
  <c r="BG145" i="1"/>
  <c r="BG85" i="1"/>
  <c r="BG88" i="1" s="1"/>
  <c r="BG89" i="1" s="1"/>
  <c r="BG15" i="1" s="1"/>
  <c r="BG104" i="1"/>
  <c r="BG113" i="1" l="1"/>
  <c r="BG27" i="1" s="1"/>
  <c r="BG39" i="1"/>
  <c r="BF166" i="1"/>
  <c r="BF158" i="1" s="1"/>
  <c r="BF154" i="1"/>
  <c r="BF157" i="1"/>
  <c r="BF254" i="1"/>
  <c r="BF155" i="1"/>
  <c r="BF156" i="1"/>
  <c r="BG86" i="1"/>
  <c r="BG87" i="1" s="1"/>
  <c r="BG9" i="1" s="1"/>
  <c r="BG10" i="1"/>
  <c r="BG22" i="1"/>
  <c r="BF137" i="1" l="1"/>
  <c r="BF138" i="1" s="1"/>
  <c r="BF139" i="1" s="1"/>
  <c r="BF140" i="1" s="1"/>
  <c r="BF141" i="1" s="1"/>
  <c r="BF3" i="1" s="1"/>
  <c r="BF160" i="1"/>
  <c r="BF161" i="1"/>
  <c r="BF256" i="1"/>
  <c r="BF159" i="1"/>
  <c r="BG105" i="1"/>
  <c r="BG114" i="1"/>
  <c r="BG28" i="1" s="1"/>
  <c r="BG23" i="1" l="1"/>
  <c r="BG106" i="1"/>
  <c r="BG115" i="1"/>
  <c r="BG122" i="1" s="1"/>
  <c r="BG123" i="1" s="1"/>
  <c r="BG124" i="1" s="1"/>
  <c r="BG33" i="1" s="1"/>
  <c r="BG37" i="1" s="1"/>
  <c r="BG107" i="1" l="1"/>
  <c r="BG108" i="1"/>
  <c r="BG109" i="1" s="1"/>
  <c r="BG110" i="1" l="1"/>
  <c r="BH91" i="1"/>
  <c r="BH92" i="1" s="1"/>
  <c r="BH93" i="1" s="1"/>
  <c r="BH94" i="1" s="1"/>
  <c r="BH73" i="1"/>
  <c r="BG176" i="1"/>
  <c r="BG24" i="1"/>
  <c r="BG131" i="1" l="1"/>
  <c r="BH72" i="1"/>
  <c r="BG119" i="1"/>
  <c r="BG120" i="1" s="1"/>
  <c r="BG31" i="1" s="1"/>
  <c r="BG174" i="1"/>
  <c r="BG144" i="1"/>
  <c r="BG25" i="1"/>
  <c r="BH99" i="1"/>
  <c r="BH18" i="1" s="1"/>
  <c r="BH71" i="1"/>
  <c r="BG260" i="1"/>
  <c r="BG116" i="1"/>
  <c r="BH74" i="1"/>
  <c r="BH75" i="1" s="1"/>
  <c r="BG146" i="1" l="1"/>
  <c r="BG147" i="1"/>
  <c r="BG149" i="1"/>
  <c r="BG148" i="1"/>
  <c r="BG150" i="1"/>
  <c r="BG151" i="1"/>
  <c r="BG36" i="1"/>
  <c r="BG41" i="1"/>
  <c r="BG40" i="1"/>
  <c r="BG29" i="1"/>
  <c r="BG117" i="1"/>
  <c r="BG118" i="1" s="1"/>
  <c r="BH79" i="1" l="1"/>
  <c r="BG30" i="1"/>
  <c r="BG175" i="1"/>
  <c r="BG177" i="1" s="1"/>
  <c r="BG178" i="1" s="1"/>
  <c r="BH68" i="1" s="1"/>
  <c r="BG121" i="1"/>
  <c r="BG126" i="1"/>
  <c r="BG127" i="1" s="1"/>
  <c r="BG128" i="1" s="1"/>
  <c r="BG4" i="1" s="1"/>
  <c r="BH61" i="1"/>
  <c r="BH66" i="1"/>
  <c r="BH6" i="1" s="1"/>
  <c r="BH64" i="1"/>
  <c r="BH8" i="1" s="1"/>
  <c r="BH97" i="1" l="1"/>
  <c r="BH98" i="1" s="1"/>
  <c r="BG32" i="1"/>
  <c r="BG43" i="1"/>
  <c r="BH81" i="1"/>
  <c r="BG258" i="1"/>
  <c r="BH77" i="1"/>
  <c r="BG132" i="1"/>
  <c r="BG133" i="1" s="1"/>
  <c r="BG134" i="1" s="1"/>
  <c r="BG135" i="1" s="1"/>
  <c r="BG136" i="1" s="1"/>
  <c r="BG42" i="1"/>
  <c r="BG180" i="1"/>
  <c r="BG183" i="1"/>
  <c r="BG179" i="1"/>
  <c r="BH76" i="1"/>
  <c r="BH80" i="1"/>
  <c r="BG184" i="1"/>
  <c r="BG181" i="1"/>
  <c r="BH84" i="1"/>
  <c r="BH85" i="1" s="1"/>
  <c r="BH88" i="1" s="1"/>
  <c r="BH89" i="1" s="1"/>
  <c r="BH15" i="1" s="1"/>
  <c r="BH7" i="1"/>
  <c r="BI56" i="1"/>
  <c r="BI57" i="1" s="1"/>
  <c r="BH145" i="1"/>
  <c r="BH12" i="1"/>
  <c r="BH163" i="1"/>
  <c r="BG164" i="1" s="1"/>
  <c r="BG154" i="1" s="1"/>
  <c r="BH95" i="1"/>
  <c r="BH16" i="1" s="1"/>
  <c r="BH165" i="1"/>
  <c r="BG157" i="1" l="1"/>
  <c r="BG156" i="1"/>
  <c r="BG254" i="1"/>
  <c r="BG155" i="1"/>
  <c r="BH19" i="1"/>
  <c r="BH100" i="1"/>
  <c r="BH101" i="1"/>
  <c r="BH20" i="1" s="1"/>
  <c r="BH39" i="1"/>
  <c r="BH38" i="1"/>
  <c r="BG166" i="1"/>
  <c r="BH82" i="1"/>
  <c r="BH83" i="1" s="1"/>
  <c r="BH10" i="1"/>
  <c r="BH86" i="1"/>
  <c r="BH87" i="1" s="1"/>
  <c r="BH9" i="1" s="1"/>
  <c r="BI67" i="1"/>
  <c r="BI62" i="1"/>
  <c r="BI63" i="1"/>
  <c r="BI65" i="1"/>
  <c r="BH78" i="1"/>
  <c r="BH14" i="1" l="1"/>
  <c r="BH113" i="1"/>
  <c r="BG137" i="1"/>
  <c r="BG138" i="1" s="1"/>
  <c r="BG139" i="1" s="1"/>
  <c r="BG140" i="1" s="1"/>
  <c r="BG141" i="1" s="1"/>
  <c r="BG3" i="1" s="1"/>
  <c r="BG161" i="1"/>
  <c r="BG256" i="1"/>
  <c r="BG158" i="1"/>
  <c r="BG159" i="1"/>
  <c r="BG160" i="1"/>
  <c r="BH13" i="1"/>
  <c r="BH104" i="1"/>
  <c r="BH22" i="1" l="1"/>
  <c r="BH105" i="1"/>
  <c r="BH23" i="1" s="1"/>
  <c r="BH27" i="1"/>
  <c r="BH114" i="1"/>
  <c r="BH28" i="1" l="1"/>
  <c r="BH115" i="1"/>
  <c r="BH122" i="1" s="1"/>
  <c r="BH123" i="1" s="1"/>
  <c r="BH124" i="1" s="1"/>
  <c r="BH33" i="1" s="1"/>
  <c r="BH37" i="1" s="1"/>
  <c r="BH106" i="1"/>
  <c r="BH107" i="1" l="1"/>
  <c r="BH108" i="1"/>
  <c r="BH109" i="1" s="1"/>
  <c r="BH110" i="1" l="1"/>
  <c r="BI91" i="1"/>
  <c r="BH176" i="1"/>
  <c r="BH24" i="1"/>
  <c r="BI73" i="1"/>
  <c r="BI71" i="1" l="1"/>
  <c r="BH119" i="1"/>
  <c r="BH120" i="1" s="1"/>
  <c r="BH31" i="1" s="1"/>
  <c r="BH131" i="1"/>
  <c r="BI74" i="1"/>
  <c r="BI75" i="1" s="1"/>
  <c r="BH174" i="1"/>
  <c r="BI72" i="1"/>
  <c r="BH260" i="1"/>
  <c r="BI92" i="1"/>
  <c r="BI93" i="1" s="1"/>
  <c r="BI94" i="1" s="1"/>
  <c r="BH144" i="1"/>
  <c r="BI99" i="1"/>
  <c r="BI18" i="1" s="1"/>
  <c r="BH25" i="1"/>
  <c r="BH116" i="1"/>
  <c r="BH117" i="1" l="1"/>
  <c r="BH118" i="1" s="1"/>
  <c r="BH29" i="1"/>
  <c r="BH36" i="1"/>
  <c r="BH41" i="1"/>
  <c r="BH40" i="1"/>
  <c r="BH147" i="1"/>
  <c r="BH150" i="1"/>
  <c r="BH146" i="1"/>
  <c r="BH151" i="1"/>
  <c r="BH149" i="1"/>
  <c r="BH148" i="1"/>
  <c r="BI64" i="1" l="1"/>
  <c r="BI8" i="1" s="1"/>
  <c r="BI66" i="1"/>
  <c r="BI6" i="1" s="1"/>
  <c r="BI61" i="1"/>
  <c r="BH175" i="1"/>
  <c r="BH177" i="1" s="1"/>
  <c r="BH178" i="1" s="1"/>
  <c r="BI68" i="1" s="1"/>
  <c r="BI79" i="1"/>
  <c r="BH30" i="1"/>
  <c r="BH121" i="1"/>
  <c r="BH126" i="1"/>
  <c r="BH127" i="1" s="1"/>
  <c r="BH128" i="1" s="1"/>
  <c r="BH4" i="1" s="1"/>
  <c r="BI145" i="1" l="1"/>
  <c r="BI165" i="1"/>
  <c r="BI95" i="1"/>
  <c r="BI16" i="1" s="1"/>
  <c r="BI163" i="1"/>
  <c r="BH164" i="1" s="1"/>
  <c r="BH155" i="1" s="1"/>
  <c r="BI12" i="1"/>
  <c r="BI97" i="1"/>
  <c r="BI98" i="1" s="1"/>
  <c r="BH32" i="1"/>
  <c r="BI7" i="1"/>
  <c r="BI84" i="1"/>
  <c r="BI85" i="1" s="1"/>
  <c r="BI88" i="1" s="1"/>
  <c r="BJ56" i="1"/>
  <c r="BJ57" i="1" s="1"/>
  <c r="BI81" i="1"/>
  <c r="BH43" i="1"/>
  <c r="BH132" i="1"/>
  <c r="BH133" i="1" s="1"/>
  <c r="BH134" i="1" s="1"/>
  <c r="BH135" i="1" s="1"/>
  <c r="BH136" i="1" s="1"/>
  <c r="BI77" i="1"/>
  <c r="BI76" i="1"/>
  <c r="BH181" i="1"/>
  <c r="BH184" i="1"/>
  <c r="BH183" i="1"/>
  <c r="BH42" i="1"/>
  <c r="BH180" i="1"/>
  <c r="BH179" i="1"/>
  <c r="BI80" i="1"/>
  <c r="BH258" i="1"/>
  <c r="BH156" i="1"/>
  <c r="BH254" i="1" l="1"/>
  <c r="BI78" i="1"/>
  <c r="BI13" i="1" s="1"/>
  <c r="BH154" i="1"/>
  <c r="BH157" i="1"/>
  <c r="BI82" i="1"/>
  <c r="BI83" i="1" s="1"/>
  <c r="BI86" i="1"/>
  <c r="BI87" i="1" s="1"/>
  <c r="BI9" i="1" s="1"/>
  <c r="BI10" i="1"/>
  <c r="BH166" i="1"/>
  <c r="BI39" i="1"/>
  <c r="BI38" i="1"/>
  <c r="BJ67" i="1"/>
  <c r="BJ65" i="1"/>
  <c r="BJ62" i="1"/>
  <c r="BJ63" i="1"/>
  <c r="BI19" i="1"/>
  <c r="BI101" i="1"/>
  <c r="BI20" i="1" s="1"/>
  <c r="BI100" i="1"/>
  <c r="BI89" i="1"/>
  <c r="BI15" i="1" s="1"/>
  <c r="BI104" i="1" l="1"/>
  <c r="BI22" i="1" s="1"/>
  <c r="BH160" i="1"/>
  <c r="BH256" i="1"/>
  <c r="BH137" i="1"/>
  <c r="BH138" i="1" s="1"/>
  <c r="BH139" i="1" s="1"/>
  <c r="BH140" i="1" s="1"/>
  <c r="BH141" i="1" s="1"/>
  <c r="BH3" i="1" s="1"/>
  <c r="BH158" i="1"/>
  <c r="BH161" i="1"/>
  <c r="BH159" i="1"/>
  <c r="BI14" i="1"/>
  <c r="BI113" i="1"/>
  <c r="BI105" i="1" l="1"/>
  <c r="BI23" i="1" s="1"/>
  <c r="BI106" i="1"/>
  <c r="BI107" i="1" s="1"/>
  <c r="BI27" i="1"/>
  <c r="BI114" i="1"/>
  <c r="BI108" i="1" l="1"/>
  <c r="BI109" i="1" s="1"/>
  <c r="BI110" i="1" s="1"/>
  <c r="BJ73" i="1"/>
  <c r="BI24" i="1"/>
  <c r="BI176" i="1"/>
  <c r="BI28" i="1"/>
  <c r="BI115" i="1"/>
  <c r="BJ91" i="1" l="1"/>
  <c r="BJ92" i="1" s="1"/>
  <c r="BJ93" i="1" s="1"/>
  <c r="BJ94" i="1" s="1"/>
  <c r="BI122" i="1"/>
  <c r="BI123" i="1" s="1"/>
  <c r="BI124" i="1" s="1"/>
  <c r="BI33" i="1" s="1"/>
  <c r="BI37" i="1" s="1"/>
  <c r="BI116" i="1"/>
  <c r="BI29" i="1" s="1"/>
  <c r="BI144" i="1"/>
  <c r="BI119" i="1"/>
  <c r="BI120" i="1" s="1"/>
  <c r="BI31" i="1" s="1"/>
  <c r="BI25" i="1"/>
  <c r="BI174" i="1"/>
  <c r="BJ99" i="1"/>
  <c r="BJ18" i="1" s="1"/>
  <c r="BJ72" i="1"/>
  <c r="BI131" i="1"/>
  <c r="BI260" i="1"/>
  <c r="BJ71" i="1"/>
  <c r="BJ74" i="1"/>
  <c r="BJ75" i="1" s="1"/>
  <c r="BI149" i="1" l="1"/>
  <c r="BI151" i="1"/>
  <c r="BI150" i="1"/>
  <c r="BI146" i="1"/>
  <c r="BI148" i="1"/>
  <c r="BI147" i="1"/>
  <c r="BI36" i="1"/>
  <c r="BI41" i="1"/>
  <c r="BI40" i="1"/>
  <c r="BI117" i="1"/>
  <c r="BI118" i="1" s="1"/>
  <c r="BI30" i="1" l="1"/>
  <c r="BJ79" i="1"/>
  <c r="BI175" i="1"/>
  <c r="BI177" i="1" s="1"/>
  <c r="BI178" i="1" s="1"/>
  <c r="BI126" i="1"/>
  <c r="BI127" i="1" s="1"/>
  <c r="BI128" i="1" s="1"/>
  <c r="BI4" i="1" s="1"/>
  <c r="BI121" i="1"/>
  <c r="BJ64" i="1"/>
  <c r="BJ8" i="1" s="1"/>
  <c r="BJ61" i="1"/>
  <c r="BJ66" i="1"/>
  <c r="BJ6" i="1" s="1"/>
  <c r="BK56" i="1" l="1"/>
  <c r="BK57" i="1" s="1"/>
  <c r="BJ84" i="1"/>
  <c r="BJ7" i="1"/>
  <c r="BJ68" i="1"/>
  <c r="BI183" i="1"/>
  <c r="BJ80" i="1"/>
  <c r="BI43" i="1"/>
  <c r="BJ81" i="1"/>
  <c r="BJ76" i="1"/>
  <c r="BJ77" i="1"/>
  <c r="BI180" i="1"/>
  <c r="BI184" i="1"/>
  <c r="BI132" i="1"/>
  <c r="BI133" i="1" s="1"/>
  <c r="BI134" i="1" s="1"/>
  <c r="BI135" i="1" s="1"/>
  <c r="BI136" i="1" s="1"/>
  <c r="BI181" i="1"/>
  <c r="BI42" i="1"/>
  <c r="BI179" i="1"/>
  <c r="BI258" i="1"/>
  <c r="BJ97" i="1"/>
  <c r="BJ98" i="1" s="1"/>
  <c r="BI32" i="1"/>
  <c r="BJ78" i="1" l="1"/>
  <c r="BJ13" i="1" s="1"/>
  <c r="BJ85" i="1"/>
  <c r="BJ88" i="1" s="1"/>
  <c r="BJ86" i="1" s="1"/>
  <c r="BJ87" i="1" s="1"/>
  <c r="BJ9" i="1" s="1"/>
  <c r="BJ82" i="1"/>
  <c r="BJ83" i="1" s="1"/>
  <c r="BJ165" i="1"/>
  <c r="BJ12" i="1"/>
  <c r="BJ95" i="1"/>
  <c r="BJ16" i="1" s="1"/>
  <c r="BJ163" i="1"/>
  <c r="BI164" i="1" s="1"/>
  <c r="BJ145" i="1"/>
  <c r="BJ104" i="1"/>
  <c r="BJ100" i="1"/>
  <c r="BJ19" i="1"/>
  <c r="BJ101" i="1"/>
  <c r="BJ20" i="1" s="1"/>
  <c r="BK67" i="1"/>
  <c r="BK62" i="1"/>
  <c r="BK63" i="1"/>
  <c r="BK65" i="1"/>
  <c r="BJ10" i="1" l="1"/>
  <c r="BJ89" i="1"/>
  <c r="BJ15" i="1" s="1"/>
  <c r="BJ105" i="1"/>
  <c r="BJ23" i="1" s="1"/>
  <c r="BJ22" i="1"/>
  <c r="BJ39" i="1"/>
  <c r="BJ38" i="1"/>
  <c r="BI166" i="1"/>
  <c r="BI254" i="1"/>
  <c r="BI156" i="1"/>
  <c r="BI157" i="1"/>
  <c r="BI154" i="1"/>
  <c r="BI155" i="1"/>
  <c r="BJ14" i="1"/>
  <c r="BJ113" i="1"/>
  <c r="BI158" i="1" l="1"/>
  <c r="BI256" i="1"/>
  <c r="BI161" i="1"/>
  <c r="BI159" i="1"/>
  <c r="BI137" i="1"/>
  <c r="BI138" i="1" s="1"/>
  <c r="BI139" i="1" s="1"/>
  <c r="BI140" i="1" s="1"/>
  <c r="BI141" i="1" s="1"/>
  <c r="BI3" i="1" s="1"/>
  <c r="BI160" i="1"/>
  <c r="BJ27" i="1"/>
  <c r="BJ114" i="1"/>
  <c r="BJ106" i="1"/>
  <c r="BJ28" i="1" l="1"/>
  <c r="BJ115" i="1"/>
  <c r="BJ108" i="1"/>
  <c r="BJ109" i="1" s="1"/>
  <c r="BJ107" i="1"/>
  <c r="BJ122" i="1" l="1"/>
  <c r="BJ123" i="1" s="1"/>
  <c r="BJ124" i="1" s="1"/>
  <c r="BJ33" i="1" s="1"/>
  <c r="BJ37" i="1" s="1"/>
  <c r="BJ176" i="1"/>
  <c r="BK73" i="1"/>
  <c r="BJ24" i="1"/>
  <c r="BJ110" i="1"/>
  <c r="BK91" i="1"/>
  <c r="BJ260" i="1" l="1"/>
  <c r="BJ174" i="1"/>
  <c r="BJ131" i="1"/>
  <c r="BK71" i="1"/>
  <c r="BJ119" i="1"/>
  <c r="BJ120" i="1" s="1"/>
  <c r="BJ31" i="1" s="1"/>
  <c r="BK99" i="1"/>
  <c r="BK72" i="1"/>
  <c r="BJ25" i="1"/>
  <c r="BJ144" i="1"/>
  <c r="BK92" i="1"/>
  <c r="BK93" i="1" s="1"/>
  <c r="BK94" i="1" s="1"/>
  <c r="BK74" i="1"/>
  <c r="BK75" i="1" s="1"/>
  <c r="BJ116" i="1"/>
  <c r="BJ29" i="1" l="1"/>
  <c r="BJ117" i="1"/>
  <c r="BJ118" i="1" s="1"/>
  <c r="BJ36" i="1"/>
  <c r="BJ41" i="1"/>
  <c r="BJ40" i="1"/>
  <c r="BK18" i="1"/>
  <c r="BJ150" i="1"/>
  <c r="BJ149" i="1"/>
  <c r="BJ148" i="1"/>
  <c r="BJ151" i="1"/>
  <c r="BJ146" i="1"/>
  <c r="BJ147" i="1"/>
  <c r="BK66" i="1" l="1"/>
  <c r="BK6" i="1" s="1"/>
  <c r="BK64" i="1"/>
  <c r="BK8" i="1" s="1"/>
  <c r="BK61" i="1"/>
  <c r="BJ175" i="1"/>
  <c r="BJ177" i="1" s="1"/>
  <c r="BJ178" i="1" s="1"/>
  <c r="BJ30" i="1"/>
  <c r="BJ126" i="1"/>
  <c r="BJ127" i="1" s="1"/>
  <c r="BJ128" i="1" s="1"/>
  <c r="BJ4" i="1" s="1"/>
  <c r="BJ121" i="1"/>
  <c r="BK79" i="1"/>
  <c r="BJ179" i="1" l="1"/>
  <c r="BK76" i="1"/>
  <c r="BJ258" i="1"/>
  <c r="BJ180" i="1"/>
  <c r="BJ43" i="1"/>
  <c r="BJ184" i="1"/>
  <c r="BK80" i="1"/>
  <c r="BJ132" i="1"/>
  <c r="BJ133" i="1" s="1"/>
  <c r="BJ134" i="1" s="1"/>
  <c r="BJ135" i="1" s="1"/>
  <c r="BJ136" i="1" s="1"/>
  <c r="BK81" i="1"/>
  <c r="BK77" i="1"/>
  <c r="BK78" i="1" s="1"/>
  <c r="BK13" i="1" s="1"/>
  <c r="BJ181" i="1"/>
  <c r="BJ42" i="1"/>
  <c r="BJ183" i="1"/>
  <c r="BK68" i="1"/>
  <c r="BK97" i="1"/>
  <c r="BK98" i="1" s="1"/>
  <c r="BJ32" i="1"/>
  <c r="BL56" i="1"/>
  <c r="BL57" i="1" s="1"/>
  <c r="BK7" i="1"/>
  <c r="BK84" i="1"/>
  <c r="BK82" i="1" l="1"/>
  <c r="BK83" i="1" s="1"/>
  <c r="BK14" i="1" s="1"/>
  <c r="BK85" i="1"/>
  <c r="BK88" i="1" s="1"/>
  <c r="BK89" i="1" s="1"/>
  <c r="BK15" i="1" s="1"/>
  <c r="BK19" i="1"/>
  <c r="BK100" i="1"/>
  <c r="BK101" i="1"/>
  <c r="BK20" i="1" s="1"/>
  <c r="BK145" i="1"/>
  <c r="BK163" i="1"/>
  <c r="BJ164" i="1" s="1"/>
  <c r="BK104" i="1"/>
  <c r="BK12" i="1"/>
  <c r="BK95" i="1"/>
  <c r="BK16" i="1" s="1"/>
  <c r="BK165" i="1"/>
  <c r="BL62" i="1"/>
  <c r="BL65" i="1"/>
  <c r="BL67" i="1"/>
  <c r="BL63" i="1"/>
  <c r="BK113" i="1" l="1"/>
  <c r="BK27" i="1" s="1"/>
  <c r="BK22" i="1"/>
  <c r="BK38" i="1"/>
  <c r="BK39" i="1"/>
  <c r="BJ166" i="1"/>
  <c r="BJ254" i="1"/>
  <c r="BJ155" i="1"/>
  <c r="BJ156" i="1"/>
  <c r="BJ154" i="1"/>
  <c r="BJ157" i="1"/>
  <c r="BK10" i="1"/>
  <c r="BK86" i="1"/>
  <c r="BK87" i="1" s="1"/>
  <c r="BK9" i="1" s="1"/>
  <c r="BK114" i="1" l="1"/>
  <c r="BK28" i="1" s="1"/>
  <c r="BJ158" i="1"/>
  <c r="BJ161" i="1"/>
  <c r="BJ137" i="1"/>
  <c r="BJ138" i="1" s="1"/>
  <c r="BJ139" i="1" s="1"/>
  <c r="BJ140" i="1" s="1"/>
  <c r="BJ141" i="1" s="1"/>
  <c r="BJ3" i="1" s="1"/>
  <c r="BJ160" i="1"/>
  <c r="BJ256" i="1"/>
  <c r="BJ159" i="1"/>
  <c r="BK105" i="1"/>
  <c r="BK115" i="1" l="1"/>
  <c r="BK122" i="1" s="1"/>
  <c r="BK123" i="1" s="1"/>
  <c r="BK124" i="1" s="1"/>
  <c r="BK33" i="1" s="1"/>
  <c r="BK37" i="1" s="1"/>
  <c r="BK23" i="1"/>
  <c r="BK106" i="1"/>
  <c r="BK107" i="1" l="1"/>
  <c r="BK108" i="1"/>
  <c r="BK109" i="1" s="1"/>
  <c r="BL91" i="1" l="1"/>
  <c r="BK110" i="1"/>
  <c r="BL73" i="1"/>
  <c r="BK176" i="1"/>
  <c r="BK24" i="1"/>
  <c r="BK131" i="1" l="1"/>
  <c r="BK174" i="1"/>
  <c r="BK260" i="1"/>
  <c r="BL71" i="1"/>
  <c r="BL74" i="1"/>
  <c r="BL75" i="1" s="1"/>
  <c r="BL72" i="1"/>
  <c r="BK25" i="1"/>
  <c r="BL99" i="1"/>
  <c r="BL18" i="1" s="1"/>
  <c r="BK119" i="1"/>
  <c r="BK120" i="1" s="1"/>
  <c r="BK31" i="1" s="1"/>
  <c r="BK144" i="1"/>
  <c r="BL92" i="1"/>
  <c r="BL93" i="1" s="1"/>
  <c r="BL94" i="1" s="1"/>
  <c r="BK116" i="1"/>
  <c r="BK117" i="1" l="1"/>
  <c r="BK118" i="1" s="1"/>
  <c r="BK29" i="1"/>
  <c r="BK36" i="1"/>
  <c r="BK40" i="1"/>
  <c r="BK41" i="1"/>
  <c r="BK147" i="1"/>
  <c r="BK148" i="1"/>
  <c r="BK151" i="1"/>
  <c r="BK149" i="1"/>
  <c r="BK146" i="1"/>
  <c r="BK150" i="1"/>
  <c r="BL64" i="1" l="1"/>
  <c r="BL8" i="1" s="1"/>
  <c r="BL66" i="1"/>
  <c r="BL6" i="1" s="1"/>
  <c r="BL61" i="1"/>
  <c r="BL79" i="1"/>
  <c r="BK30" i="1"/>
  <c r="BK121" i="1"/>
  <c r="BK126" i="1"/>
  <c r="BK127" i="1" s="1"/>
  <c r="BK128" i="1" s="1"/>
  <c r="BK4" i="1" s="1"/>
  <c r="BK175" i="1"/>
  <c r="BK177" i="1" s="1"/>
  <c r="BK178" i="1" s="1"/>
  <c r="BL68" i="1" s="1"/>
  <c r="BL145" i="1" l="1"/>
  <c r="BL163" i="1"/>
  <c r="BK164" i="1" s="1"/>
  <c r="BL165" i="1"/>
  <c r="BL12" i="1"/>
  <c r="BL95" i="1"/>
  <c r="BL16" i="1" s="1"/>
  <c r="BK184" i="1"/>
  <c r="BK132" i="1"/>
  <c r="BK133" i="1" s="1"/>
  <c r="BK134" i="1" s="1"/>
  <c r="BK135" i="1" s="1"/>
  <c r="BK136" i="1" s="1"/>
  <c r="BK180" i="1"/>
  <c r="BK43" i="1"/>
  <c r="BK42" i="1"/>
  <c r="BK183" i="1"/>
  <c r="BL80" i="1"/>
  <c r="BK179" i="1"/>
  <c r="BL76" i="1"/>
  <c r="BK258" i="1"/>
  <c r="BK181" i="1"/>
  <c r="BL77" i="1"/>
  <c r="BL81" i="1"/>
  <c r="BL97" i="1"/>
  <c r="BL98" i="1" s="1"/>
  <c r="BK32" i="1"/>
  <c r="BL84" i="1"/>
  <c r="BL85" i="1" s="1"/>
  <c r="BL88" i="1" s="1"/>
  <c r="BM56" i="1"/>
  <c r="BM57" i="1" s="1"/>
  <c r="BL7" i="1"/>
  <c r="BL78" i="1" l="1"/>
  <c r="BL13" i="1" s="1"/>
  <c r="BL82" i="1"/>
  <c r="BL83" i="1" s="1"/>
  <c r="BL14" i="1" s="1"/>
  <c r="BL86" i="1"/>
  <c r="BL87" i="1" s="1"/>
  <c r="BL9" i="1" s="1"/>
  <c r="BL10" i="1"/>
  <c r="BL89" i="1"/>
  <c r="BL15" i="1" s="1"/>
  <c r="BL100" i="1"/>
  <c r="BL19" i="1"/>
  <c r="BL101" i="1"/>
  <c r="BL20" i="1" s="1"/>
  <c r="BK166" i="1"/>
  <c r="BL38" i="1"/>
  <c r="BL39" i="1"/>
  <c r="BM62" i="1"/>
  <c r="BM63" i="1" s="1"/>
  <c r="BK254" i="1"/>
  <c r="BK155" i="1"/>
  <c r="BK156" i="1"/>
  <c r="BK154" i="1"/>
  <c r="BK157" i="1"/>
  <c r="BL113" i="1" l="1"/>
  <c r="BL104" i="1"/>
  <c r="BL22" i="1" s="1"/>
  <c r="BM67" i="1"/>
  <c r="BM65" i="1"/>
  <c r="BK256" i="1"/>
  <c r="BK158" i="1"/>
  <c r="BK161" i="1"/>
  <c r="BK159" i="1"/>
  <c r="BK137" i="1"/>
  <c r="BK138" i="1" s="1"/>
  <c r="BK139" i="1" s="1"/>
  <c r="BK140" i="1" s="1"/>
  <c r="BK141" i="1" s="1"/>
  <c r="BK3" i="1" s="1"/>
  <c r="BK160" i="1"/>
  <c r="BL27" i="1"/>
  <c r="BL114" i="1"/>
  <c r="BL105" i="1" l="1"/>
  <c r="BL23" i="1" s="1"/>
  <c r="BL28" i="1"/>
  <c r="BL115" i="1"/>
  <c r="BL122" i="1" s="1"/>
  <c r="BL123" i="1" s="1"/>
  <c r="BL124" i="1" s="1"/>
  <c r="BL33" i="1" s="1"/>
  <c r="BL37" i="1" s="1"/>
  <c r="BL106" i="1" l="1"/>
  <c r="BL107" i="1" s="1"/>
  <c r="BM73" i="1" s="1"/>
  <c r="BL176" i="1" l="1"/>
  <c r="BL24" i="1"/>
  <c r="BL108" i="1"/>
  <c r="BL109" i="1" s="1"/>
  <c r="BL110" i="1" s="1"/>
  <c r="BL119" i="1" s="1"/>
  <c r="BL120" i="1" s="1"/>
  <c r="BL31" i="1" s="1"/>
  <c r="BL116" i="1" l="1"/>
  <c r="BL29" i="1" s="1"/>
  <c r="BM72" i="1"/>
  <c r="BL260" i="1"/>
  <c r="BM99" i="1"/>
  <c r="BM18" i="1" s="1"/>
  <c r="BL174" i="1"/>
  <c r="BM91" i="1"/>
  <c r="BM92" i="1" s="1"/>
  <c r="BM93" i="1" s="1"/>
  <c r="BM94" i="1" s="1"/>
  <c r="BM71" i="1"/>
  <c r="BL144" i="1"/>
  <c r="BL146" i="1" s="1"/>
  <c r="BL25" i="1"/>
  <c r="BL41" i="1" s="1"/>
  <c r="BL131" i="1"/>
  <c r="BM74" i="1"/>
  <c r="BM75" i="1" s="1"/>
  <c r="BL117" i="1"/>
  <c r="BL118" i="1" s="1"/>
  <c r="BL36" i="1"/>
  <c r="BL40" i="1"/>
  <c r="BL148" i="1" l="1"/>
  <c r="BL149" i="1"/>
  <c r="BL150" i="1"/>
  <c r="BL151" i="1"/>
  <c r="BL147" i="1"/>
  <c r="BM61" i="1" s="1"/>
  <c r="BL175" i="1"/>
  <c r="BL177" i="1" s="1"/>
  <c r="BL178" i="1" s="1"/>
  <c r="BL30" i="1"/>
  <c r="BL126" i="1"/>
  <c r="BL127" i="1" s="1"/>
  <c r="BL128" i="1" s="1"/>
  <c r="BL4" i="1" s="1"/>
  <c r="BL121" i="1"/>
  <c r="BM79" i="1"/>
  <c r="BM66" i="1" l="1"/>
  <c r="BM6" i="1" s="1"/>
  <c r="BM64" i="1"/>
  <c r="BM8" i="1" s="1"/>
  <c r="BM77" i="1"/>
  <c r="BM81" i="1"/>
  <c r="BL132" i="1"/>
  <c r="BL133" i="1" s="1"/>
  <c r="BL134" i="1" s="1"/>
  <c r="BL135" i="1" s="1"/>
  <c r="BL136" i="1" s="1"/>
  <c r="BL179" i="1"/>
  <c r="BL258" i="1"/>
  <c r="BL43" i="1"/>
  <c r="BM76" i="1"/>
  <c r="BL180" i="1"/>
  <c r="BL183" i="1"/>
  <c r="BL42" i="1"/>
  <c r="BM68" i="1"/>
  <c r="BL181" i="1"/>
  <c r="BL184" i="1"/>
  <c r="BM80" i="1"/>
  <c r="BN56" i="1"/>
  <c r="BN57" i="1" s="1"/>
  <c r="BN62" i="1" s="1"/>
  <c r="BN63" i="1" s="1"/>
  <c r="BM7" i="1"/>
  <c r="BM84" i="1"/>
  <c r="BL32" i="1"/>
  <c r="BM97" i="1"/>
  <c r="BM98" i="1" s="1"/>
  <c r="BN67" i="1" l="1"/>
  <c r="BM19" i="1"/>
  <c r="BM100" i="1"/>
  <c r="BM101" i="1"/>
  <c r="BM20" i="1" s="1"/>
  <c r="BM82" i="1"/>
  <c r="BM83" i="1" s="1"/>
  <c r="BM14" i="1" s="1"/>
  <c r="BM163" i="1"/>
  <c r="BL164" i="1" s="1"/>
  <c r="BL156" i="1" s="1"/>
  <c r="BM95" i="1"/>
  <c r="BM16" i="1" s="1"/>
  <c r="BM145" i="1"/>
  <c r="BM85" i="1"/>
  <c r="BM88" i="1" s="1"/>
  <c r="BM89" i="1" s="1"/>
  <c r="BM15" i="1" s="1"/>
  <c r="BM165" i="1"/>
  <c r="BL166" i="1" s="1"/>
  <c r="BM12" i="1"/>
  <c r="BN65" i="1"/>
  <c r="BM78" i="1"/>
  <c r="BM13" i="1" s="1"/>
  <c r="BL155" i="1"/>
  <c r="BL154" i="1" l="1"/>
  <c r="BL157" i="1"/>
  <c r="BL254" i="1"/>
  <c r="BM113" i="1"/>
  <c r="BM10" i="1"/>
  <c r="BM86" i="1"/>
  <c r="BM87" i="1" s="1"/>
  <c r="BM9" i="1" s="1"/>
  <c r="BM104" i="1"/>
  <c r="BL256" i="1"/>
  <c r="BL160" i="1"/>
  <c r="BL137" i="1"/>
  <c r="BL138" i="1" s="1"/>
  <c r="BL139" i="1" s="1"/>
  <c r="BL140" i="1" s="1"/>
  <c r="BL141" i="1" s="1"/>
  <c r="BL3" i="1" s="1"/>
  <c r="BL161" i="1"/>
  <c r="BL158" i="1"/>
  <c r="BL159" i="1"/>
  <c r="BM27" i="1" l="1"/>
  <c r="BM114" i="1"/>
  <c r="BM22" i="1"/>
  <c r="BM105" i="1"/>
  <c r="BM23" i="1" l="1"/>
  <c r="BM106" i="1"/>
  <c r="BM115" i="1"/>
  <c r="BM122" i="1" s="1"/>
  <c r="BM123" i="1" s="1"/>
  <c r="BM124" i="1" s="1"/>
  <c r="BM33" i="1" s="1"/>
  <c r="BM28" i="1"/>
  <c r="BM37" i="1" l="1"/>
  <c r="BM39" i="1"/>
  <c r="BM107" i="1"/>
  <c r="BM108" i="1"/>
  <c r="BM109" i="1" s="1"/>
  <c r="BM110" i="1" l="1"/>
  <c r="BN91" i="1"/>
  <c r="BN73" i="1"/>
  <c r="BM176" i="1"/>
  <c r="BM24" i="1"/>
  <c r="BN92" i="1" l="1"/>
  <c r="BN93" i="1" s="1"/>
  <c r="BN94" i="1" s="1"/>
  <c r="BN74" i="1"/>
  <c r="BN75" i="1" s="1"/>
  <c r="BM260" i="1"/>
  <c r="BM174" i="1"/>
  <c r="BN99" i="1"/>
  <c r="BN18" i="1" s="1"/>
  <c r="BN71" i="1"/>
  <c r="BN72" i="1"/>
  <c r="BM144" i="1"/>
  <c r="BM131" i="1"/>
  <c r="BM116" i="1"/>
  <c r="BM25" i="1"/>
  <c r="BM38" i="1" s="1"/>
  <c r="BM119" i="1"/>
  <c r="BM120" i="1" s="1"/>
  <c r="BM31" i="1" s="1"/>
  <c r="BM147" i="1" l="1"/>
  <c r="BM148" i="1"/>
  <c r="BM150" i="1"/>
  <c r="BM151" i="1"/>
  <c r="BM146" i="1"/>
  <c r="BM149" i="1"/>
  <c r="BM29" i="1"/>
  <c r="BM117" i="1"/>
  <c r="BM118" i="1" s="1"/>
  <c r="BM40" i="1"/>
  <c r="BM36" i="1"/>
  <c r="BM41" i="1"/>
  <c r="BM175" i="1" l="1"/>
  <c r="BM177" i="1" s="1"/>
  <c r="BM178" i="1" s="1"/>
  <c r="BM126" i="1"/>
  <c r="BM127" i="1" s="1"/>
  <c r="BM128" i="1" s="1"/>
  <c r="BM4" i="1" s="1"/>
  <c r="BN79" i="1"/>
  <c r="BM30" i="1"/>
  <c r="BM121" i="1"/>
  <c r="BN61" i="1"/>
  <c r="BN66" i="1"/>
  <c r="BN6" i="1" s="1"/>
  <c r="BN64" i="1"/>
  <c r="BN8" i="1" s="1"/>
  <c r="BN80" i="1" l="1"/>
  <c r="BM179" i="1"/>
  <c r="BM258" i="1"/>
  <c r="BM43" i="1"/>
  <c r="BN81" i="1"/>
  <c r="BN82" i="1" s="1"/>
  <c r="BN83" i="1" s="1"/>
  <c r="BN14" i="1" s="1"/>
  <c r="BM181" i="1"/>
  <c r="BM184" i="1"/>
  <c r="BN77" i="1"/>
  <c r="BM183" i="1"/>
  <c r="BM42" i="1"/>
  <c r="BN76" i="1"/>
  <c r="BM180" i="1"/>
  <c r="BN68" i="1"/>
  <c r="BM132" i="1"/>
  <c r="BM133" i="1" s="1"/>
  <c r="BM134" i="1" s="1"/>
  <c r="BM135" i="1" s="1"/>
  <c r="BM136" i="1" s="1"/>
  <c r="BO56" i="1"/>
  <c r="BO57" i="1" s="1"/>
  <c r="BO62" i="1" s="1"/>
  <c r="BO65" i="1" s="1"/>
  <c r="BN7" i="1"/>
  <c r="BN84" i="1"/>
  <c r="BM32" i="1"/>
  <c r="BN97" i="1"/>
  <c r="BN98" i="1" s="1"/>
  <c r="BO63" i="1" l="1"/>
  <c r="BO67" i="1"/>
  <c r="BN78" i="1"/>
  <c r="BN165" i="1"/>
  <c r="BM166" i="1" s="1"/>
  <c r="BN163" i="1"/>
  <c r="BM164" i="1" s="1"/>
  <c r="BM157" i="1" s="1"/>
  <c r="BN12" i="1"/>
  <c r="BN145" i="1"/>
  <c r="BN95" i="1"/>
  <c r="BN16" i="1" s="1"/>
  <c r="BN85" i="1"/>
  <c r="BN88" i="1" s="1"/>
  <c r="BN113" i="1"/>
  <c r="BN27" i="1" s="1"/>
  <c r="BN100" i="1"/>
  <c r="BN19" i="1"/>
  <c r="BN101" i="1"/>
  <c r="BN20" i="1" s="1"/>
  <c r="BM154" i="1" l="1"/>
  <c r="BM155" i="1"/>
  <c r="BN13" i="1"/>
  <c r="BN104" i="1"/>
  <c r="BN22" i="1" s="1"/>
  <c r="BN10" i="1"/>
  <c r="BN86" i="1"/>
  <c r="BM254" i="1"/>
  <c r="BM160" i="1"/>
  <c r="BM161" i="1"/>
  <c r="BM137" i="1"/>
  <c r="BM138" i="1" s="1"/>
  <c r="BM139" i="1" s="1"/>
  <c r="BM140" i="1" s="1"/>
  <c r="BM141" i="1" s="1"/>
  <c r="BM3" i="1" s="1"/>
  <c r="BM256" i="1"/>
  <c r="BM158" i="1"/>
  <c r="BM159" i="1"/>
  <c r="BM156" i="1"/>
  <c r="BN89" i="1"/>
  <c r="BN15" i="1" s="1"/>
  <c r="BN87" i="1" l="1"/>
  <c r="BN9" i="1" s="1"/>
  <c r="BN114" i="1"/>
  <c r="BN105" i="1"/>
  <c r="BN115" i="1" l="1"/>
  <c r="BN122" i="1" s="1"/>
  <c r="BN123" i="1" s="1"/>
  <c r="BN124" i="1" s="1"/>
  <c r="BN33" i="1" s="1"/>
  <c r="BN28" i="1"/>
  <c r="BN23" i="1"/>
  <c r="BN106" i="1"/>
  <c r="BN37" i="1" l="1"/>
  <c r="BN39" i="1"/>
  <c r="BN108" i="1"/>
  <c r="BN109" i="1" s="1"/>
  <c r="BN107" i="1"/>
  <c r="BN176" i="1" l="1"/>
  <c r="BN24" i="1"/>
  <c r="BO73" i="1"/>
  <c r="BN110" i="1"/>
  <c r="BO91" i="1"/>
  <c r="BO72" i="1" l="1"/>
  <c r="BO71" i="1"/>
  <c r="BN174" i="1"/>
  <c r="BN144" i="1"/>
  <c r="BN131" i="1"/>
  <c r="BN119" i="1"/>
  <c r="BN120" i="1" s="1"/>
  <c r="BN31" i="1" s="1"/>
  <c r="BO74" i="1"/>
  <c r="BO75" i="1" s="1"/>
  <c r="BN260" i="1"/>
  <c r="BO99" i="1"/>
  <c r="BO18" i="1" s="1"/>
  <c r="BO92" i="1"/>
  <c r="BO93" i="1" s="1"/>
  <c r="BO94" i="1" s="1"/>
  <c r="BN25" i="1"/>
  <c r="BN38" i="1" s="1"/>
  <c r="BN116" i="1"/>
  <c r="BN29" i="1" l="1"/>
  <c r="BN117" i="1"/>
  <c r="BN118" i="1" s="1"/>
  <c r="BN149" i="1"/>
  <c r="BN146" i="1"/>
  <c r="BN147" i="1"/>
  <c r="BN151" i="1"/>
  <c r="BN150" i="1"/>
  <c r="BN148" i="1"/>
  <c r="BN41" i="1"/>
  <c r="BN40" i="1"/>
  <c r="BN36" i="1"/>
  <c r="BO79" i="1" l="1"/>
  <c r="BN121" i="1"/>
  <c r="BN175" i="1"/>
  <c r="BN177" i="1" s="1"/>
  <c r="BN178" i="1" s="1"/>
  <c r="BO68" i="1" s="1"/>
  <c r="BN30" i="1"/>
  <c r="BN126" i="1"/>
  <c r="BN127" i="1" s="1"/>
  <c r="BN128" i="1" s="1"/>
  <c r="BN4" i="1" s="1"/>
  <c r="BO64" i="1"/>
  <c r="BO8" i="1" s="1"/>
  <c r="BO66" i="1"/>
  <c r="BO6" i="1" s="1"/>
  <c r="BO61" i="1"/>
  <c r="BO95" i="1" l="1"/>
  <c r="BO16" i="1" s="1"/>
  <c r="BO163" i="1"/>
  <c r="BN164" i="1" s="1"/>
  <c r="BO12" i="1"/>
  <c r="BO165" i="1"/>
  <c r="BN166" i="1" s="1"/>
  <c r="BP56" i="1"/>
  <c r="BP57" i="1" s="1"/>
  <c r="BP62" i="1" s="1"/>
  <c r="BP67" i="1" s="1"/>
  <c r="BO84" i="1"/>
  <c r="BO85" i="1" s="1"/>
  <c r="BO88" i="1" s="1"/>
  <c r="BO10" i="1" s="1"/>
  <c r="BO7" i="1"/>
  <c r="BO145" i="1"/>
  <c r="BO80" i="1"/>
  <c r="BO76" i="1"/>
  <c r="BO81" i="1"/>
  <c r="BN180" i="1"/>
  <c r="BN43" i="1"/>
  <c r="BO77" i="1"/>
  <c r="BO78" i="1" s="1"/>
  <c r="BO13" i="1" s="1"/>
  <c r="BN181" i="1"/>
  <c r="BN258" i="1"/>
  <c r="BN42" i="1"/>
  <c r="BN184" i="1"/>
  <c r="BN183" i="1"/>
  <c r="BN132" i="1"/>
  <c r="BN133" i="1" s="1"/>
  <c r="BN134" i="1" s="1"/>
  <c r="BN135" i="1" s="1"/>
  <c r="BN136" i="1" s="1"/>
  <c r="BN179" i="1"/>
  <c r="BN32" i="1"/>
  <c r="BO97" i="1"/>
  <c r="BO98" i="1" s="1"/>
  <c r="BO86" i="1"/>
  <c r="BO87" i="1" s="1"/>
  <c r="BO9" i="1" s="1"/>
  <c r="BO89" i="1"/>
  <c r="BO15" i="1" s="1"/>
  <c r="BP63" i="1" l="1"/>
  <c r="BO104" i="1"/>
  <c r="BP65" i="1"/>
  <c r="BO82" i="1"/>
  <c r="BO83" i="1" s="1"/>
  <c r="BO14" i="1" s="1"/>
  <c r="BO100" i="1"/>
  <c r="BO101" i="1"/>
  <c r="BO20" i="1" s="1"/>
  <c r="BO19" i="1"/>
  <c r="BO22" i="1"/>
  <c r="BN155" i="1"/>
  <c r="BN254" i="1"/>
  <c r="BN154" i="1"/>
  <c r="BN156" i="1"/>
  <c r="BN157" i="1"/>
  <c r="BN137" i="1"/>
  <c r="BN138" i="1" s="1"/>
  <c r="BN139" i="1" s="1"/>
  <c r="BN140" i="1" s="1"/>
  <c r="BN141" i="1" s="1"/>
  <c r="BN3" i="1" s="1"/>
  <c r="BN160" i="1"/>
  <c r="BN256" i="1"/>
  <c r="BN158" i="1"/>
  <c r="BN161" i="1"/>
  <c r="BN159" i="1"/>
  <c r="BO105" i="1" l="1"/>
  <c r="BO23" i="1" s="1"/>
  <c r="BO113" i="1"/>
  <c r="BO27" i="1" s="1"/>
  <c r="BO114" i="1" l="1"/>
  <c r="BO115" i="1" s="1"/>
  <c r="BO122" i="1" s="1"/>
  <c r="BO123" i="1" s="1"/>
  <c r="BO124" i="1" s="1"/>
  <c r="BO33" i="1" s="1"/>
  <c r="BO106" i="1"/>
  <c r="BO107" i="1" s="1"/>
  <c r="BP73" i="1" s="1"/>
  <c r="BO28" i="1" l="1"/>
  <c r="BO108" i="1"/>
  <c r="BO109" i="1" s="1"/>
  <c r="BP91" i="1" s="1"/>
  <c r="BO24" i="1"/>
  <c r="BO176" i="1"/>
  <c r="BO39" i="1"/>
  <c r="BO37" i="1"/>
  <c r="BO110" i="1" l="1"/>
  <c r="BO144" i="1" s="1"/>
  <c r="BO119" i="1" l="1"/>
  <c r="BO120" i="1" s="1"/>
  <c r="BO31" i="1" s="1"/>
  <c r="BP74" i="1"/>
  <c r="BP75" i="1" s="1"/>
  <c r="BO25" i="1"/>
  <c r="BO40" i="1" s="1"/>
  <c r="BP92" i="1"/>
  <c r="BP93" i="1" s="1"/>
  <c r="BP94" i="1" s="1"/>
  <c r="BO260" i="1"/>
  <c r="BP72" i="1"/>
  <c r="BP99" i="1"/>
  <c r="BP18" i="1" s="1"/>
  <c r="BP71" i="1"/>
  <c r="BO116" i="1"/>
  <c r="BO29" i="1" s="1"/>
  <c r="BO131" i="1"/>
  <c r="BO174" i="1"/>
  <c r="BO36" i="1"/>
  <c r="BO146" i="1"/>
  <c r="BO149" i="1"/>
  <c r="BO151" i="1"/>
  <c r="BO147" i="1"/>
  <c r="BO150" i="1"/>
  <c r="BO148" i="1"/>
  <c r="BO41" i="1" l="1"/>
  <c r="BO38" i="1"/>
  <c r="BO117" i="1"/>
  <c r="BO118" i="1" s="1"/>
  <c r="BP79" i="1" s="1"/>
  <c r="BP64" i="1"/>
  <c r="BP66" i="1"/>
  <c r="BP6" i="1" s="1"/>
  <c r="BP61" i="1"/>
  <c r="BO126" i="1"/>
  <c r="BO127" i="1" s="1"/>
  <c r="BO128" i="1" s="1"/>
  <c r="BO4" i="1" s="1"/>
  <c r="BO121" i="1" l="1"/>
  <c r="BO30" i="1"/>
  <c r="BO175" i="1"/>
  <c r="BO177" i="1" s="1"/>
  <c r="BO178" i="1" s="1"/>
  <c r="BO179" i="1" s="1"/>
  <c r="BO32" i="1"/>
  <c r="BP97" i="1"/>
  <c r="BP98" i="1" s="1"/>
  <c r="BQ56" i="1"/>
  <c r="BQ57" i="1" s="1"/>
  <c r="BP7" i="1"/>
  <c r="BP8" i="1"/>
  <c r="BP84" i="1"/>
  <c r="BO43" i="1" l="1"/>
  <c r="BP76" i="1"/>
  <c r="BP77" i="1"/>
  <c r="BO181" i="1"/>
  <c r="BO183" i="1"/>
  <c r="BO184" i="1"/>
  <c r="BO132" i="1"/>
  <c r="BO133" i="1" s="1"/>
  <c r="BO134" i="1" s="1"/>
  <c r="BO135" i="1" s="1"/>
  <c r="BO136" i="1" s="1"/>
  <c r="BP80" i="1"/>
  <c r="BP68" i="1"/>
  <c r="BO258" i="1"/>
  <c r="BO42" i="1"/>
  <c r="BP81" i="1"/>
  <c r="BP82" i="1" s="1"/>
  <c r="BP83" i="1" s="1"/>
  <c r="BP14" i="1" s="1"/>
  <c r="BO180" i="1"/>
  <c r="BP78" i="1"/>
  <c r="BP13" i="1" s="1"/>
  <c r="BP95" i="1"/>
  <c r="BP16" i="1" s="1"/>
  <c r="BP163" i="1"/>
  <c r="BO164" i="1" s="1"/>
  <c r="BO254" i="1" s="1"/>
  <c r="BP165" i="1"/>
  <c r="BP85" i="1"/>
  <c r="BP88" i="1" s="1"/>
  <c r="BP12" i="1"/>
  <c r="BP100" i="1"/>
  <c r="BP101" i="1"/>
  <c r="BP20" i="1" s="1"/>
  <c r="BP19" i="1"/>
  <c r="BQ62" i="1"/>
  <c r="BQ67" i="1" s="1"/>
  <c r="BP104" i="1" l="1"/>
  <c r="BP22" i="1" s="1"/>
  <c r="BP145" i="1"/>
  <c r="BQ65" i="1"/>
  <c r="BP113" i="1"/>
  <c r="BP27" i="1" s="1"/>
  <c r="BO154" i="1"/>
  <c r="BO155" i="1"/>
  <c r="BO157" i="1"/>
  <c r="BO156" i="1"/>
  <c r="BQ63" i="1"/>
  <c r="BO166" i="1"/>
  <c r="BP86" i="1"/>
  <c r="BP89" i="1"/>
  <c r="BP15" i="1" s="1"/>
  <c r="BP10" i="1"/>
  <c r="BP87" i="1" l="1"/>
  <c r="BP9" i="1" s="1"/>
  <c r="BP105" i="1"/>
  <c r="BP114" i="1"/>
  <c r="BO161" i="1"/>
  <c r="BO158" i="1"/>
  <c r="BO137" i="1"/>
  <c r="BO138" i="1" s="1"/>
  <c r="BO139" i="1" s="1"/>
  <c r="BO140" i="1" s="1"/>
  <c r="BO141" i="1" s="1"/>
  <c r="BO3" i="1" s="1"/>
  <c r="BO160" i="1"/>
  <c r="BO159" i="1"/>
  <c r="BO256" i="1"/>
  <c r="BP28" i="1" l="1"/>
  <c r="BP115" i="1"/>
  <c r="BP122" i="1" s="1"/>
  <c r="BP123" i="1" s="1"/>
  <c r="BP124" i="1" s="1"/>
  <c r="BP33" i="1" s="1"/>
  <c r="BP23" i="1"/>
  <c r="BP106" i="1"/>
  <c r="BP39" i="1" l="1"/>
  <c r="BP37" i="1"/>
  <c r="BP107" i="1"/>
  <c r="BP108" i="1"/>
  <c r="BP109" i="1" s="1"/>
  <c r="BP110" i="1" l="1"/>
  <c r="BQ91" i="1"/>
  <c r="BP24" i="1"/>
  <c r="BP176" i="1"/>
  <c r="BQ73" i="1"/>
  <c r="BQ92" i="1" l="1"/>
  <c r="BQ93" i="1" s="1"/>
  <c r="BQ94" i="1" s="1"/>
  <c r="BP144" i="1"/>
  <c r="BP260" i="1"/>
  <c r="BP116" i="1"/>
  <c r="BQ74" i="1"/>
  <c r="BQ75" i="1" s="1"/>
  <c r="BQ72" i="1"/>
  <c r="BQ99" i="1"/>
  <c r="BQ18" i="1" s="1"/>
  <c r="BQ71" i="1"/>
  <c r="BP25" i="1"/>
  <c r="BP174" i="1"/>
  <c r="BP119" i="1"/>
  <c r="BP120" i="1" s="1"/>
  <c r="BP31" i="1" s="1"/>
  <c r="BP131" i="1"/>
  <c r="BP36" i="1" l="1"/>
  <c r="BP38" i="1"/>
  <c r="BP41" i="1"/>
  <c r="BP40" i="1"/>
  <c r="BP117" i="1"/>
  <c r="BP118" i="1" s="1"/>
  <c r="BP29" i="1"/>
  <c r="BP149" i="1"/>
  <c r="BP147" i="1"/>
  <c r="BP146" i="1"/>
  <c r="BP150" i="1"/>
  <c r="BP148" i="1"/>
  <c r="BP151" i="1"/>
  <c r="BQ66" i="1" l="1"/>
  <c r="BQ6" i="1" s="1"/>
  <c r="BQ64" i="1"/>
  <c r="BQ61" i="1"/>
  <c r="BP121" i="1"/>
  <c r="BP30" i="1"/>
  <c r="BP175" i="1"/>
  <c r="BP177" i="1" s="1"/>
  <c r="BP178" i="1" s="1"/>
  <c r="BQ68" i="1" s="1"/>
  <c r="BP126" i="1"/>
  <c r="BP127" i="1" s="1"/>
  <c r="BP128" i="1" s="1"/>
  <c r="BP4" i="1" s="1"/>
  <c r="BQ79" i="1"/>
  <c r="BQ163" i="1" l="1"/>
  <c r="BP164" i="1" s="1"/>
  <c r="BP154" i="1" s="1"/>
  <c r="BQ12" i="1"/>
  <c r="BQ145" i="1"/>
  <c r="BQ95" i="1"/>
  <c r="BQ16" i="1" s="1"/>
  <c r="BQ165" i="1"/>
  <c r="BP132" i="1"/>
  <c r="BP133" i="1" s="1"/>
  <c r="BP134" i="1" s="1"/>
  <c r="BP135" i="1" s="1"/>
  <c r="BP136" i="1" s="1"/>
  <c r="BP258" i="1"/>
  <c r="BP179" i="1"/>
  <c r="BQ80" i="1"/>
  <c r="BQ81" i="1"/>
  <c r="BP181" i="1"/>
  <c r="BQ77" i="1"/>
  <c r="BP184" i="1"/>
  <c r="BQ76" i="1"/>
  <c r="BP180" i="1"/>
  <c r="BP183" i="1"/>
  <c r="BP42" i="1"/>
  <c r="BP43" i="1"/>
  <c r="BQ7" i="1"/>
  <c r="BR56" i="1"/>
  <c r="BR57" i="1" s="1"/>
  <c r="BQ84" i="1"/>
  <c r="BQ85" i="1" s="1"/>
  <c r="BQ88" i="1" s="1"/>
  <c r="BQ8" i="1"/>
  <c r="BQ97" i="1"/>
  <c r="BQ98" i="1" s="1"/>
  <c r="BP32" i="1"/>
  <c r="BP254" i="1"/>
  <c r="BP157" i="1"/>
  <c r="BP156" i="1"/>
  <c r="BP155" i="1" l="1"/>
  <c r="BQ86" i="1"/>
  <c r="BQ87" i="1" s="1"/>
  <c r="BQ9" i="1" s="1"/>
  <c r="BQ10" i="1"/>
  <c r="BQ89" i="1"/>
  <c r="BQ15" i="1" s="1"/>
  <c r="BR62" i="1"/>
  <c r="BR67" i="1" s="1"/>
  <c r="BQ78" i="1"/>
  <c r="BQ101" i="1"/>
  <c r="BQ20" i="1" s="1"/>
  <c r="BQ100" i="1"/>
  <c r="BQ19" i="1"/>
  <c r="BQ82" i="1"/>
  <c r="BQ83" i="1" s="1"/>
  <c r="BP166" i="1"/>
  <c r="BP137" i="1" l="1"/>
  <c r="BP138" i="1" s="1"/>
  <c r="BP139" i="1" s="1"/>
  <c r="BP140" i="1" s="1"/>
  <c r="BP141" i="1" s="1"/>
  <c r="BP3" i="1" s="1"/>
  <c r="BP161" i="1"/>
  <c r="BP158" i="1"/>
  <c r="BP159" i="1"/>
  <c r="BP256" i="1"/>
  <c r="BP160" i="1"/>
  <c r="BR65" i="1"/>
  <c r="BQ13" i="1"/>
  <c r="BQ104" i="1"/>
  <c r="BQ14" i="1"/>
  <c r="BQ113" i="1"/>
  <c r="BR63" i="1"/>
  <c r="BQ22" i="1" l="1"/>
  <c r="BQ105" i="1"/>
  <c r="BQ23" i="1" s="1"/>
  <c r="BQ27" i="1"/>
  <c r="BQ114" i="1"/>
  <c r="BQ106" i="1" l="1"/>
  <c r="BQ107" i="1" s="1"/>
  <c r="BQ28" i="1"/>
  <c r="BQ115" i="1"/>
  <c r="BQ122" i="1" s="1"/>
  <c r="BQ123" i="1" s="1"/>
  <c r="BQ124" i="1" s="1"/>
  <c r="BQ33" i="1" s="1"/>
  <c r="BQ108" i="1" l="1"/>
  <c r="BQ109" i="1" s="1"/>
  <c r="BR91" i="1" s="1"/>
  <c r="BQ39" i="1"/>
  <c r="BQ37" i="1"/>
  <c r="BQ176" i="1"/>
  <c r="BQ24" i="1"/>
  <c r="BR73" i="1"/>
  <c r="BQ110" i="1" l="1"/>
  <c r="BQ144" i="1" s="1"/>
  <c r="BR74" i="1" l="1"/>
  <c r="BR75" i="1" s="1"/>
  <c r="BR92" i="1"/>
  <c r="BR93" i="1" s="1"/>
  <c r="BR94" i="1" s="1"/>
  <c r="BQ260" i="1"/>
  <c r="BQ119" i="1"/>
  <c r="BQ120" i="1" s="1"/>
  <c r="BQ31" i="1" s="1"/>
  <c r="BR99" i="1"/>
  <c r="BR18" i="1" s="1"/>
  <c r="BR72" i="1"/>
  <c r="BQ116" i="1"/>
  <c r="BQ117" i="1" s="1"/>
  <c r="BQ118" i="1" s="1"/>
  <c r="BQ174" i="1"/>
  <c r="BQ25" i="1"/>
  <c r="BQ40" i="1" s="1"/>
  <c r="BQ131" i="1"/>
  <c r="BR71" i="1"/>
  <c r="BQ36" i="1"/>
  <c r="BQ38" i="1"/>
  <c r="BQ151" i="1"/>
  <c r="BQ146" i="1"/>
  <c r="BQ150" i="1"/>
  <c r="BQ148" i="1"/>
  <c r="BQ147" i="1"/>
  <c r="BQ149" i="1"/>
  <c r="BQ41" i="1" l="1"/>
  <c r="BQ29" i="1"/>
  <c r="BR61" i="1"/>
  <c r="BR66" i="1"/>
  <c r="BR6" i="1" s="1"/>
  <c r="BR64" i="1"/>
  <c r="BQ126" i="1"/>
  <c r="BQ127" i="1" s="1"/>
  <c r="BQ128" i="1" s="1"/>
  <c r="BQ4" i="1" s="1"/>
  <c r="BR79" i="1"/>
  <c r="BQ30" i="1"/>
  <c r="BQ121" i="1"/>
  <c r="BQ175" i="1"/>
  <c r="BQ177" i="1" s="1"/>
  <c r="BQ178" i="1" s="1"/>
  <c r="BR80" i="1" l="1"/>
  <c r="BR81" i="1"/>
  <c r="BQ42" i="1"/>
  <c r="BR77" i="1"/>
  <c r="BQ179" i="1"/>
  <c r="BQ258" i="1"/>
  <c r="BQ180" i="1"/>
  <c r="BQ184" i="1"/>
  <c r="BR76" i="1"/>
  <c r="BQ183" i="1"/>
  <c r="BQ181" i="1"/>
  <c r="BQ43" i="1"/>
  <c r="BQ132" i="1"/>
  <c r="BQ133" i="1" s="1"/>
  <c r="BQ134" i="1" s="1"/>
  <c r="BQ135" i="1" s="1"/>
  <c r="BQ136" i="1" s="1"/>
  <c r="BQ32" i="1"/>
  <c r="BR97" i="1"/>
  <c r="BR98" i="1" s="1"/>
  <c r="BR68" i="1"/>
  <c r="BR8" i="1"/>
  <c r="BR84" i="1"/>
  <c r="BS56" i="1"/>
  <c r="BS57" i="1" s="1"/>
  <c r="BR7" i="1"/>
  <c r="BR82" i="1" l="1"/>
  <c r="BR83" i="1" s="1"/>
  <c r="BR14" i="1" s="1"/>
  <c r="BR95" i="1"/>
  <c r="BR16" i="1" s="1"/>
  <c r="BR85" i="1"/>
  <c r="BR88" i="1" s="1"/>
  <c r="BR163" i="1"/>
  <c r="BQ164" i="1" s="1"/>
  <c r="BR12" i="1"/>
  <c r="BR165" i="1"/>
  <c r="BR145" i="1"/>
  <c r="BR78" i="1"/>
  <c r="BR13" i="1" s="1"/>
  <c r="BS62" i="1"/>
  <c r="BS65" i="1" s="1"/>
  <c r="BR19" i="1"/>
  <c r="BR101" i="1"/>
  <c r="BR20" i="1" s="1"/>
  <c r="BR100" i="1"/>
  <c r="BR113" i="1" l="1"/>
  <c r="BR27" i="1" s="1"/>
  <c r="BS63" i="1"/>
  <c r="BR104" i="1"/>
  <c r="BQ157" i="1"/>
  <c r="BQ156" i="1"/>
  <c r="BQ154" i="1"/>
  <c r="BQ155" i="1"/>
  <c r="BQ254" i="1"/>
  <c r="BR10" i="1"/>
  <c r="BR86" i="1"/>
  <c r="BR87" i="1" s="1"/>
  <c r="BR9" i="1" s="1"/>
  <c r="BS67" i="1"/>
  <c r="BR89" i="1"/>
  <c r="BR15" i="1" s="1"/>
  <c r="BQ166" i="1"/>
  <c r="BR114" i="1" l="1"/>
  <c r="BQ161" i="1"/>
  <c r="BQ160" i="1"/>
  <c r="BQ137" i="1"/>
  <c r="BQ138" i="1" s="1"/>
  <c r="BQ139" i="1" s="1"/>
  <c r="BQ140" i="1" s="1"/>
  <c r="BQ141" i="1" s="1"/>
  <c r="BQ3" i="1" s="1"/>
  <c r="BQ158" i="1"/>
  <c r="BQ159" i="1"/>
  <c r="BQ256" i="1"/>
  <c r="BR22" i="1"/>
  <c r="BR105" i="1"/>
  <c r="BR23" i="1" s="1"/>
  <c r="BR115" i="1" l="1"/>
  <c r="BR122" i="1" s="1"/>
  <c r="BR123" i="1" s="1"/>
  <c r="BR124" i="1" s="1"/>
  <c r="BR33" i="1" s="1"/>
  <c r="BR28" i="1"/>
  <c r="BR106" i="1"/>
  <c r="BR39" i="1" l="1"/>
  <c r="BR37" i="1"/>
  <c r="BR107" i="1"/>
  <c r="BR108" i="1"/>
  <c r="BR109" i="1" s="1"/>
  <c r="BR176" i="1" l="1"/>
  <c r="BR24" i="1"/>
  <c r="BS73" i="1"/>
  <c r="BS91" i="1"/>
  <c r="BR110" i="1"/>
  <c r="BR174" i="1" l="1"/>
  <c r="BS99" i="1"/>
  <c r="BS18" i="1" s="1"/>
  <c r="BR131" i="1"/>
  <c r="BS71" i="1"/>
  <c r="BR119" i="1"/>
  <c r="BR120" i="1" s="1"/>
  <c r="BR31" i="1" s="1"/>
  <c r="BR260" i="1"/>
  <c r="BR144" i="1"/>
  <c r="BS74" i="1"/>
  <c r="BS75" i="1" s="1"/>
  <c r="BS92" i="1"/>
  <c r="BS93" i="1" s="1"/>
  <c r="BS94" i="1" s="1"/>
  <c r="BR25" i="1"/>
  <c r="BS72" i="1"/>
  <c r="BR116" i="1"/>
  <c r="BR117" i="1" l="1"/>
  <c r="BR118" i="1" s="1"/>
  <c r="BR29" i="1"/>
  <c r="BR147" i="1"/>
  <c r="BR149" i="1"/>
  <c r="BR148" i="1"/>
  <c r="BR150" i="1"/>
  <c r="BR151" i="1"/>
  <c r="BR146" i="1"/>
  <c r="BR36" i="1"/>
  <c r="BR38" i="1"/>
  <c r="BR40" i="1"/>
  <c r="BR41" i="1"/>
  <c r="BS64" i="1" l="1"/>
  <c r="BS61" i="1"/>
  <c r="BS66" i="1"/>
  <c r="BS6" i="1" s="1"/>
  <c r="BR126" i="1"/>
  <c r="BR127" i="1" s="1"/>
  <c r="BR128" i="1" s="1"/>
  <c r="BR4" i="1" s="1"/>
  <c r="BS79" i="1"/>
  <c r="BR121" i="1"/>
  <c r="BR30" i="1"/>
  <c r="BR175" i="1"/>
  <c r="BR177" i="1" s="1"/>
  <c r="BR178" i="1" s="1"/>
  <c r="BR184" i="1" l="1"/>
  <c r="BR42" i="1"/>
  <c r="BS80" i="1"/>
  <c r="BR183" i="1"/>
  <c r="BR43" i="1"/>
  <c r="BR179" i="1"/>
  <c r="BS81" i="1"/>
  <c r="BR181" i="1"/>
  <c r="BR180" i="1"/>
  <c r="BR132" i="1"/>
  <c r="BR133" i="1" s="1"/>
  <c r="BR134" i="1" s="1"/>
  <c r="BR135" i="1" s="1"/>
  <c r="BR136" i="1" s="1"/>
  <c r="BS76" i="1"/>
  <c r="BR258" i="1"/>
  <c r="BS77" i="1"/>
  <c r="BS84" i="1"/>
  <c r="BS8" i="1"/>
  <c r="BS68" i="1"/>
  <c r="BS97" i="1"/>
  <c r="BS98" i="1" s="1"/>
  <c r="BR32" i="1"/>
  <c r="BT56" i="1"/>
  <c r="BT57" i="1" s="1"/>
  <c r="BS7" i="1"/>
  <c r="BS82" i="1" l="1"/>
  <c r="BS83" i="1" s="1"/>
  <c r="BS14" i="1" s="1"/>
  <c r="BS12" i="1"/>
  <c r="BS95" i="1"/>
  <c r="BS16" i="1" s="1"/>
  <c r="BS163" i="1"/>
  <c r="BR164" i="1" s="1"/>
  <c r="BS165" i="1"/>
  <c r="BS85" i="1"/>
  <c r="BS88" i="1" s="1"/>
  <c r="BS89" i="1" s="1"/>
  <c r="BS15" i="1" s="1"/>
  <c r="BS145" i="1"/>
  <c r="BT62" i="1"/>
  <c r="BT63" i="1" s="1"/>
  <c r="BS19" i="1"/>
  <c r="BS100" i="1"/>
  <c r="BS101" i="1"/>
  <c r="BS20" i="1" s="1"/>
  <c r="BS78" i="1"/>
  <c r="BS13" i="1" s="1"/>
  <c r="BS113" i="1" l="1"/>
  <c r="BT67" i="1"/>
  <c r="BS104" i="1"/>
  <c r="BS22" i="1" s="1"/>
  <c r="BT65" i="1"/>
  <c r="BS27" i="1"/>
  <c r="BR166" i="1"/>
  <c r="BR254" i="1"/>
  <c r="BR156" i="1"/>
  <c r="BR155" i="1"/>
  <c r="BR157" i="1"/>
  <c r="BR154" i="1"/>
  <c r="BS10" i="1"/>
  <c r="BS86" i="1"/>
  <c r="BS87" i="1" s="1"/>
  <c r="BS9" i="1" s="1"/>
  <c r="BR256" i="1" l="1"/>
  <c r="BR160" i="1"/>
  <c r="BR137" i="1"/>
  <c r="BR138" i="1" s="1"/>
  <c r="BR139" i="1" s="1"/>
  <c r="BR140" i="1" s="1"/>
  <c r="BR141" i="1" s="1"/>
  <c r="BR3" i="1" s="1"/>
  <c r="BR161" i="1"/>
  <c r="BR158" i="1"/>
  <c r="BR159" i="1"/>
  <c r="BS114" i="1"/>
  <c r="BS105" i="1"/>
  <c r="BS23" i="1" l="1"/>
  <c r="BS106" i="1"/>
  <c r="BS28" i="1"/>
  <c r="BS115" i="1"/>
  <c r="BS122" i="1" s="1"/>
  <c r="BS123" i="1" s="1"/>
  <c r="BS124" i="1" s="1"/>
  <c r="BS33" i="1" s="1"/>
  <c r="BS39" i="1" l="1"/>
  <c r="BS37" i="1"/>
  <c r="BS107" i="1"/>
  <c r="BS108" i="1"/>
  <c r="BS109" i="1" s="1"/>
  <c r="BT73" i="1" l="1"/>
  <c r="BS176" i="1"/>
  <c r="BS24" i="1"/>
  <c r="BS110" i="1"/>
  <c r="BT91" i="1"/>
  <c r="BS131" i="1" l="1"/>
  <c r="BT92" i="1"/>
  <c r="BT93" i="1" s="1"/>
  <c r="BT94" i="1" s="1"/>
  <c r="BS119" i="1"/>
  <c r="BS120" i="1" s="1"/>
  <c r="BS31" i="1" s="1"/>
  <c r="BT99" i="1"/>
  <c r="BT18" i="1" s="1"/>
  <c r="BS116" i="1"/>
  <c r="BS144" i="1"/>
  <c r="BT71" i="1"/>
  <c r="BT72" i="1"/>
  <c r="BS25" i="1"/>
  <c r="BT74" i="1"/>
  <c r="BT75" i="1" s="1"/>
  <c r="BS174" i="1"/>
  <c r="BS260" i="1"/>
  <c r="BS149" i="1" l="1"/>
  <c r="BS146" i="1"/>
  <c r="BS150" i="1"/>
  <c r="BS148" i="1"/>
  <c r="BS147" i="1"/>
  <c r="BS151" i="1"/>
  <c r="BS36" i="1"/>
  <c r="BS38" i="1"/>
  <c r="BS41" i="1"/>
  <c r="BS40" i="1"/>
  <c r="BS117" i="1"/>
  <c r="BS118" i="1" s="1"/>
  <c r="BS29" i="1"/>
  <c r="BT79" i="1" l="1"/>
  <c r="BS30" i="1"/>
  <c r="BS126" i="1"/>
  <c r="BS127" i="1" s="1"/>
  <c r="BS128" i="1" s="1"/>
  <c r="BS4" i="1" s="1"/>
  <c r="BS121" i="1"/>
  <c r="BS175" i="1"/>
  <c r="BS177" i="1" s="1"/>
  <c r="BS178" i="1" s="1"/>
  <c r="BT68" i="1" s="1"/>
  <c r="BT64" i="1"/>
  <c r="BT66" i="1"/>
  <c r="BT6" i="1" s="1"/>
  <c r="BT61" i="1"/>
  <c r="BT165" i="1" l="1"/>
  <c r="BT163" i="1"/>
  <c r="BS164" i="1" s="1"/>
  <c r="BS157" i="1" s="1"/>
  <c r="BT12" i="1"/>
  <c r="BT145" i="1"/>
  <c r="BT95" i="1"/>
  <c r="BT16" i="1" s="1"/>
  <c r="BU56" i="1"/>
  <c r="BU57" i="1" s="1"/>
  <c r="BT7" i="1"/>
  <c r="BT97" i="1"/>
  <c r="BT98" i="1" s="1"/>
  <c r="BS32" i="1"/>
  <c r="BT8" i="1"/>
  <c r="BT84" i="1"/>
  <c r="BT85" i="1" s="1"/>
  <c r="BT88" i="1" s="1"/>
  <c r="BS42" i="1"/>
  <c r="BS258" i="1"/>
  <c r="BT77" i="1"/>
  <c r="BT80" i="1"/>
  <c r="BS43" i="1"/>
  <c r="BS180" i="1"/>
  <c r="BS179" i="1"/>
  <c r="BS184" i="1"/>
  <c r="BS181" i="1"/>
  <c r="BS183" i="1"/>
  <c r="BT81" i="1"/>
  <c r="BS132" i="1"/>
  <c r="BS133" i="1" s="1"/>
  <c r="BS134" i="1" s="1"/>
  <c r="BS135" i="1" s="1"/>
  <c r="BS136" i="1" s="1"/>
  <c r="BT76" i="1"/>
  <c r="BS156" i="1"/>
  <c r="BS254" i="1"/>
  <c r="BS154" i="1" l="1"/>
  <c r="BS155" i="1"/>
  <c r="BT82" i="1"/>
  <c r="BT83" i="1" s="1"/>
  <c r="BT14" i="1" s="1"/>
  <c r="BT86" i="1"/>
  <c r="BT87" i="1" s="1"/>
  <c r="BT9" i="1" s="1"/>
  <c r="BT10" i="1"/>
  <c r="BT89" i="1"/>
  <c r="BT15" i="1" s="1"/>
  <c r="BT101" i="1"/>
  <c r="BT20" i="1" s="1"/>
  <c r="BT19" i="1"/>
  <c r="BT100" i="1"/>
  <c r="BT78" i="1"/>
  <c r="BU62" i="1"/>
  <c r="BU63" i="1" s="1"/>
  <c r="BS166" i="1"/>
  <c r="BU65" i="1" l="1"/>
  <c r="BT113" i="1"/>
  <c r="BT27" i="1" s="1"/>
  <c r="BS161" i="1"/>
  <c r="BS256" i="1"/>
  <c r="BS160" i="1"/>
  <c r="BS159" i="1"/>
  <c r="BS158" i="1"/>
  <c r="BS137" i="1"/>
  <c r="BS138" i="1" s="1"/>
  <c r="BS139" i="1" s="1"/>
  <c r="BS140" i="1" s="1"/>
  <c r="BS141" i="1" s="1"/>
  <c r="BS3" i="1" s="1"/>
  <c r="BT13" i="1"/>
  <c r="BT104" i="1"/>
  <c r="BU67" i="1"/>
  <c r="BT114" i="1" l="1"/>
  <c r="BT28" i="1" s="1"/>
  <c r="BT22" i="1"/>
  <c r="BT105" i="1"/>
  <c r="BT23" i="1" s="1"/>
  <c r="BT115" i="1" l="1"/>
  <c r="BT122" i="1" s="1"/>
  <c r="BT123" i="1" s="1"/>
  <c r="BT124" i="1" s="1"/>
  <c r="BT33" i="1" s="1"/>
  <c r="BT39" i="1" s="1"/>
  <c r="BT106" i="1"/>
  <c r="BT107" i="1" s="1"/>
  <c r="BT37" i="1"/>
  <c r="BT108" i="1" l="1"/>
  <c r="BT109" i="1" s="1"/>
  <c r="BU91" i="1" s="1"/>
  <c r="BT24" i="1"/>
  <c r="BT176" i="1"/>
  <c r="BU73" i="1"/>
  <c r="BT110" i="1" l="1"/>
  <c r="BU71" i="1" s="1"/>
  <c r="BT119" i="1"/>
  <c r="BT120" i="1" s="1"/>
  <c r="BT31" i="1" s="1"/>
  <c r="BT25" i="1" l="1"/>
  <c r="BT36" i="1" s="1"/>
  <c r="BT260" i="1"/>
  <c r="BU74" i="1"/>
  <c r="BU75" i="1" s="1"/>
  <c r="BT174" i="1"/>
  <c r="BT131" i="1"/>
  <c r="BT116" i="1"/>
  <c r="BT29" i="1" s="1"/>
  <c r="BU92" i="1"/>
  <c r="BU93" i="1" s="1"/>
  <c r="BU94" i="1" s="1"/>
  <c r="BU99" i="1"/>
  <c r="BU18" i="1" s="1"/>
  <c r="BU72" i="1"/>
  <c r="BT144" i="1"/>
  <c r="BT148" i="1" s="1"/>
  <c r="BT38" i="1"/>
  <c r="BT40" i="1"/>
  <c r="BT41" i="1"/>
  <c r="BT117" i="1" l="1"/>
  <c r="BT118" i="1" s="1"/>
  <c r="BT146" i="1"/>
  <c r="BT151" i="1"/>
  <c r="BT150" i="1"/>
  <c r="BT149" i="1"/>
  <c r="BT147" i="1"/>
  <c r="BU64" i="1" s="1"/>
  <c r="BT126" i="1"/>
  <c r="BT127" i="1" s="1"/>
  <c r="BT128" i="1" s="1"/>
  <c r="BT4" i="1" s="1"/>
  <c r="BU79" i="1"/>
  <c r="BT175" i="1"/>
  <c r="BT177" i="1" s="1"/>
  <c r="BT178" i="1" s="1"/>
  <c r="BT30" i="1"/>
  <c r="BT121" i="1"/>
  <c r="BU61" i="1" l="1"/>
  <c r="BU7" i="1" s="1"/>
  <c r="BU66" i="1"/>
  <c r="BU6" i="1" s="1"/>
  <c r="BT32" i="1"/>
  <c r="BU97" i="1"/>
  <c r="BU98" i="1" s="1"/>
  <c r="BV56" i="1"/>
  <c r="BV57" i="1" s="1"/>
  <c r="BT183" i="1"/>
  <c r="BT184" i="1"/>
  <c r="BT42" i="1"/>
  <c r="BT258" i="1"/>
  <c r="BU81" i="1"/>
  <c r="BT180" i="1"/>
  <c r="BU80" i="1"/>
  <c r="BT132" i="1"/>
  <c r="BT133" i="1" s="1"/>
  <c r="BT134" i="1" s="1"/>
  <c r="BT135" i="1" s="1"/>
  <c r="BT136" i="1" s="1"/>
  <c r="BT179" i="1"/>
  <c r="BU77" i="1"/>
  <c r="BT181" i="1"/>
  <c r="BU76" i="1"/>
  <c r="BT43" i="1"/>
  <c r="BU68" i="1"/>
  <c r="BU8" i="1"/>
  <c r="BU84" i="1"/>
  <c r="BV62" i="1" l="1"/>
  <c r="BV63" i="1" s="1"/>
  <c r="BU145" i="1"/>
  <c r="BU12" i="1"/>
  <c r="BU85" i="1"/>
  <c r="BU88" i="1" s="1"/>
  <c r="BU163" i="1"/>
  <c r="BT164" i="1" s="1"/>
  <c r="BT156" i="1" s="1"/>
  <c r="BU165" i="1"/>
  <c r="BU95" i="1"/>
  <c r="BU16" i="1" s="1"/>
  <c r="BU78" i="1"/>
  <c r="BU101" i="1"/>
  <c r="BU20" i="1" s="1"/>
  <c r="BU19" i="1"/>
  <c r="BU100" i="1"/>
  <c r="BU82" i="1"/>
  <c r="BU83" i="1" s="1"/>
  <c r="BV67" i="1" l="1"/>
  <c r="BV65" i="1"/>
  <c r="BT157" i="1"/>
  <c r="BT254" i="1"/>
  <c r="BT154" i="1"/>
  <c r="BT155" i="1"/>
  <c r="BT166" i="1"/>
  <c r="BU14" i="1"/>
  <c r="BU113" i="1"/>
  <c r="BU13" i="1"/>
  <c r="BU104" i="1"/>
  <c r="BU89" i="1"/>
  <c r="BU15" i="1" s="1"/>
  <c r="BU86" i="1"/>
  <c r="BU87" i="1" s="1"/>
  <c r="BU9" i="1" s="1"/>
  <c r="BU10" i="1"/>
  <c r="BU27" i="1" l="1"/>
  <c r="BU114" i="1"/>
  <c r="BU22" i="1"/>
  <c r="BU105" i="1"/>
  <c r="BU23" i="1" s="1"/>
  <c r="BT159" i="1"/>
  <c r="BT137" i="1"/>
  <c r="BT138" i="1" s="1"/>
  <c r="BT139" i="1" s="1"/>
  <c r="BT140" i="1" s="1"/>
  <c r="BT141" i="1" s="1"/>
  <c r="BT3" i="1" s="1"/>
  <c r="BT160" i="1"/>
  <c r="BT256" i="1"/>
  <c r="BT161" i="1"/>
  <c r="BT158" i="1"/>
  <c r="BU106" i="1" l="1"/>
  <c r="BU115" i="1"/>
  <c r="BU122" i="1" s="1"/>
  <c r="BU123" i="1" s="1"/>
  <c r="BU124" i="1" s="1"/>
  <c r="BU33" i="1" s="1"/>
  <c r="BU28" i="1"/>
  <c r="BU39" i="1" l="1"/>
  <c r="BU37" i="1"/>
  <c r="BU107" i="1"/>
  <c r="BU108" i="1"/>
  <c r="BU109" i="1" s="1"/>
  <c r="BV91" i="1" l="1"/>
  <c r="BU110" i="1"/>
  <c r="BV73" i="1"/>
  <c r="BU24" i="1"/>
  <c r="BU176" i="1"/>
  <c r="BV74" i="1" l="1"/>
  <c r="BV75" i="1" s="1"/>
  <c r="BU131" i="1"/>
  <c r="BV72" i="1"/>
  <c r="BU25" i="1"/>
  <c r="BU36" i="1" s="1"/>
  <c r="BU119" i="1"/>
  <c r="BU120" i="1" s="1"/>
  <c r="BU31" i="1" s="1"/>
  <c r="BV71" i="1"/>
  <c r="BU144" i="1"/>
  <c r="BV92" i="1"/>
  <c r="BV93" i="1" s="1"/>
  <c r="BV94" i="1" s="1"/>
  <c r="BV99" i="1"/>
  <c r="BV18" i="1" s="1"/>
  <c r="BU174" i="1"/>
  <c r="BU260" i="1"/>
  <c r="BU116" i="1"/>
  <c r="BU38" i="1" l="1"/>
  <c r="BU40" i="1"/>
  <c r="BU41" i="1"/>
  <c r="BU149" i="1"/>
  <c r="BU148" i="1"/>
  <c r="BU150" i="1"/>
  <c r="BU151" i="1"/>
  <c r="BU147" i="1"/>
  <c r="BU146" i="1"/>
  <c r="BU29" i="1"/>
  <c r="BU117" i="1"/>
  <c r="BU118" i="1" s="1"/>
  <c r="BV64" i="1" l="1"/>
  <c r="BV66" i="1"/>
  <c r="BV6" i="1" s="1"/>
  <c r="BV61" i="1"/>
  <c r="BU175" i="1"/>
  <c r="BU177" i="1" s="1"/>
  <c r="BU178" i="1" s="1"/>
  <c r="BU30" i="1"/>
  <c r="BU126" i="1"/>
  <c r="BU127" i="1" s="1"/>
  <c r="BU128" i="1" s="1"/>
  <c r="BU4" i="1" s="1"/>
  <c r="BU121" i="1"/>
  <c r="BV79" i="1"/>
  <c r="BU32" i="1" l="1"/>
  <c r="BV97" i="1"/>
  <c r="BV98" i="1" s="1"/>
  <c r="BW56" i="1"/>
  <c r="BW57" i="1" s="1"/>
  <c r="BV7" i="1"/>
  <c r="BV68" i="1"/>
  <c r="BV80" i="1"/>
  <c r="BU258" i="1"/>
  <c r="BV76" i="1"/>
  <c r="BU183" i="1"/>
  <c r="BV77" i="1"/>
  <c r="BU181" i="1"/>
  <c r="BU184" i="1"/>
  <c r="BU132" i="1"/>
  <c r="BU133" i="1" s="1"/>
  <c r="BU134" i="1" s="1"/>
  <c r="BU135" i="1" s="1"/>
  <c r="BU136" i="1" s="1"/>
  <c r="BU180" i="1"/>
  <c r="BU42" i="1"/>
  <c r="BU43" i="1"/>
  <c r="BU179" i="1"/>
  <c r="BV81" i="1"/>
  <c r="BV82" i="1" s="1"/>
  <c r="BV83" i="1" s="1"/>
  <c r="BV14" i="1" s="1"/>
  <c r="BV8" i="1"/>
  <c r="BV84" i="1"/>
  <c r="BV78" i="1" l="1"/>
  <c r="BV13" i="1" s="1"/>
  <c r="BV85" i="1"/>
  <c r="BV88" i="1" s="1"/>
  <c r="BV86" i="1" s="1"/>
  <c r="BV87" i="1" s="1"/>
  <c r="BV9" i="1" s="1"/>
  <c r="BW62" i="1"/>
  <c r="BW63" i="1" s="1"/>
  <c r="BV101" i="1"/>
  <c r="BV20" i="1" s="1"/>
  <c r="BV19" i="1"/>
  <c r="BV100" i="1"/>
  <c r="BV12" i="1"/>
  <c r="BV145" i="1"/>
  <c r="BV165" i="1"/>
  <c r="BV163" i="1"/>
  <c r="BU164" i="1" s="1"/>
  <c r="BV95" i="1"/>
  <c r="BV16" i="1" s="1"/>
  <c r="BV113" i="1"/>
  <c r="BV104" i="1"/>
  <c r="BV89" i="1" l="1"/>
  <c r="BV15" i="1" s="1"/>
  <c r="BV10" i="1"/>
  <c r="BW67" i="1"/>
  <c r="BW65" i="1"/>
  <c r="BU155" i="1"/>
  <c r="BU154" i="1"/>
  <c r="BU254" i="1"/>
  <c r="BU156" i="1"/>
  <c r="BU157" i="1"/>
  <c r="BV27" i="1"/>
  <c r="BV114" i="1"/>
  <c r="BU166" i="1"/>
  <c r="BV22" i="1"/>
  <c r="BV105" i="1"/>
  <c r="BV23" i="1" s="1"/>
  <c r="BV28" i="1" l="1"/>
  <c r="BV115" i="1"/>
  <c r="BV106" i="1"/>
  <c r="BU256" i="1"/>
  <c r="BU160" i="1"/>
  <c r="BU161" i="1"/>
  <c r="BU158" i="1"/>
  <c r="BU159" i="1"/>
  <c r="BU137" i="1"/>
  <c r="BU138" i="1" s="1"/>
  <c r="BU139" i="1" s="1"/>
  <c r="BU140" i="1" s="1"/>
  <c r="BU141" i="1" s="1"/>
  <c r="BU3" i="1" s="1"/>
  <c r="BV107" i="1" l="1"/>
  <c r="BV108" i="1"/>
  <c r="BV109" i="1" s="1"/>
  <c r="BV122" i="1"/>
  <c r="BV123" i="1" s="1"/>
  <c r="BV124" i="1" s="1"/>
  <c r="BV33" i="1" s="1"/>
  <c r="BV39" i="1" l="1"/>
  <c r="BV37" i="1"/>
  <c r="BV110" i="1"/>
  <c r="BW91" i="1"/>
  <c r="BW92" i="1" s="1"/>
  <c r="BW93" i="1" s="1"/>
  <c r="BW94" i="1" s="1"/>
  <c r="BW73" i="1"/>
  <c r="BV176" i="1"/>
  <c r="BV24" i="1"/>
  <c r="BV144" i="1" l="1"/>
  <c r="BV119" i="1"/>
  <c r="BV120" i="1" s="1"/>
  <c r="BV31" i="1" s="1"/>
  <c r="BV260" i="1"/>
  <c r="BW71" i="1"/>
  <c r="BW99" i="1"/>
  <c r="BV174" i="1"/>
  <c r="BW74" i="1"/>
  <c r="BW75" i="1" s="1"/>
  <c r="BV25" i="1"/>
  <c r="BV131" i="1"/>
  <c r="BW72" i="1"/>
  <c r="BV116" i="1"/>
  <c r="BV36" i="1" l="1"/>
  <c r="BV40" i="1"/>
  <c r="BV41" i="1"/>
  <c r="BV38" i="1"/>
  <c r="BV29" i="1"/>
  <c r="BV117" i="1"/>
  <c r="BV118" i="1" s="1"/>
  <c r="BW18" i="1"/>
  <c r="BV148" i="1"/>
  <c r="BV147" i="1"/>
  <c r="BV149" i="1"/>
  <c r="BV146" i="1"/>
  <c r="BV150" i="1"/>
  <c r="BV151" i="1"/>
  <c r="BW61" i="1" l="1"/>
  <c r="BW64" i="1"/>
  <c r="BW66" i="1"/>
  <c r="BW6" i="1" s="1"/>
  <c r="BV121" i="1"/>
  <c r="BV30" i="1"/>
  <c r="BV175" i="1"/>
  <c r="BV177" i="1" s="1"/>
  <c r="BV178" i="1" s="1"/>
  <c r="BW79" i="1"/>
  <c r="BV126" i="1"/>
  <c r="BV127" i="1" s="1"/>
  <c r="BV128" i="1" s="1"/>
  <c r="BV4" i="1" s="1"/>
  <c r="BW68" i="1" l="1"/>
  <c r="BV181" i="1"/>
  <c r="BW77" i="1"/>
  <c r="BV180" i="1"/>
  <c r="BV42" i="1"/>
  <c r="BV184" i="1"/>
  <c r="BW76" i="1"/>
  <c r="BV132" i="1"/>
  <c r="BV133" i="1" s="1"/>
  <c r="BV134" i="1" s="1"/>
  <c r="BV135" i="1" s="1"/>
  <c r="BV136" i="1" s="1"/>
  <c r="BV179" i="1"/>
  <c r="BV43" i="1"/>
  <c r="BW81" i="1"/>
  <c r="BV258" i="1"/>
  <c r="BW80" i="1"/>
  <c r="BV183" i="1"/>
  <c r="BW84" i="1"/>
  <c r="BW8" i="1"/>
  <c r="BV32" i="1"/>
  <c r="BW97" i="1"/>
  <c r="BW98" i="1" s="1"/>
  <c r="BX56" i="1"/>
  <c r="BX57" i="1" s="1"/>
  <c r="BW7" i="1"/>
  <c r="BW85" i="1" l="1"/>
  <c r="BW88" i="1" s="1"/>
  <c r="BW86" i="1" s="1"/>
  <c r="BW87" i="1" s="1"/>
  <c r="BW9" i="1" s="1"/>
  <c r="BW82" i="1"/>
  <c r="BW83" i="1" s="1"/>
  <c r="BW14" i="1" s="1"/>
  <c r="BW78" i="1"/>
  <c r="BW13" i="1" s="1"/>
  <c r="BX62" i="1"/>
  <c r="BX67" i="1" s="1"/>
  <c r="BW19" i="1"/>
  <c r="BW100" i="1"/>
  <c r="BW101" i="1"/>
  <c r="BW20" i="1" s="1"/>
  <c r="BW95" i="1"/>
  <c r="BW16" i="1" s="1"/>
  <c r="BW145" i="1"/>
  <c r="BW163" i="1"/>
  <c r="BW12" i="1"/>
  <c r="BW165" i="1"/>
  <c r="BW89" i="1"/>
  <c r="BW15" i="1" s="1"/>
  <c r="BW10" i="1" l="1"/>
  <c r="BW104" i="1"/>
  <c r="BW22" i="1" s="1"/>
  <c r="BW113" i="1"/>
  <c r="BW114" i="1" s="1"/>
  <c r="BX63" i="1"/>
  <c r="BV164" i="1"/>
  <c r="BV166" i="1"/>
  <c r="BX65" i="1"/>
  <c r="BW105" i="1" l="1"/>
  <c r="BW23" i="1" s="1"/>
  <c r="BW27" i="1"/>
  <c r="BV157" i="1"/>
  <c r="BV154" i="1"/>
  <c r="BV254" i="1"/>
  <c r="BV156" i="1"/>
  <c r="BV155" i="1"/>
  <c r="BV256" i="1"/>
  <c r="BV159" i="1"/>
  <c r="BV160" i="1"/>
  <c r="BV158" i="1"/>
  <c r="BV137" i="1"/>
  <c r="BV138" i="1" s="1"/>
  <c r="BV139" i="1" s="1"/>
  <c r="BV140" i="1" s="1"/>
  <c r="BV141" i="1" s="1"/>
  <c r="BV3" i="1" s="1"/>
  <c r="BV161" i="1"/>
  <c r="BW115" i="1"/>
  <c r="BW28" i="1"/>
  <c r="BW106" i="1" l="1"/>
  <c r="BW107" i="1" s="1"/>
  <c r="BW122" i="1"/>
  <c r="BW123" i="1" s="1"/>
  <c r="BW124" i="1" s="1"/>
  <c r="BW33" i="1" s="1"/>
  <c r="BW108" i="1" l="1"/>
  <c r="BW109" i="1" s="1"/>
  <c r="BX91" i="1" s="1"/>
  <c r="BW39" i="1"/>
  <c r="BW37" i="1"/>
  <c r="BW24" i="1"/>
  <c r="BW176" i="1"/>
  <c r="BX73" i="1"/>
  <c r="BW110" i="1" l="1"/>
  <c r="BX71" i="1"/>
  <c r="BW144" i="1"/>
  <c r="BX74" i="1"/>
  <c r="BX75" i="1" s="1"/>
  <c r="BX72" i="1"/>
  <c r="BX99" i="1"/>
  <c r="BX18" i="1" s="1"/>
  <c r="BW260" i="1"/>
  <c r="BW116" i="1"/>
  <c r="BW119" i="1"/>
  <c r="BW120" i="1" s="1"/>
  <c r="BW31" i="1" s="1"/>
  <c r="BW25" i="1"/>
  <c r="BW36" i="1" s="1"/>
  <c r="BW131" i="1"/>
  <c r="BX92" i="1"/>
  <c r="BX93" i="1" s="1"/>
  <c r="BX94" i="1" s="1"/>
  <c r="BW174" i="1"/>
  <c r="BW29" i="1" l="1"/>
  <c r="BW117" i="1"/>
  <c r="BW118" i="1" s="1"/>
  <c r="BW149" i="1"/>
  <c r="BW151" i="1"/>
  <c r="BW148" i="1"/>
  <c r="BW147" i="1"/>
  <c r="BW150" i="1"/>
  <c r="BW146" i="1"/>
  <c r="BW40" i="1"/>
  <c r="BW41" i="1"/>
  <c r="BW38" i="1"/>
  <c r="BX66" i="1" l="1"/>
  <c r="BX6" i="1" s="1"/>
  <c r="BX61" i="1"/>
  <c r="BX64" i="1"/>
  <c r="BW175" i="1"/>
  <c r="BW177" i="1" s="1"/>
  <c r="BW178" i="1" s="1"/>
  <c r="BX68" i="1" s="1"/>
  <c r="BW30" i="1"/>
  <c r="BW126" i="1"/>
  <c r="BW127" i="1" s="1"/>
  <c r="BW128" i="1" s="1"/>
  <c r="BW4" i="1" s="1"/>
  <c r="BX79" i="1"/>
  <c r="BW121" i="1"/>
  <c r="BX165" i="1" l="1"/>
  <c r="BW166" i="1" s="1"/>
  <c r="BW256" i="1" s="1"/>
  <c r="BX12" i="1"/>
  <c r="BX95" i="1"/>
  <c r="BX16" i="1" s="1"/>
  <c r="BX163" i="1"/>
  <c r="BX145" i="1"/>
  <c r="BX8" i="1"/>
  <c r="BX84" i="1"/>
  <c r="BX85" i="1" s="1"/>
  <c r="BX88" i="1" s="1"/>
  <c r="BX89" i="1" s="1"/>
  <c r="BX15" i="1" s="1"/>
  <c r="BX7" i="1"/>
  <c r="BY56" i="1"/>
  <c r="BY57" i="1" s="1"/>
  <c r="BW32" i="1"/>
  <c r="BX97" i="1"/>
  <c r="BX98" i="1" s="1"/>
  <c r="BW43" i="1"/>
  <c r="BW132" i="1"/>
  <c r="BW133" i="1" s="1"/>
  <c r="BW134" i="1" s="1"/>
  <c r="BW135" i="1" s="1"/>
  <c r="BW136" i="1" s="1"/>
  <c r="BW137" i="1" s="1"/>
  <c r="BW138" i="1" s="1"/>
  <c r="BW139" i="1" s="1"/>
  <c r="BW140" i="1" s="1"/>
  <c r="BW141" i="1" s="1"/>
  <c r="BW3" i="1" s="1"/>
  <c r="BW184" i="1"/>
  <c r="BX81" i="1"/>
  <c r="BW42" i="1"/>
  <c r="BX77" i="1"/>
  <c r="BW258" i="1"/>
  <c r="BX80" i="1"/>
  <c r="BX76" i="1"/>
  <c r="BW179" i="1"/>
  <c r="BW180" i="1"/>
  <c r="BW181" i="1"/>
  <c r="BW183" i="1"/>
  <c r="BW160" i="1"/>
  <c r="BW158" i="1"/>
  <c r="BX78" i="1" l="1"/>
  <c r="BX13" i="1" s="1"/>
  <c r="BW161" i="1"/>
  <c r="BW159" i="1"/>
  <c r="BY62" i="1"/>
  <c r="BY65" i="1" s="1"/>
  <c r="BX104" i="1"/>
  <c r="BW164" i="1"/>
  <c r="BX82" i="1"/>
  <c r="BX83" i="1" s="1"/>
  <c r="BX101" i="1"/>
  <c r="BX20" i="1" s="1"/>
  <c r="BX19" i="1"/>
  <c r="BX100" i="1"/>
  <c r="BX86" i="1"/>
  <c r="BX87" i="1" s="1"/>
  <c r="BX9" i="1" s="1"/>
  <c r="BX10" i="1"/>
  <c r="BW157" i="1" l="1"/>
  <c r="BW156" i="1"/>
  <c r="BW155" i="1"/>
  <c r="BW254" i="1"/>
  <c r="BW154" i="1"/>
  <c r="BX22" i="1"/>
  <c r="BX105" i="1"/>
  <c r="BX23" i="1" s="1"/>
  <c r="BX14" i="1"/>
  <c r="BX113" i="1"/>
  <c r="BY63" i="1"/>
  <c r="BY67" i="1"/>
  <c r="BX106" i="1" l="1"/>
  <c r="BX107" i="1" s="1"/>
  <c r="BX176" i="1" s="1"/>
  <c r="BX27" i="1"/>
  <c r="BX114" i="1"/>
  <c r="BX24" i="1" l="1"/>
  <c r="BY73" i="1"/>
  <c r="BX108" i="1"/>
  <c r="BX109" i="1" s="1"/>
  <c r="BY91" i="1" s="1"/>
  <c r="BX115" i="1"/>
  <c r="BX28" i="1"/>
  <c r="BX110" i="1" l="1"/>
  <c r="BX174" i="1" s="1"/>
  <c r="BX122" i="1"/>
  <c r="BX123" i="1" s="1"/>
  <c r="BX124" i="1" s="1"/>
  <c r="BX33" i="1" s="1"/>
  <c r="BX116" i="1" l="1"/>
  <c r="BX29" i="1" s="1"/>
  <c r="BY99" i="1"/>
  <c r="BY18" i="1" s="1"/>
  <c r="BX144" i="1"/>
  <c r="BX151" i="1" s="1"/>
  <c r="BX260" i="1"/>
  <c r="BX25" i="1"/>
  <c r="BX36" i="1" s="1"/>
  <c r="BY71" i="1"/>
  <c r="BY92" i="1"/>
  <c r="BY93" i="1" s="1"/>
  <c r="BY94" i="1" s="1"/>
  <c r="BY74" i="1"/>
  <c r="BY75" i="1" s="1"/>
  <c r="BX119" i="1"/>
  <c r="BX120" i="1" s="1"/>
  <c r="BX31" i="1" s="1"/>
  <c r="BY72" i="1"/>
  <c r="BX131" i="1"/>
  <c r="BX39" i="1"/>
  <c r="BX37" i="1"/>
  <c r="BX40" i="1" l="1"/>
  <c r="BX148" i="1"/>
  <c r="BX147" i="1"/>
  <c r="BY64" i="1" s="1"/>
  <c r="BX117" i="1"/>
  <c r="BX118" i="1" s="1"/>
  <c r="BX121" i="1" s="1"/>
  <c r="BX149" i="1"/>
  <c r="BX41" i="1"/>
  <c r="BX150" i="1"/>
  <c r="BX146" i="1"/>
  <c r="BX38" i="1"/>
  <c r="BY66" i="1" l="1"/>
  <c r="BY6" i="1" s="1"/>
  <c r="BX175" i="1"/>
  <c r="BX177" i="1" s="1"/>
  <c r="BX178" i="1" s="1"/>
  <c r="BY68" i="1" s="1"/>
  <c r="BY61" i="1"/>
  <c r="BY7" i="1" s="1"/>
  <c r="BX126" i="1"/>
  <c r="BX127" i="1" s="1"/>
  <c r="BX128" i="1" s="1"/>
  <c r="BX4" i="1" s="1"/>
  <c r="BX30" i="1"/>
  <c r="BY79" i="1"/>
  <c r="BY8" i="1"/>
  <c r="BY84" i="1"/>
  <c r="BX32" i="1"/>
  <c r="BY97" i="1"/>
  <c r="BY98" i="1" s="1"/>
  <c r="BX179" i="1" l="1"/>
  <c r="BX132" i="1"/>
  <c r="BX133" i="1" s="1"/>
  <c r="BX134" i="1" s="1"/>
  <c r="BX135" i="1" s="1"/>
  <c r="BX136" i="1" s="1"/>
  <c r="BY77" i="1"/>
  <c r="BX42" i="1"/>
  <c r="BY81" i="1"/>
  <c r="BY76" i="1"/>
  <c r="BY80" i="1"/>
  <c r="BY82" i="1" s="1"/>
  <c r="BY83" i="1" s="1"/>
  <c r="BX183" i="1"/>
  <c r="BX181" i="1"/>
  <c r="BX43" i="1"/>
  <c r="BX258" i="1"/>
  <c r="BX180" i="1"/>
  <c r="BX184" i="1"/>
  <c r="BY163" i="1"/>
  <c r="BX164" i="1" s="1"/>
  <c r="BY145" i="1"/>
  <c r="BY95" i="1"/>
  <c r="BY16" i="1" s="1"/>
  <c r="BY12" i="1"/>
  <c r="BY165" i="1"/>
  <c r="BX166" i="1" s="1"/>
  <c r="BX160" i="1" s="1"/>
  <c r="BZ56" i="1"/>
  <c r="BZ57" i="1" s="1"/>
  <c r="BZ62" i="1" s="1"/>
  <c r="BZ65" i="1" s="1"/>
  <c r="BY85" i="1"/>
  <c r="BY88" i="1" s="1"/>
  <c r="BY86" i="1" s="1"/>
  <c r="BY87" i="1" s="1"/>
  <c r="BY9" i="1" s="1"/>
  <c r="BY19" i="1"/>
  <c r="BY101" i="1"/>
  <c r="BY20" i="1" s="1"/>
  <c r="BY100" i="1"/>
  <c r="BY78" i="1" l="1"/>
  <c r="BX159" i="1"/>
  <c r="BX137" i="1"/>
  <c r="BX138" i="1" s="1"/>
  <c r="BX139" i="1" s="1"/>
  <c r="BX140" i="1" s="1"/>
  <c r="BX141" i="1" s="1"/>
  <c r="BX3" i="1" s="1"/>
  <c r="BX256" i="1"/>
  <c r="BX161" i="1"/>
  <c r="BX158" i="1"/>
  <c r="BY10" i="1"/>
  <c r="BY89" i="1"/>
  <c r="BY15" i="1" s="1"/>
  <c r="BZ63" i="1"/>
  <c r="BY14" i="1"/>
  <c r="BY113" i="1"/>
  <c r="BY13" i="1"/>
  <c r="BY104" i="1"/>
  <c r="BZ67" i="1"/>
  <c r="BX156" i="1"/>
  <c r="BX155" i="1"/>
  <c r="BX154" i="1"/>
  <c r="BX254" i="1"/>
  <c r="BX157" i="1"/>
  <c r="BY22" i="1" l="1"/>
  <c r="BY105" i="1"/>
  <c r="BY23" i="1" s="1"/>
  <c r="BY27" i="1"/>
  <c r="BY114" i="1"/>
  <c r="BY106" i="1" l="1"/>
  <c r="BY28" i="1"/>
  <c r="BY115" i="1"/>
  <c r="BY122" i="1" l="1"/>
  <c r="BY123" i="1" s="1"/>
  <c r="BY124" i="1" s="1"/>
  <c r="BY33" i="1" s="1"/>
  <c r="BY107" i="1"/>
  <c r="BY108" i="1"/>
  <c r="BY109" i="1" s="1"/>
  <c r="BY39" i="1" l="1"/>
  <c r="BY37" i="1"/>
  <c r="BZ91" i="1"/>
  <c r="BY110" i="1"/>
  <c r="BZ73" i="1"/>
  <c r="BY24" i="1"/>
  <c r="BY176" i="1"/>
  <c r="BY144" i="1" l="1"/>
  <c r="BZ71" i="1"/>
  <c r="BY25" i="1"/>
  <c r="BY36" i="1" s="1"/>
  <c r="BY260" i="1"/>
  <c r="BZ74" i="1"/>
  <c r="BZ75" i="1" s="1"/>
  <c r="BY119" i="1"/>
  <c r="BY120" i="1" s="1"/>
  <c r="BY31" i="1" s="1"/>
  <c r="BZ92" i="1"/>
  <c r="BZ93" i="1" s="1"/>
  <c r="BZ94" i="1" s="1"/>
  <c r="BZ72" i="1"/>
  <c r="BZ99" i="1"/>
  <c r="BZ18" i="1" s="1"/>
  <c r="BY131" i="1"/>
  <c r="BY174" i="1"/>
  <c r="BY116" i="1"/>
  <c r="BY29" i="1" l="1"/>
  <c r="BY117" i="1"/>
  <c r="BY118" i="1" s="1"/>
  <c r="BY38" i="1"/>
  <c r="BY41" i="1"/>
  <c r="BY40" i="1"/>
  <c r="BY151" i="1"/>
  <c r="BY148" i="1"/>
  <c r="BY147" i="1"/>
  <c r="BY146" i="1"/>
  <c r="BY150" i="1"/>
  <c r="BY149" i="1"/>
  <c r="BZ61" i="1" l="1"/>
  <c r="BZ66" i="1"/>
  <c r="BZ6" i="1" s="1"/>
  <c r="BZ64" i="1"/>
  <c r="BY30" i="1"/>
  <c r="BZ79" i="1"/>
  <c r="BY175" i="1"/>
  <c r="BY177" i="1" s="1"/>
  <c r="BY178" i="1" s="1"/>
  <c r="BZ68" i="1" s="1"/>
  <c r="BY126" i="1"/>
  <c r="BY127" i="1" s="1"/>
  <c r="BY128" i="1" s="1"/>
  <c r="BY4" i="1" s="1"/>
  <c r="BY121" i="1"/>
  <c r="BY180" i="1" l="1"/>
  <c r="BY42" i="1"/>
  <c r="BZ76" i="1"/>
  <c r="BZ81" i="1"/>
  <c r="BY43" i="1"/>
  <c r="BY132" i="1"/>
  <c r="BY133" i="1" s="1"/>
  <c r="BY134" i="1" s="1"/>
  <c r="BY135" i="1" s="1"/>
  <c r="BY136" i="1" s="1"/>
  <c r="BY184" i="1"/>
  <c r="BY179" i="1"/>
  <c r="BY258" i="1"/>
  <c r="BZ80" i="1"/>
  <c r="BY181" i="1"/>
  <c r="BY183" i="1"/>
  <c r="BZ77" i="1"/>
  <c r="BZ8" i="1"/>
  <c r="BZ84" i="1"/>
  <c r="BZ85" i="1" s="1"/>
  <c r="BZ88" i="1" s="1"/>
  <c r="BZ89" i="1" s="1"/>
  <c r="BZ15" i="1" s="1"/>
  <c r="BZ12" i="1"/>
  <c r="BZ95" i="1"/>
  <c r="BZ16" i="1" s="1"/>
  <c r="BZ145" i="1"/>
  <c r="BZ165" i="1"/>
  <c r="BY166" i="1" s="1"/>
  <c r="BZ163" i="1"/>
  <c r="BY32" i="1"/>
  <c r="BZ97" i="1"/>
  <c r="BZ98" i="1" s="1"/>
  <c r="BZ7" i="1"/>
  <c r="CA56" i="1"/>
  <c r="CA57" i="1" s="1"/>
  <c r="BZ78" i="1" l="1"/>
  <c r="BZ13" i="1" s="1"/>
  <c r="BZ101" i="1"/>
  <c r="BZ20" i="1" s="1"/>
  <c r="BZ100" i="1"/>
  <c r="BZ19" i="1"/>
  <c r="CA62" i="1"/>
  <c r="CA65" i="1" s="1"/>
  <c r="BZ10" i="1"/>
  <c r="BZ86" i="1"/>
  <c r="BZ87" i="1" s="1"/>
  <c r="BZ9" i="1" s="1"/>
  <c r="BZ82" i="1"/>
  <c r="BZ83" i="1" s="1"/>
  <c r="BZ104" i="1"/>
  <c r="BY164" i="1"/>
  <c r="BY158" i="1"/>
  <c r="BY256" i="1"/>
  <c r="BY137" i="1"/>
  <c r="BY138" i="1" s="1"/>
  <c r="BY139" i="1" s="1"/>
  <c r="BY140" i="1" s="1"/>
  <c r="BY141" i="1" s="1"/>
  <c r="BY3" i="1" s="1"/>
  <c r="BY159" i="1"/>
  <c r="BY161" i="1"/>
  <c r="BY160" i="1"/>
  <c r="CA63" i="1" l="1"/>
  <c r="CA67" i="1"/>
  <c r="BY157" i="1"/>
  <c r="BY156" i="1"/>
  <c r="BY254" i="1"/>
  <c r="BY155" i="1"/>
  <c r="BY154" i="1"/>
  <c r="BZ22" i="1"/>
  <c r="BZ105" i="1"/>
  <c r="BZ23" i="1" s="1"/>
  <c r="BZ14" i="1"/>
  <c r="BZ113" i="1"/>
  <c r="BZ106" i="1" l="1"/>
  <c r="BZ108" i="1" s="1"/>
  <c r="BZ109" i="1" s="1"/>
  <c r="BZ114" i="1"/>
  <c r="BZ27" i="1"/>
  <c r="BZ107" i="1" l="1"/>
  <c r="BZ24" i="1" s="1"/>
  <c r="BZ110" i="1"/>
  <c r="CA91" i="1"/>
  <c r="BZ115" i="1"/>
  <c r="BZ28" i="1"/>
  <c r="BZ176" i="1" l="1"/>
  <c r="CA73" i="1"/>
  <c r="BZ144" i="1"/>
  <c r="CA74" i="1"/>
  <c r="BZ174" i="1"/>
  <c r="CA99" i="1"/>
  <c r="CA18" i="1" s="1"/>
  <c r="BZ25" i="1"/>
  <c r="BZ36" i="1" s="1"/>
  <c r="BZ260" i="1"/>
  <c r="CA92" i="1"/>
  <c r="CA93" i="1" s="1"/>
  <c r="CA94" i="1" s="1"/>
  <c r="BZ131" i="1"/>
  <c r="CA71" i="1"/>
  <c r="CA72" i="1"/>
  <c r="BZ119" i="1"/>
  <c r="BZ120" i="1" s="1"/>
  <c r="BZ31" i="1" s="1"/>
  <c r="BZ122" i="1"/>
  <c r="BZ123" i="1" s="1"/>
  <c r="BZ124" i="1" s="1"/>
  <c r="BZ33" i="1" s="1"/>
  <c r="BZ116" i="1"/>
  <c r="BZ29" i="1" s="1"/>
  <c r="CA75" i="1" l="1"/>
  <c r="BZ39" i="1"/>
  <c r="BZ37" i="1"/>
  <c r="BZ40" i="1"/>
  <c r="BZ38" i="1"/>
  <c r="BZ41" i="1"/>
  <c r="BZ148" i="1"/>
  <c r="BZ146" i="1"/>
  <c r="BZ151" i="1"/>
  <c r="BZ150" i="1"/>
  <c r="BZ147" i="1"/>
  <c r="BZ149" i="1"/>
  <c r="BZ117" i="1"/>
  <c r="BZ118" i="1" s="1"/>
  <c r="CA66" i="1" l="1"/>
  <c r="CA6" i="1" s="1"/>
  <c r="CA61" i="1"/>
  <c r="CA64" i="1"/>
  <c r="BZ175" i="1"/>
  <c r="BZ177" i="1" s="1"/>
  <c r="BZ178" i="1" s="1"/>
  <c r="CA79" i="1"/>
  <c r="BZ126" i="1"/>
  <c r="BZ127" i="1" s="1"/>
  <c r="BZ128" i="1" s="1"/>
  <c r="BZ4" i="1" s="1"/>
  <c r="BZ121" i="1"/>
  <c r="BZ30" i="1"/>
  <c r="CA80" i="1" l="1"/>
  <c r="BZ179" i="1"/>
  <c r="BZ181" i="1"/>
  <c r="BZ43" i="1"/>
  <c r="CA68" i="1"/>
  <c r="CA81" i="1"/>
  <c r="BZ42" i="1"/>
  <c r="BZ183" i="1"/>
  <c r="BZ132" i="1"/>
  <c r="BZ133" i="1" s="1"/>
  <c r="BZ134" i="1" s="1"/>
  <c r="BZ135" i="1" s="1"/>
  <c r="BZ136" i="1" s="1"/>
  <c r="CA76" i="1"/>
  <c r="BZ184" i="1"/>
  <c r="BZ180" i="1"/>
  <c r="BZ258" i="1"/>
  <c r="CA77" i="1"/>
  <c r="CA78" i="1" s="1"/>
  <c r="CA13" i="1" s="1"/>
  <c r="CA97" i="1"/>
  <c r="CA98" i="1" s="1"/>
  <c r="BZ32" i="1"/>
  <c r="CA84" i="1"/>
  <c r="CA8" i="1"/>
  <c r="CB56" i="1"/>
  <c r="CB57" i="1" s="1"/>
  <c r="CA7" i="1"/>
  <c r="CA82" i="1" l="1"/>
  <c r="CA83" i="1" s="1"/>
  <c r="CA14" i="1" s="1"/>
  <c r="CA104" i="1"/>
  <c r="CA22" i="1" s="1"/>
  <c r="CB62" i="1"/>
  <c r="CB65" i="1" s="1"/>
  <c r="CA19" i="1"/>
  <c r="CA100" i="1"/>
  <c r="CA101" i="1"/>
  <c r="CA20" i="1" s="1"/>
  <c r="CA85" i="1"/>
  <c r="CA88" i="1" s="1"/>
  <c r="CA89" i="1" s="1"/>
  <c r="CA15" i="1" s="1"/>
  <c r="CA12" i="1"/>
  <c r="CA163" i="1"/>
  <c r="CA95" i="1"/>
  <c r="CA16" i="1" s="1"/>
  <c r="CA145" i="1"/>
  <c r="CA165" i="1"/>
  <c r="BZ166" i="1" s="1"/>
  <c r="BZ158" i="1" s="1"/>
  <c r="BZ159" i="1" l="1"/>
  <c r="BZ161" i="1"/>
  <c r="BZ160" i="1"/>
  <c r="BZ256" i="1"/>
  <c r="BZ137" i="1"/>
  <c r="BZ138" i="1" s="1"/>
  <c r="BZ139" i="1" s="1"/>
  <c r="BZ140" i="1" s="1"/>
  <c r="BZ141" i="1" s="1"/>
  <c r="BZ3" i="1" s="1"/>
  <c r="CA113" i="1"/>
  <c r="CA27" i="1" s="1"/>
  <c r="CB63" i="1"/>
  <c r="CB67" i="1"/>
  <c r="CA86" i="1"/>
  <c r="CA10" i="1"/>
  <c r="BZ164" i="1"/>
  <c r="CA87" i="1" l="1"/>
  <c r="CA9" i="1" s="1"/>
  <c r="CA105" i="1"/>
  <c r="CA114" i="1"/>
  <c r="BZ154" i="1"/>
  <c r="BZ254" i="1"/>
  <c r="BZ156" i="1"/>
  <c r="BZ155" i="1"/>
  <c r="BZ157" i="1"/>
  <c r="CA28" i="1" l="1"/>
  <c r="CA115" i="1"/>
  <c r="CA122" i="1" s="1"/>
  <c r="CA123" i="1" s="1"/>
  <c r="CA124" i="1" s="1"/>
  <c r="CA33" i="1" s="1"/>
  <c r="CA23" i="1"/>
  <c r="CA106" i="1"/>
  <c r="CA39" i="1" l="1"/>
  <c r="CA37" i="1"/>
  <c r="CA107" i="1"/>
  <c r="CA108" i="1"/>
  <c r="CA109" i="1" s="1"/>
  <c r="CA110" i="1" l="1"/>
  <c r="CB91" i="1"/>
  <c r="CA24" i="1"/>
  <c r="CA176" i="1"/>
  <c r="CB73" i="1"/>
  <c r="CB72" i="1" l="1"/>
  <c r="CA131" i="1"/>
  <c r="CA174" i="1"/>
  <c r="CB71" i="1"/>
  <c r="CB99" i="1"/>
  <c r="CB18" i="1" s="1"/>
  <c r="CA144" i="1"/>
  <c r="CA25" i="1"/>
  <c r="CA36" i="1" s="1"/>
  <c r="CA119" i="1"/>
  <c r="CA120" i="1" s="1"/>
  <c r="CA31" i="1" s="1"/>
  <c r="CA116" i="1"/>
  <c r="CB92" i="1"/>
  <c r="CB93" i="1" s="1"/>
  <c r="CB94" i="1" s="1"/>
  <c r="CA260" i="1"/>
  <c r="CB74" i="1"/>
  <c r="CB75" i="1" s="1"/>
  <c r="CA38" i="1" l="1"/>
  <c r="CA40" i="1"/>
  <c r="CA41" i="1"/>
  <c r="CA149" i="1"/>
  <c r="CA150" i="1"/>
  <c r="CA148" i="1"/>
  <c r="CA147" i="1"/>
  <c r="CA146" i="1"/>
  <c r="CA151" i="1"/>
  <c r="CA29" i="1"/>
  <c r="CA117" i="1"/>
  <c r="CA118" i="1" s="1"/>
  <c r="CA126" i="1" l="1"/>
  <c r="CA127" i="1" s="1"/>
  <c r="CA128" i="1" s="1"/>
  <c r="CA4" i="1" s="1"/>
  <c r="CB79" i="1"/>
  <c r="CA175" i="1"/>
  <c r="CA177" i="1" s="1"/>
  <c r="CA178" i="1" s="1"/>
  <c r="CB68" i="1" s="1"/>
  <c r="CA121" i="1"/>
  <c r="CA30" i="1"/>
  <c r="CB61" i="1"/>
  <c r="CB66" i="1"/>
  <c r="CB6" i="1" s="1"/>
  <c r="CB64" i="1"/>
  <c r="CA32" i="1" l="1"/>
  <c r="CB97" i="1"/>
  <c r="CB98" i="1" s="1"/>
  <c r="CB80" i="1"/>
  <c r="CA181" i="1"/>
  <c r="CA180" i="1"/>
  <c r="CA42" i="1"/>
  <c r="CA132" i="1"/>
  <c r="CA133" i="1" s="1"/>
  <c r="CA134" i="1" s="1"/>
  <c r="CA135" i="1" s="1"/>
  <c r="CA136" i="1" s="1"/>
  <c r="CB76" i="1"/>
  <c r="CA184" i="1"/>
  <c r="CA183" i="1"/>
  <c r="CB81" i="1"/>
  <c r="CB82" i="1" s="1"/>
  <c r="CB83" i="1" s="1"/>
  <c r="CB14" i="1" s="1"/>
  <c r="CA258" i="1"/>
  <c r="CB77" i="1"/>
  <c r="CA43" i="1"/>
  <c r="CA179" i="1"/>
  <c r="CB7" i="1"/>
  <c r="CC56" i="1"/>
  <c r="CC57" i="1" s="1"/>
  <c r="CB84" i="1"/>
  <c r="CB85" i="1" s="1"/>
  <c r="CB88" i="1" s="1"/>
  <c r="CB8" i="1"/>
  <c r="CB163" i="1"/>
  <c r="CB12" i="1"/>
  <c r="CB95" i="1"/>
  <c r="CB16" i="1" s="1"/>
  <c r="CB145" i="1"/>
  <c r="CB165" i="1"/>
  <c r="CA166" i="1" s="1"/>
  <c r="CA256" i="1" s="1"/>
  <c r="CA159" i="1" l="1"/>
  <c r="CA160" i="1"/>
  <c r="CA158" i="1"/>
  <c r="CA161" i="1"/>
  <c r="CB113" i="1"/>
  <c r="CB19" i="1"/>
  <c r="CB100" i="1"/>
  <c r="CB101" i="1"/>
  <c r="CB20" i="1" s="1"/>
  <c r="CA164" i="1"/>
  <c r="CB86" i="1"/>
  <c r="CB87" i="1" s="1"/>
  <c r="CB9" i="1" s="1"/>
  <c r="CB10" i="1"/>
  <c r="CA137" i="1"/>
  <c r="CA138" i="1" s="1"/>
  <c r="CA139" i="1" s="1"/>
  <c r="CA140" i="1" s="1"/>
  <c r="CA141" i="1" s="1"/>
  <c r="CA3" i="1" s="1"/>
  <c r="CB89" i="1"/>
  <c r="CB15" i="1" s="1"/>
  <c r="CC62" i="1"/>
  <c r="CC65" i="1" s="1"/>
  <c r="CB78" i="1"/>
  <c r="CC63" i="1" l="1"/>
  <c r="CC67" i="1"/>
  <c r="CB13" i="1"/>
  <c r="CB104" i="1"/>
  <c r="CA254" i="1"/>
  <c r="CA156" i="1"/>
  <c r="CA154" i="1"/>
  <c r="CA155" i="1"/>
  <c r="CA157" i="1"/>
  <c r="CB114" i="1"/>
  <c r="CB27" i="1"/>
  <c r="CB28" i="1" l="1"/>
  <c r="CB115" i="1"/>
  <c r="CB105" i="1"/>
  <c r="CB23" i="1" s="1"/>
  <c r="CB22" i="1"/>
  <c r="CB106" i="1" l="1"/>
  <c r="CB107" i="1" s="1"/>
  <c r="CC73" i="1" s="1"/>
  <c r="CB122" i="1"/>
  <c r="CB123" i="1" s="1"/>
  <c r="CB124" i="1" s="1"/>
  <c r="CB33" i="1" s="1"/>
  <c r="CB39" i="1" l="1"/>
  <c r="CB37" i="1"/>
  <c r="CB108" i="1"/>
  <c r="CB109" i="1" s="1"/>
  <c r="CC91" i="1" s="1"/>
  <c r="CB176" i="1"/>
  <c r="CB24" i="1"/>
  <c r="CB110" i="1" l="1"/>
  <c r="CC72" i="1" s="1"/>
  <c r="CB260" i="1"/>
  <c r="CB144" i="1"/>
  <c r="CC99" i="1"/>
  <c r="CC18" i="1" s="1"/>
  <c r="CB25" i="1"/>
  <c r="CB36" i="1" s="1"/>
  <c r="CB116" i="1" l="1"/>
  <c r="CB117" i="1" s="1"/>
  <c r="CB118" i="1" s="1"/>
  <c r="CB131" i="1"/>
  <c r="CC92" i="1"/>
  <c r="CC93" i="1" s="1"/>
  <c r="CC94" i="1" s="1"/>
  <c r="CC74" i="1"/>
  <c r="CC75" i="1" s="1"/>
  <c r="CB174" i="1"/>
  <c r="CC71" i="1"/>
  <c r="CB119" i="1"/>
  <c r="CB120" i="1" s="1"/>
  <c r="CB31" i="1" s="1"/>
  <c r="CB40" i="1"/>
  <c r="CB41" i="1"/>
  <c r="CB38" i="1"/>
  <c r="CB147" i="1"/>
  <c r="CB146" i="1"/>
  <c r="CB150" i="1"/>
  <c r="CB149" i="1"/>
  <c r="CB151" i="1"/>
  <c r="CB148" i="1"/>
  <c r="CB29" i="1"/>
  <c r="CC64" i="1" l="1"/>
  <c r="CC66" i="1"/>
  <c r="CC6" i="1" s="1"/>
  <c r="CC61" i="1"/>
  <c r="CB30" i="1"/>
  <c r="CB126" i="1"/>
  <c r="CB127" i="1" s="1"/>
  <c r="CB128" i="1" s="1"/>
  <c r="CB4" i="1" s="1"/>
  <c r="CB175" i="1"/>
  <c r="CB177" i="1" s="1"/>
  <c r="CB178" i="1" s="1"/>
  <c r="CB121" i="1"/>
  <c r="CC79" i="1"/>
  <c r="CC97" i="1" l="1"/>
  <c r="CC98" i="1" s="1"/>
  <c r="CB32" i="1"/>
  <c r="CD56" i="1"/>
  <c r="CD57" i="1" s="1"/>
  <c r="CC7" i="1"/>
  <c r="CC68" i="1"/>
  <c r="CC76" i="1"/>
  <c r="CB183" i="1"/>
  <c r="CB42" i="1"/>
  <c r="CB181" i="1"/>
  <c r="CB43" i="1"/>
  <c r="CB184" i="1"/>
  <c r="CB180" i="1"/>
  <c r="CB179" i="1"/>
  <c r="CC81" i="1"/>
  <c r="CB258" i="1"/>
  <c r="CC80" i="1"/>
  <c r="CC77" i="1"/>
  <c r="CB132" i="1"/>
  <c r="CB133" i="1" s="1"/>
  <c r="CB134" i="1" s="1"/>
  <c r="CB135" i="1" s="1"/>
  <c r="CB136" i="1" s="1"/>
  <c r="CC8" i="1"/>
  <c r="CC84" i="1"/>
  <c r="CC85" i="1" l="1"/>
  <c r="CC88" i="1" s="1"/>
  <c r="CC86" i="1" s="1"/>
  <c r="CC87" i="1" s="1"/>
  <c r="CC9" i="1" s="1"/>
  <c r="CC78" i="1"/>
  <c r="CC13" i="1" s="1"/>
  <c r="CC82" i="1"/>
  <c r="CC83" i="1" s="1"/>
  <c r="CC14" i="1" s="1"/>
  <c r="CD62" i="1"/>
  <c r="CD65" i="1" s="1"/>
  <c r="CC145" i="1"/>
  <c r="CC165" i="1"/>
  <c r="CB166" i="1" s="1"/>
  <c r="CC12" i="1"/>
  <c r="CC163" i="1"/>
  <c r="CC95" i="1"/>
  <c r="CC16" i="1" s="1"/>
  <c r="CC104" i="1"/>
  <c r="CC19" i="1"/>
  <c r="CC100" i="1"/>
  <c r="CC101" i="1"/>
  <c r="CC20" i="1" s="1"/>
  <c r="CC10" i="1" l="1"/>
  <c r="CC89" i="1"/>
  <c r="CC15" i="1" s="1"/>
  <c r="CC113" i="1"/>
  <c r="CC114" i="1" s="1"/>
  <c r="CC105" i="1"/>
  <c r="CC23" i="1" s="1"/>
  <c r="CC22" i="1"/>
  <c r="CB137" i="1"/>
  <c r="CB138" i="1" s="1"/>
  <c r="CB139" i="1" s="1"/>
  <c r="CB140" i="1" s="1"/>
  <c r="CB141" i="1" s="1"/>
  <c r="CB3" i="1" s="1"/>
  <c r="CB256" i="1"/>
  <c r="CB158" i="1"/>
  <c r="CB161" i="1"/>
  <c r="CB159" i="1"/>
  <c r="CB160" i="1"/>
  <c r="CD63" i="1"/>
  <c r="CB164" i="1"/>
  <c r="CD67" i="1"/>
  <c r="CC27" i="1" l="1"/>
  <c r="CC28" i="1"/>
  <c r="CC115" i="1"/>
  <c r="CB155" i="1"/>
  <c r="CB254" i="1"/>
  <c r="CB157" i="1"/>
  <c r="CB154" i="1"/>
  <c r="CB156" i="1"/>
  <c r="CC106" i="1"/>
  <c r="CC107" i="1" l="1"/>
  <c r="CC108" i="1"/>
  <c r="CC109" i="1" s="1"/>
  <c r="CC122" i="1"/>
  <c r="CC123" i="1" s="1"/>
  <c r="CC124" i="1" s="1"/>
  <c r="CC33" i="1" s="1"/>
  <c r="CC39" i="1" l="1"/>
  <c r="CC37" i="1"/>
  <c r="CD73" i="1"/>
  <c r="CC24" i="1"/>
  <c r="CC176" i="1"/>
  <c r="CD91" i="1"/>
  <c r="CC110" i="1"/>
  <c r="CD71" i="1" l="1"/>
  <c r="CD72" i="1"/>
  <c r="CC119" i="1"/>
  <c r="CC120" i="1" s="1"/>
  <c r="CC31" i="1" s="1"/>
  <c r="CC131" i="1"/>
  <c r="CD99" i="1"/>
  <c r="CC144" i="1"/>
  <c r="CC260" i="1"/>
  <c r="CC174" i="1"/>
  <c r="CC25" i="1"/>
  <c r="CC36" i="1" s="1"/>
  <c r="CD92" i="1"/>
  <c r="CD93" i="1" s="1"/>
  <c r="CD94" i="1" s="1"/>
  <c r="CD74" i="1"/>
  <c r="CD75" i="1" s="1"/>
  <c r="CC116" i="1"/>
  <c r="CC29" i="1" l="1"/>
  <c r="CC117" i="1"/>
  <c r="CC118" i="1" s="1"/>
  <c r="CC149" i="1"/>
  <c r="CC151" i="1"/>
  <c r="CC148" i="1"/>
  <c r="CC146" i="1"/>
  <c r="CC150" i="1"/>
  <c r="CC147" i="1"/>
  <c r="CC38" i="1"/>
  <c r="CC40" i="1"/>
  <c r="CC41" i="1"/>
  <c r="CD18" i="1"/>
  <c r="CD66" i="1" l="1"/>
  <c r="CD6" i="1" s="1"/>
  <c r="CD64" i="1"/>
  <c r="CD61" i="1"/>
  <c r="CD79" i="1"/>
  <c r="CC175" i="1"/>
  <c r="CC177" i="1" s="1"/>
  <c r="CC178" i="1" s="1"/>
  <c r="CC30" i="1"/>
  <c r="CC121" i="1"/>
  <c r="CC126" i="1"/>
  <c r="CC127" i="1" s="1"/>
  <c r="CC128" i="1" s="1"/>
  <c r="CC4" i="1" s="1"/>
  <c r="CD97" i="1" l="1"/>
  <c r="CD98" i="1" s="1"/>
  <c r="CC32" i="1"/>
  <c r="CE56" i="1"/>
  <c r="CE57" i="1" s="1"/>
  <c r="CD7" i="1"/>
  <c r="CD8" i="1"/>
  <c r="CD84" i="1"/>
  <c r="CD81" i="1"/>
  <c r="CC184" i="1"/>
  <c r="CD77" i="1"/>
  <c r="CC181" i="1"/>
  <c r="CC179" i="1"/>
  <c r="CC258" i="1"/>
  <c r="CD76" i="1"/>
  <c r="CC180" i="1"/>
  <c r="CC43" i="1"/>
  <c r="CD80" i="1"/>
  <c r="CC132" i="1"/>
  <c r="CC133" i="1" s="1"/>
  <c r="CC134" i="1" s="1"/>
  <c r="CC135" i="1" s="1"/>
  <c r="CC136" i="1" s="1"/>
  <c r="CC42" i="1"/>
  <c r="CC183" i="1"/>
  <c r="CD68" i="1"/>
  <c r="CD82" i="1" l="1"/>
  <c r="CD83" i="1" s="1"/>
  <c r="CD14" i="1" s="1"/>
  <c r="CD78" i="1"/>
  <c r="CD13" i="1" s="1"/>
  <c r="CD145" i="1"/>
  <c r="CD12" i="1"/>
  <c r="CD95" i="1"/>
  <c r="CD16" i="1" s="1"/>
  <c r="CD165" i="1"/>
  <c r="CD163" i="1"/>
  <c r="CE62" i="1"/>
  <c r="CE67" i="1" s="1"/>
  <c r="CD85" i="1"/>
  <c r="CD88" i="1" s="1"/>
  <c r="CD19" i="1"/>
  <c r="CD100" i="1"/>
  <c r="CD101" i="1"/>
  <c r="CD20" i="1" s="1"/>
  <c r="CD113" i="1" l="1"/>
  <c r="CD104" i="1"/>
  <c r="CD22" i="1" s="1"/>
  <c r="CE63" i="1"/>
  <c r="CD10" i="1"/>
  <c r="CD86" i="1"/>
  <c r="CD87" i="1" s="1"/>
  <c r="CD9" i="1" s="1"/>
  <c r="CE65" i="1"/>
  <c r="CD89" i="1"/>
  <c r="CD15" i="1" s="1"/>
  <c r="CC166" i="1"/>
  <c r="CD27" i="1"/>
  <c r="CC164" i="1"/>
  <c r="CD105" i="1" l="1"/>
  <c r="CD114" i="1"/>
  <c r="CD28" i="1" s="1"/>
  <c r="CC154" i="1"/>
  <c r="CC254" i="1"/>
  <c r="CC157" i="1"/>
  <c r="CC156" i="1"/>
  <c r="CC155" i="1"/>
  <c r="CC161" i="1"/>
  <c r="CC137" i="1"/>
  <c r="CC138" i="1" s="1"/>
  <c r="CC139" i="1" s="1"/>
  <c r="CC140" i="1" s="1"/>
  <c r="CC141" i="1" s="1"/>
  <c r="CC3" i="1" s="1"/>
  <c r="CC256" i="1"/>
  <c r="CC160" i="1"/>
  <c r="CC158" i="1"/>
  <c r="CC159" i="1"/>
  <c r="CD115" i="1" l="1"/>
  <c r="CD122" i="1" s="1"/>
  <c r="CD123" i="1" s="1"/>
  <c r="CD124" i="1" s="1"/>
  <c r="CD33" i="1" s="1"/>
  <c r="CD23" i="1"/>
  <c r="CD106" i="1"/>
  <c r="CD39" i="1" l="1"/>
  <c r="CD37" i="1"/>
  <c r="CD107" i="1"/>
  <c r="CD108" i="1"/>
  <c r="CD109" i="1" s="1"/>
  <c r="CE91" i="1" l="1"/>
  <c r="CD110" i="1"/>
  <c r="CD24" i="1"/>
  <c r="CE73" i="1"/>
  <c r="CD176" i="1"/>
  <c r="CD116" i="1" l="1"/>
  <c r="CE74" i="1"/>
  <c r="CE75" i="1" s="1"/>
  <c r="CD119" i="1"/>
  <c r="CD120" i="1" s="1"/>
  <c r="CD31" i="1" s="1"/>
  <c r="CE92" i="1"/>
  <c r="CE93" i="1" s="1"/>
  <c r="CE94" i="1" s="1"/>
  <c r="CD174" i="1"/>
  <c r="CE72" i="1"/>
  <c r="CE99" i="1"/>
  <c r="CE18" i="1" s="1"/>
  <c r="CD260" i="1"/>
  <c r="CD144" i="1"/>
  <c r="CD131" i="1"/>
  <c r="CE71" i="1"/>
  <c r="CD25" i="1"/>
  <c r="CD36" i="1" l="1"/>
  <c r="CD38" i="1"/>
  <c r="CD41" i="1"/>
  <c r="CD40" i="1"/>
  <c r="CD146" i="1"/>
  <c r="CD147" i="1"/>
  <c r="CD150" i="1"/>
  <c r="CD148" i="1"/>
  <c r="CD151" i="1"/>
  <c r="CD149" i="1"/>
  <c r="CD29" i="1"/>
  <c r="CD117" i="1"/>
  <c r="CD118" i="1" s="1"/>
  <c r="CE64" i="1" l="1"/>
  <c r="CE61" i="1"/>
  <c r="CE66" i="1"/>
  <c r="CE6" i="1" s="1"/>
  <c r="CD175" i="1"/>
  <c r="CD177" i="1" s="1"/>
  <c r="CD178" i="1" s="1"/>
  <c r="CE68" i="1" s="1"/>
  <c r="CD126" i="1"/>
  <c r="CD127" i="1" s="1"/>
  <c r="CD128" i="1" s="1"/>
  <c r="CD4" i="1" s="1"/>
  <c r="CE79" i="1"/>
  <c r="CD121" i="1"/>
  <c r="CD30" i="1"/>
  <c r="CE145" i="1" l="1"/>
  <c r="CE165" i="1"/>
  <c r="CD166" i="1" s="1"/>
  <c r="CE163" i="1"/>
  <c r="CE95" i="1"/>
  <c r="CE16" i="1" s="1"/>
  <c r="CE12" i="1"/>
  <c r="CE97" i="1"/>
  <c r="CE98" i="1" s="1"/>
  <c r="CD32" i="1"/>
  <c r="CE7" i="1"/>
  <c r="CF56" i="1"/>
  <c r="CF57" i="1" s="1"/>
  <c r="CE77" i="1"/>
  <c r="CE81" i="1"/>
  <c r="CD180" i="1"/>
  <c r="CD43" i="1"/>
  <c r="CD183" i="1"/>
  <c r="CD181" i="1"/>
  <c r="CE76" i="1"/>
  <c r="CD132" i="1"/>
  <c r="CD133" i="1" s="1"/>
  <c r="CD134" i="1" s="1"/>
  <c r="CD135" i="1" s="1"/>
  <c r="CD136" i="1" s="1"/>
  <c r="CE80" i="1"/>
  <c r="CD42" i="1"/>
  <c r="CD179" i="1"/>
  <c r="CD184" i="1"/>
  <c r="CD258" i="1"/>
  <c r="CE8" i="1"/>
  <c r="CE84" i="1"/>
  <c r="CE85" i="1" s="1"/>
  <c r="CE88" i="1" s="1"/>
  <c r="CE89" i="1" s="1"/>
  <c r="CE15" i="1" s="1"/>
  <c r="CE82" i="1" l="1"/>
  <c r="CE83" i="1" s="1"/>
  <c r="CE14" i="1" s="1"/>
  <c r="CF62" i="1"/>
  <c r="CF65" i="1" s="1"/>
  <c r="CE86" i="1"/>
  <c r="CE87" i="1" s="1"/>
  <c r="CE9" i="1" s="1"/>
  <c r="CE10" i="1"/>
  <c r="CD164" i="1"/>
  <c r="CD137" i="1"/>
  <c r="CD138" i="1" s="1"/>
  <c r="CD139" i="1" s="1"/>
  <c r="CD140" i="1" s="1"/>
  <c r="CD141" i="1" s="1"/>
  <c r="CD3" i="1" s="1"/>
  <c r="CD161" i="1"/>
  <c r="CD256" i="1"/>
  <c r="CD160" i="1"/>
  <c r="CD158" i="1"/>
  <c r="CD159" i="1"/>
  <c r="CE78" i="1"/>
  <c r="CE100" i="1"/>
  <c r="CE101" i="1"/>
  <c r="CE20" i="1" s="1"/>
  <c r="CE19" i="1"/>
  <c r="CE113" i="1" l="1"/>
  <c r="CE27" i="1" s="1"/>
  <c r="CE13" i="1"/>
  <c r="CE104" i="1"/>
  <c r="CF67" i="1"/>
  <c r="CD156" i="1"/>
  <c r="CD254" i="1"/>
  <c r="CD155" i="1"/>
  <c r="CD157" i="1"/>
  <c r="CD154" i="1"/>
  <c r="CF63" i="1"/>
  <c r="CE114" i="1" l="1"/>
  <c r="CE28" i="1" s="1"/>
  <c r="CE22" i="1"/>
  <c r="CE105" i="1"/>
  <c r="CE23" i="1" s="1"/>
  <c r="CE115" i="1" l="1"/>
  <c r="CE122" i="1" s="1"/>
  <c r="CE123" i="1" s="1"/>
  <c r="CE124" i="1" s="1"/>
  <c r="CE33" i="1" s="1"/>
  <c r="CE39" i="1" s="1"/>
  <c r="CE37" i="1"/>
  <c r="CE106" i="1"/>
  <c r="CE107" i="1" l="1"/>
  <c r="CE108" i="1"/>
  <c r="CE109" i="1" s="1"/>
  <c r="CF91" i="1" l="1"/>
  <c r="CE110" i="1"/>
  <c r="CF73" i="1"/>
  <c r="CE24" i="1"/>
  <c r="CE176" i="1"/>
  <c r="CE131" i="1" l="1"/>
  <c r="CF74" i="1"/>
  <c r="CF75" i="1" s="1"/>
  <c r="CF72" i="1"/>
  <c r="CE25" i="1"/>
  <c r="CE116" i="1"/>
  <c r="CF71" i="1"/>
  <c r="CE144" i="1"/>
  <c r="CE174" i="1"/>
  <c r="CF99" i="1"/>
  <c r="CF18" i="1" s="1"/>
  <c r="CE260" i="1"/>
  <c r="CE119" i="1"/>
  <c r="CE120" i="1" s="1"/>
  <c r="CE31" i="1" s="1"/>
  <c r="CF92" i="1"/>
  <c r="CF93" i="1" s="1"/>
  <c r="CF94" i="1" s="1"/>
  <c r="CE36" i="1" l="1"/>
  <c r="CE38" i="1"/>
  <c r="CE40" i="1"/>
  <c r="CE41" i="1"/>
  <c r="CE151" i="1"/>
  <c r="CE148" i="1"/>
  <c r="CE147" i="1"/>
  <c r="CE149" i="1"/>
  <c r="CE150" i="1"/>
  <c r="CE146" i="1"/>
  <c r="CE29" i="1"/>
  <c r="CE117" i="1"/>
  <c r="CE118" i="1" s="1"/>
  <c r="CE30" i="1" l="1"/>
  <c r="CE121" i="1"/>
  <c r="CF79" i="1"/>
  <c r="CE175" i="1"/>
  <c r="CE177" i="1" s="1"/>
  <c r="CE178" i="1" s="1"/>
  <c r="CE126" i="1"/>
  <c r="CE127" i="1" s="1"/>
  <c r="CE128" i="1" s="1"/>
  <c r="CE4" i="1" s="1"/>
  <c r="CF61" i="1"/>
  <c r="CF66" i="1"/>
  <c r="CF6" i="1" s="1"/>
  <c r="CF64" i="1"/>
  <c r="CE258" i="1" l="1"/>
  <c r="CE180" i="1"/>
  <c r="CE42" i="1"/>
  <c r="CE179" i="1"/>
  <c r="CE184" i="1"/>
  <c r="CE181" i="1"/>
  <c r="CE43" i="1"/>
  <c r="CF80" i="1"/>
  <c r="CE183" i="1"/>
  <c r="CE132" i="1"/>
  <c r="CE133" i="1" s="1"/>
  <c r="CE134" i="1" s="1"/>
  <c r="CE135" i="1" s="1"/>
  <c r="CE136" i="1" s="1"/>
  <c r="CF76" i="1"/>
  <c r="CF81" i="1"/>
  <c r="CF82" i="1" s="1"/>
  <c r="CF83" i="1" s="1"/>
  <c r="CF14" i="1" s="1"/>
  <c r="CF77" i="1"/>
  <c r="CF84" i="1"/>
  <c r="CF8" i="1"/>
  <c r="CG56" i="1"/>
  <c r="CG57" i="1" s="1"/>
  <c r="CF7" i="1"/>
  <c r="CF97" i="1"/>
  <c r="CF98" i="1" s="1"/>
  <c r="CE32" i="1"/>
  <c r="CF68" i="1"/>
  <c r="CG62" i="1" l="1"/>
  <c r="CG63" i="1" s="1"/>
  <c r="CF85" i="1"/>
  <c r="CF88" i="1" s="1"/>
  <c r="CF89" i="1" s="1"/>
  <c r="CF15" i="1" s="1"/>
  <c r="CF12" i="1"/>
  <c r="CF165" i="1"/>
  <c r="CE166" i="1" s="1"/>
  <c r="CF145" i="1"/>
  <c r="CF113" i="1"/>
  <c r="CF163" i="1"/>
  <c r="CF95" i="1"/>
  <c r="CF16" i="1" s="1"/>
  <c r="CF19" i="1"/>
  <c r="CF101" i="1"/>
  <c r="CF20" i="1" s="1"/>
  <c r="CF100" i="1"/>
  <c r="CF78" i="1"/>
  <c r="CF13" i="1" s="1"/>
  <c r="CG67" i="1" l="1"/>
  <c r="CG65" i="1"/>
  <c r="CF10" i="1"/>
  <c r="CF86" i="1"/>
  <c r="CF87" i="1" s="1"/>
  <c r="CF9" i="1" s="1"/>
  <c r="CE161" i="1"/>
  <c r="CE159" i="1"/>
  <c r="CE158" i="1"/>
  <c r="CE137" i="1"/>
  <c r="CE138" i="1" s="1"/>
  <c r="CE139" i="1" s="1"/>
  <c r="CE140" i="1" s="1"/>
  <c r="CE141" i="1" s="1"/>
  <c r="CE3" i="1" s="1"/>
  <c r="CE160" i="1"/>
  <c r="CE256" i="1"/>
  <c r="CF104" i="1"/>
  <c r="CE164" i="1"/>
  <c r="CF27" i="1"/>
  <c r="CF114" i="1" l="1"/>
  <c r="CF28" i="1" s="1"/>
  <c r="CE157" i="1"/>
  <c r="CE154" i="1"/>
  <c r="CE254" i="1"/>
  <c r="CE155" i="1"/>
  <c r="CE156" i="1"/>
  <c r="CF22" i="1"/>
  <c r="CF105" i="1"/>
  <c r="CF23" i="1" s="1"/>
  <c r="CF115" i="1" l="1"/>
  <c r="CF122" i="1" s="1"/>
  <c r="CF123" i="1" s="1"/>
  <c r="CF124" i="1" s="1"/>
  <c r="CF33" i="1" s="1"/>
  <c r="CF106" i="1"/>
  <c r="CF39" i="1" l="1"/>
  <c r="CF37" i="1"/>
  <c r="CF107" i="1"/>
  <c r="CF108" i="1"/>
  <c r="CF109" i="1" s="1"/>
  <c r="CG91" i="1" l="1"/>
  <c r="CF110" i="1"/>
  <c r="CF24" i="1"/>
  <c r="CF176" i="1"/>
  <c r="CG73" i="1"/>
  <c r="CF116" i="1" l="1"/>
  <c r="CF131" i="1"/>
  <c r="CG71" i="1"/>
  <c r="CF174" i="1"/>
  <c r="CF260" i="1"/>
  <c r="CG74" i="1"/>
  <c r="CG75" i="1" s="1"/>
  <c r="CF144" i="1"/>
  <c r="CG92" i="1"/>
  <c r="CG93" i="1" s="1"/>
  <c r="CG94" i="1" s="1"/>
  <c r="CF119" i="1"/>
  <c r="CF120" i="1" s="1"/>
  <c r="CF31" i="1" s="1"/>
  <c r="CF25" i="1"/>
  <c r="CF38" i="1" s="1"/>
  <c r="CG72" i="1"/>
  <c r="CG99" i="1"/>
  <c r="CG18" i="1" s="1"/>
  <c r="CF147" i="1" l="1"/>
  <c r="CF146" i="1"/>
  <c r="CF149" i="1"/>
  <c r="CF148" i="1"/>
  <c r="CF151" i="1"/>
  <c r="CF150" i="1"/>
  <c r="CF36" i="1"/>
  <c r="CF40" i="1"/>
  <c r="CF41" i="1"/>
  <c r="CF29" i="1"/>
  <c r="CF117" i="1"/>
  <c r="CF118" i="1" s="1"/>
  <c r="CF175" i="1" l="1"/>
  <c r="CF177" i="1" s="1"/>
  <c r="CF178" i="1" s="1"/>
  <c r="CG68" i="1" s="1"/>
  <c r="CG79" i="1"/>
  <c r="CF30" i="1"/>
  <c r="CF126" i="1"/>
  <c r="CF127" i="1" s="1"/>
  <c r="CF128" i="1" s="1"/>
  <c r="CF4" i="1" s="1"/>
  <c r="CF121" i="1"/>
  <c r="CG61" i="1"/>
  <c r="CG66" i="1"/>
  <c r="CG6" i="1" s="1"/>
  <c r="CG64" i="1"/>
  <c r="CG8" i="1" s="1"/>
  <c r="CG145" i="1" l="1"/>
  <c r="CG163" i="1"/>
  <c r="CG165" i="1"/>
  <c r="CF166" i="1" s="1"/>
  <c r="CG95" i="1"/>
  <c r="CG16" i="1" s="1"/>
  <c r="CG12" i="1"/>
  <c r="CG84" i="1"/>
  <c r="CG85" i="1" s="1"/>
  <c r="CG88" i="1" s="1"/>
  <c r="CH56" i="1"/>
  <c r="CH57" i="1" s="1"/>
  <c r="CH62" i="1" s="1"/>
  <c r="CH67" i="1" s="1"/>
  <c r="CG7" i="1"/>
  <c r="CG97" i="1"/>
  <c r="CG98" i="1" s="1"/>
  <c r="CF32" i="1"/>
  <c r="CG77" i="1"/>
  <c r="CF180" i="1"/>
  <c r="CF43" i="1"/>
  <c r="CF258" i="1"/>
  <c r="CF179" i="1"/>
  <c r="CF42" i="1"/>
  <c r="CG76" i="1"/>
  <c r="CF183" i="1"/>
  <c r="CF181" i="1"/>
  <c r="CG81" i="1"/>
  <c r="CG80" i="1"/>
  <c r="CF132" i="1"/>
  <c r="CF133" i="1" s="1"/>
  <c r="CF134" i="1" s="1"/>
  <c r="CF135" i="1" s="1"/>
  <c r="CF136" i="1" s="1"/>
  <c r="CF184" i="1"/>
  <c r="CG78" i="1" l="1"/>
  <c r="CG13" i="1" s="1"/>
  <c r="CH63" i="1"/>
  <c r="CH65" i="1"/>
  <c r="CG86" i="1"/>
  <c r="CG87" i="1" s="1"/>
  <c r="CG9" i="1" s="1"/>
  <c r="CG10" i="1"/>
  <c r="CG82" i="1"/>
  <c r="CG83" i="1" s="1"/>
  <c r="CG100" i="1"/>
  <c r="CG101" i="1"/>
  <c r="CG20" i="1" s="1"/>
  <c r="CG19" i="1"/>
  <c r="CG89" i="1"/>
  <c r="CG15" i="1" s="1"/>
  <c r="CF161" i="1"/>
  <c r="CF160" i="1"/>
  <c r="CF137" i="1"/>
  <c r="CF138" i="1" s="1"/>
  <c r="CF139" i="1" s="1"/>
  <c r="CF140" i="1" s="1"/>
  <c r="CF141" i="1" s="1"/>
  <c r="CF3" i="1" s="1"/>
  <c r="CF159" i="1"/>
  <c r="CF158" i="1"/>
  <c r="CF256" i="1"/>
  <c r="CF164" i="1"/>
  <c r="CG104" i="1" l="1"/>
  <c r="CG22" i="1" s="1"/>
  <c r="CG14" i="1"/>
  <c r="CG113" i="1"/>
  <c r="CF155" i="1"/>
  <c r="CF156" i="1"/>
  <c r="CF154" i="1"/>
  <c r="CF157" i="1"/>
  <c r="CF254" i="1"/>
  <c r="CG106" i="1" l="1"/>
  <c r="CG107" i="1" s="1"/>
  <c r="CG176" i="1" s="1"/>
  <c r="CG105" i="1"/>
  <c r="CG23" i="1" s="1"/>
  <c r="CH73" i="1"/>
  <c r="CG27" i="1"/>
  <c r="CG114" i="1"/>
  <c r="CG24" i="1" l="1"/>
  <c r="CG108" i="1"/>
  <c r="CG109" i="1" s="1"/>
  <c r="CH91" i="1" s="1"/>
  <c r="CG115" i="1"/>
  <c r="CG28" i="1"/>
  <c r="CG110" i="1" l="1"/>
  <c r="CH99" i="1"/>
  <c r="CH18" i="1" s="1"/>
  <c r="CG25" i="1"/>
  <c r="CG38" i="1" s="1"/>
  <c r="CG119" i="1"/>
  <c r="CG120" i="1" s="1"/>
  <c r="CG31" i="1" s="1"/>
  <c r="CG144" i="1"/>
  <c r="CG148" i="1" s="1"/>
  <c r="CG122" i="1"/>
  <c r="CG123" i="1" s="1"/>
  <c r="CG124" i="1" s="1"/>
  <c r="CG33" i="1" s="1"/>
  <c r="CG116" i="1"/>
  <c r="CG29" i="1" s="1"/>
  <c r="CG146" i="1"/>
  <c r="CG36" i="1"/>
  <c r="CG174" i="1" l="1"/>
  <c r="CH92" i="1"/>
  <c r="CH93" i="1" s="1"/>
  <c r="CH94" i="1" s="1"/>
  <c r="CH71" i="1"/>
  <c r="CG131" i="1"/>
  <c r="CH72" i="1"/>
  <c r="CH74" i="1"/>
  <c r="CH75" i="1" s="1"/>
  <c r="CG260" i="1"/>
  <c r="CG147" i="1"/>
  <c r="CG40" i="1"/>
  <c r="CG41" i="1"/>
  <c r="CG150" i="1"/>
  <c r="CG149" i="1"/>
  <c r="CG151" i="1"/>
  <c r="CG117" i="1"/>
  <c r="CG118" i="1" s="1"/>
  <c r="CG175" i="1" s="1"/>
  <c r="CG177" i="1" s="1"/>
  <c r="CG178" i="1" s="1"/>
  <c r="CG39" i="1"/>
  <c r="CG37" i="1"/>
  <c r="CH66" i="1"/>
  <c r="CH6" i="1" s="1"/>
  <c r="CH64" i="1"/>
  <c r="CH8" i="1" s="1"/>
  <c r="CH61" i="1"/>
  <c r="CG121" i="1" l="1"/>
  <c r="CH97" i="1" s="1"/>
  <c r="CH98" i="1" s="1"/>
  <c r="CG30" i="1"/>
  <c r="CH79" i="1"/>
  <c r="CG126" i="1"/>
  <c r="CG127" i="1" s="1"/>
  <c r="CG128" i="1" s="1"/>
  <c r="CG4" i="1" s="1"/>
  <c r="CG32" i="1"/>
  <c r="CH7" i="1"/>
  <c r="CH84" i="1"/>
  <c r="CI56" i="1"/>
  <c r="CI57" i="1" s="1"/>
  <c r="CH77" i="1"/>
  <c r="CG180" i="1"/>
  <c r="CH76" i="1"/>
  <c r="CH68" i="1"/>
  <c r="CG42" i="1"/>
  <c r="CG132" i="1"/>
  <c r="CG133" i="1" s="1"/>
  <c r="CG134" i="1" s="1"/>
  <c r="CG135" i="1" s="1"/>
  <c r="CG136" i="1" s="1"/>
  <c r="CG183" i="1"/>
  <c r="CH81" i="1"/>
  <c r="CG258" i="1"/>
  <c r="CG181" i="1"/>
  <c r="CG43" i="1"/>
  <c r="CG179" i="1"/>
  <c r="CH80" i="1"/>
  <c r="CG184" i="1"/>
  <c r="CH78" i="1" l="1"/>
  <c r="CH13" i="1" s="1"/>
  <c r="CH82" i="1"/>
  <c r="CH83" i="1" s="1"/>
  <c r="CH14" i="1" s="1"/>
  <c r="CH163" i="1"/>
  <c r="CH165" i="1"/>
  <c r="CG166" i="1" s="1"/>
  <c r="CH12" i="1"/>
  <c r="CH145" i="1"/>
  <c r="CH95" i="1"/>
  <c r="CH16" i="1" s="1"/>
  <c r="CI62" i="1"/>
  <c r="CI65" i="1" s="1"/>
  <c r="CH85" i="1"/>
  <c r="CH88" i="1" s="1"/>
  <c r="CH101" i="1"/>
  <c r="CH20" i="1" s="1"/>
  <c r="CH19" i="1"/>
  <c r="CH100" i="1"/>
  <c r="CI67" i="1" l="1"/>
  <c r="CH113" i="1"/>
  <c r="CH27" i="1" s="1"/>
  <c r="CI63" i="1"/>
  <c r="CH104" i="1"/>
  <c r="CH22" i="1" s="1"/>
  <c r="CG164" i="1"/>
  <c r="CH10" i="1"/>
  <c r="CH86" i="1"/>
  <c r="CG137" i="1"/>
  <c r="CG138" i="1" s="1"/>
  <c r="CG139" i="1" s="1"/>
  <c r="CG140" i="1" s="1"/>
  <c r="CG141" i="1" s="1"/>
  <c r="CG3" i="1" s="1"/>
  <c r="CG161" i="1"/>
  <c r="CG160" i="1"/>
  <c r="CG158" i="1"/>
  <c r="CG256" i="1"/>
  <c r="CG159" i="1"/>
  <c r="CH89" i="1"/>
  <c r="CH15" i="1" s="1"/>
  <c r="CH114" i="1" l="1"/>
  <c r="CH115" i="1" s="1"/>
  <c r="CH122" i="1" s="1"/>
  <c r="CH123" i="1" s="1"/>
  <c r="CH124" i="1" s="1"/>
  <c r="CH33" i="1" s="1"/>
  <c r="CH39" i="1" s="1"/>
  <c r="CH37" i="1"/>
  <c r="CG157" i="1"/>
  <c r="CG254" i="1"/>
  <c r="CG154" i="1"/>
  <c r="CG155" i="1"/>
  <c r="CG156" i="1"/>
  <c r="CH87" i="1"/>
  <c r="CH9" i="1" s="1"/>
  <c r="CH105" i="1"/>
  <c r="CH28" i="1" l="1"/>
  <c r="CH23" i="1"/>
  <c r="CH106" i="1"/>
  <c r="CH107" i="1" l="1"/>
  <c r="CH108" i="1"/>
  <c r="CH109" i="1" s="1"/>
  <c r="CH24" i="1" l="1"/>
  <c r="CI73" i="1"/>
  <c r="CH176" i="1"/>
  <c r="CH110" i="1"/>
  <c r="CI91" i="1"/>
  <c r="CH25" i="1" l="1"/>
  <c r="CH38" i="1" s="1"/>
  <c r="CI71" i="1"/>
  <c r="CH144" i="1"/>
  <c r="CI72" i="1"/>
  <c r="CI92" i="1"/>
  <c r="CI93" i="1" s="1"/>
  <c r="CI94" i="1" s="1"/>
  <c r="CI74" i="1"/>
  <c r="CI75" i="1" s="1"/>
  <c r="CI99" i="1"/>
  <c r="CI18" i="1" s="1"/>
  <c r="CH260" i="1"/>
  <c r="CH174" i="1"/>
  <c r="CH116" i="1"/>
  <c r="CH119" i="1"/>
  <c r="CH120" i="1" s="1"/>
  <c r="CH31" i="1" s="1"/>
  <c r="CH131" i="1"/>
  <c r="CH36" i="1" l="1"/>
  <c r="CH41" i="1"/>
  <c r="CH40" i="1"/>
  <c r="CH147" i="1"/>
  <c r="CH149" i="1"/>
  <c r="CH150" i="1"/>
  <c r="CH146" i="1"/>
  <c r="CH148" i="1"/>
  <c r="CH151" i="1"/>
  <c r="CH29" i="1"/>
  <c r="CH117" i="1"/>
  <c r="CH118" i="1" s="1"/>
  <c r="CI64" i="1" l="1"/>
  <c r="CI8" i="1" s="1"/>
  <c r="CI66" i="1"/>
  <c r="CI6" i="1" s="1"/>
  <c r="CI61" i="1"/>
  <c r="CH126" i="1"/>
  <c r="CH127" i="1" s="1"/>
  <c r="CH128" i="1" s="1"/>
  <c r="CH4" i="1" s="1"/>
  <c r="CH30" i="1"/>
  <c r="CI79" i="1"/>
  <c r="CH175" i="1"/>
  <c r="CH177" i="1" s="1"/>
  <c r="CH178" i="1" s="1"/>
  <c r="CH121" i="1"/>
  <c r="CI76" i="1" l="1"/>
  <c r="CH183" i="1"/>
  <c r="CH180" i="1"/>
  <c r="CH184" i="1"/>
  <c r="CH181" i="1"/>
  <c r="CH179" i="1"/>
  <c r="CH258" i="1"/>
  <c r="CH42" i="1"/>
  <c r="CI77" i="1"/>
  <c r="CI78" i="1" s="1"/>
  <c r="CI13" i="1" s="1"/>
  <c r="CH43" i="1"/>
  <c r="CI81" i="1"/>
  <c r="CI80" i="1"/>
  <c r="CH132" i="1"/>
  <c r="CH133" i="1" s="1"/>
  <c r="CH134" i="1" s="1"/>
  <c r="CH135" i="1" s="1"/>
  <c r="CH136" i="1" s="1"/>
  <c r="CI7" i="1"/>
  <c r="CI84" i="1"/>
  <c r="CJ56" i="1"/>
  <c r="CJ57" i="1" s="1"/>
  <c r="CI68" i="1"/>
  <c r="CI97" i="1"/>
  <c r="CI98" i="1" s="1"/>
  <c r="CH32" i="1"/>
  <c r="CI82" i="1" l="1"/>
  <c r="CI83" i="1" s="1"/>
  <c r="CI14" i="1" s="1"/>
  <c r="CI145" i="1"/>
  <c r="CI163" i="1"/>
  <c r="CI165" i="1"/>
  <c r="CH166" i="1" s="1"/>
  <c r="CH137" i="1" s="1"/>
  <c r="CH138" i="1" s="1"/>
  <c r="CH139" i="1" s="1"/>
  <c r="CH140" i="1" s="1"/>
  <c r="CH141" i="1" s="1"/>
  <c r="CH3" i="1" s="1"/>
  <c r="CI12" i="1"/>
  <c r="CI95" i="1"/>
  <c r="CI16" i="1" s="1"/>
  <c r="CI104" i="1"/>
  <c r="CJ62" i="1"/>
  <c r="CI85" i="1"/>
  <c r="CI88" i="1" s="1"/>
  <c r="CI100" i="1"/>
  <c r="CI19" i="1"/>
  <c r="CI101" i="1"/>
  <c r="CI20" i="1" s="1"/>
  <c r="CI113" i="1" l="1"/>
  <c r="CI27" i="1" s="1"/>
  <c r="CJ67" i="1"/>
  <c r="CJ63" i="1"/>
  <c r="CJ65" i="1"/>
  <c r="CI22" i="1"/>
  <c r="CI10" i="1"/>
  <c r="CI86" i="1"/>
  <c r="CI87" i="1" s="1"/>
  <c r="CI9" i="1" s="1"/>
  <c r="CH256" i="1"/>
  <c r="CH158" i="1"/>
  <c r="CH161" i="1"/>
  <c r="CH159" i="1"/>
  <c r="CH160" i="1"/>
  <c r="CI89" i="1"/>
  <c r="CI15" i="1" s="1"/>
  <c r="CH164" i="1"/>
  <c r="CH157" i="1" l="1"/>
  <c r="CH155" i="1"/>
  <c r="CH254" i="1"/>
  <c r="CH156" i="1"/>
  <c r="CH154" i="1"/>
  <c r="CI114" i="1"/>
  <c r="CI105" i="1"/>
  <c r="CI23" i="1" l="1"/>
  <c r="CI106" i="1"/>
  <c r="CI28" i="1"/>
  <c r="CI115" i="1"/>
  <c r="CI122" i="1" s="1"/>
  <c r="CI123" i="1" s="1"/>
  <c r="CI124" i="1" s="1"/>
  <c r="CI33" i="1" s="1"/>
  <c r="CI39" i="1" l="1"/>
  <c r="CI37" i="1"/>
  <c r="CI107" i="1"/>
  <c r="CI108" i="1"/>
  <c r="CI109" i="1" s="1"/>
  <c r="CI24" i="1" l="1"/>
  <c r="CJ73" i="1"/>
  <c r="CI176" i="1"/>
  <c r="CJ91" i="1"/>
  <c r="CI110" i="1"/>
  <c r="CI174" i="1" l="1"/>
  <c r="CI260" i="1"/>
  <c r="CJ92" i="1"/>
  <c r="CJ93" i="1" s="1"/>
  <c r="CJ94" i="1" s="1"/>
  <c r="CJ72" i="1"/>
  <c r="CI25" i="1"/>
  <c r="CI38" i="1" s="1"/>
  <c r="CJ74" i="1"/>
  <c r="CJ75" i="1" s="1"/>
  <c r="CI119" i="1"/>
  <c r="CI120" i="1" s="1"/>
  <c r="CI31" i="1" s="1"/>
  <c r="CJ99" i="1"/>
  <c r="CJ18" i="1" s="1"/>
  <c r="CJ71" i="1"/>
  <c r="CI131" i="1"/>
  <c r="CI144" i="1"/>
  <c r="CI116" i="1"/>
  <c r="CI29" i="1" l="1"/>
  <c r="CI117" i="1"/>
  <c r="CI118" i="1" s="1"/>
  <c r="CI151" i="1"/>
  <c r="CI148" i="1"/>
  <c r="CI147" i="1"/>
  <c r="CI149" i="1"/>
  <c r="CI150" i="1"/>
  <c r="CI146" i="1"/>
  <c r="CI36" i="1"/>
  <c r="CI40" i="1"/>
  <c r="CI41" i="1"/>
  <c r="CJ79" i="1" l="1"/>
  <c r="CI121" i="1"/>
  <c r="CI126" i="1"/>
  <c r="CI127" i="1" s="1"/>
  <c r="CI128" i="1" s="1"/>
  <c r="CI4" i="1" s="1"/>
  <c r="CI30" i="1"/>
  <c r="CI175" i="1"/>
  <c r="CI177" i="1" s="1"/>
  <c r="CI178" i="1" s="1"/>
  <c r="CJ68" i="1" s="1"/>
  <c r="CJ66" i="1"/>
  <c r="CJ6" i="1" s="1"/>
  <c r="CJ64" i="1"/>
  <c r="CJ8" i="1" s="1"/>
  <c r="CJ61" i="1"/>
  <c r="CJ145" i="1" l="1"/>
  <c r="CJ165" i="1"/>
  <c r="CI166" i="1" s="1"/>
  <c r="CJ12" i="1"/>
  <c r="CJ95" i="1"/>
  <c r="CJ16" i="1" s="1"/>
  <c r="CJ163" i="1"/>
  <c r="CK56" i="1"/>
  <c r="CK57" i="1" s="1"/>
  <c r="CJ84" i="1"/>
  <c r="CJ85" i="1" s="1"/>
  <c r="CJ88" i="1" s="1"/>
  <c r="CJ7" i="1"/>
  <c r="CI32" i="1"/>
  <c r="CJ97" i="1"/>
  <c r="CJ98" i="1" s="1"/>
  <c r="CI42" i="1"/>
  <c r="CI132" i="1"/>
  <c r="CI133" i="1" s="1"/>
  <c r="CI134" i="1" s="1"/>
  <c r="CI135" i="1" s="1"/>
  <c r="CI136" i="1" s="1"/>
  <c r="CI181" i="1"/>
  <c r="CI180" i="1"/>
  <c r="CI179" i="1"/>
  <c r="CI184" i="1"/>
  <c r="CI183" i="1"/>
  <c r="CJ81" i="1"/>
  <c r="CI258" i="1"/>
  <c r="CJ77" i="1"/>
  <c r="CJ78" i="1" s="1"/>
  <c r="CJ13" i="1" s="1"/>
  <c r="CJ80" i="1"/>
  <c r="CJ76" i="1"/>
  <c r="CI43" i="1"/>
  <c r="CJ82" i="1" l="1"/>
  <c r="CJ83" i="1" s="1"/>
  <c r="CJ14" i="1" s="1"/>
  <c r="CJ89" i="1"/>
  <c r="CJ15" i="1" s="1"/>
  <c r="CJ10" i="1"/>
  <c r="CJ86" i="1"/>
  <c r="CJ87" i="1" s="1"/>
  <c r="CJ9" i="1" s="1"/>
  <c r="CJ104" i="1"/>
  <c r="CI164" i="1"/>
  <c r="CI137" i="1"/>
  <c r="CI138" i="1" s="1"/>
  <c r="CI139" i="1" s="1"/>
  <c r="CI140" i="1" s="1"/>
  <c r="CI141" i="1" s="1"/>
  <c r="CI3" i="1" s="1"/>
  <c r="CI256" i="1"/>
  <c r="CI160" i="1"/>
  <c r="CI161" i="1"/>
  <c r="CI158" i="1"/>
  <c r="CI159" i="1"/>
  <c r="CJ19" i="1"/>
  <c r="CJ100" i="1"/>
  <c r="CJ101" i="1"/>
  <c r="CJ20" i="1" s="1"/>
  <c r="CK62" i="1"/>
  <c r="CK67" i="1" s="1"/>
  <c r="CJ113" i="1" l="1"/>
  <c r="CJ27" i="1" s="1"/>
  <c r="CK63" i="1"/>
  <c r="CK65" i="1"/>
  <c r="CJ105" i="1"/>
  <c r="CJ22" i="1"/>
  <c r="CI254" i="1"/>
  <c r="CI154" i="1"/>
  <c r="CI157" i="1"/>
  <c r="CI156" i="1"/>
  <c r="CI155" i="1"/>
  <c r="CJ114" i="1" l="1"/>
  <c r="CJ28" i="1" s="1"/>
  <c r="CJ115" i="1"/>
  <c r="CJ122" i="1" s="1"/>
  <c r="CJ123" i="1" s="1"/>
  <c r="CJ124" i="1" s="1"/>
  <c r="CJ33" i="1" s="1"/>
  <c r="CJ106" i="1"/>
  <c r="CJ23" i="1"/>
  <c r="CJ107" i="1" l="1"/>
  <c r="CJ108" i="1"/>
  <c r="CJ109" i="1" s="1"/>
  <c r="CJ39" i="1"/>
  <c r="CJ37" i="1"/>
  <c r="CJ110" i="1" l="1"/>
  <c r="CK91" i="1"/>
  <c r="CK92" i="1" s="1"/>
  <c r="CK93" i="1" s="1"/>
  <c r="CK94" i="1" s="1"/>
  <c r="CK73" i="1"/>
  <c r="CJ24" i="1"/>
  <c r="CJ176" i="1"/>
  <c r="CJ144" i="1" l="1"/>
  <c r="CK71" i="1"/>
  <c r="CK74" i="1"/>
  <c r="CK75" i="1" s="1"/>
  <c r="CJ119" i="1"/>
  <c r="CJ120" i="1" s="1"/>
  <c r="CJ31" i="1" s="1"/>
  <c r="CJ116" i="1"/>
  <c r="CJ25" i="1"/>
  <c r="CJ38" i="1" s="1"/>
  <c r="CK72" i="1"/>
  <c r="CJ174" i="1"/>
  <c r="CK99" i="1"/>
  <c r="CK18" i="1" s="1"/>
  <c r="CJ131" i="1"/>
  <c r="CJ260" i="1"/>
  <c r="CJ36" i="1" l="1"/>
  <c r="CJ40" i="1"/>
  <c r="CJ41" i="1"/>
  <c r="CJ117" i="1"/>
  <c r="CJ118" i="1" s="1"/>
  <c r="CJ29" i="1"/>
  <c r="CJ149" i="1"/>
  <c r="CJ148" i="1"/>
  <c r="CJ146" i="1"/>
  <c r="CJ151" i="1"/>
  <c r="CJ150" i="1"/>
  <c r="CJ147" i="1"/>
  <c r="CJ126" i="1" l="1"/>
  <c r="CJ127" i="1" s="1"/>
  <c r="CJ128" i="1" s="1"/>
  <c r="CJ4" i="1" s="1"/>
  <c r="CJ121" i="1"/>
  <c r="CJ30" i="1"/>
  <c r="CJ175" i="1"/>
  <c r="CJ177" i="1" s="1"/>
  <c r="CJ178" i="1" s="1"/>
  <c r="CK68" i="1" s="1"/>
  <c r="CK79" i="1"/>
  <c r="CK66" i="1"/>
  <c r="CK6" i="1" s="1"/>
  <c r="CK61" i="1"/>
  <c r="CK64" i="1"/>
  <c r="CK8" i="1" s="1"/>
  <c r="CK163" i="1" l="1"/>
  <c r="CJ164" i="1" s="1"/>
  <c r="CK95" i="1"/>
  <c r="CK16" i="1" s="1"/>
  <c r="CJ132" i="1"/>
  <c r="CJ133" i="1" s="1"/>
  <c r="CJ134" i="1" s="1"/>
  <c r="CJ135" i="1" s="1"/>
  <c r="CJ136" i="1" s="1"/>
  <c r="CJ42" i="1"/>
  <c r="CJ258" i="1"/>
  <c r="CJ43" i="1"/>
  <c r="CK77" i="1"/>
  <c r="CK76" i="1"/>
  <c r="CJ183" i="1"/>
  <c r="CJ180" i="1"/>
  <c r="CJ181" i="1"/>
  <c r="CJ179" i="1"/>
  <c r="CK80" i="1"/>
  <c r="CK81" i="1"/>
  <c r="CJ184" i="1"/>
  <c r="CK165" i="1"/>
  <c r="CJ166" i="1" s="1"/>
  <c r="CJ158" i="1" s="1"/>
  <c r="CK145" i="1"/>
  <c r="CK7" i="1"/>
  <c r="CK84" i="1"/>
  <c r="CK85" i="1" s="1"/>
  <c r="CK88" i="1" s="1"/>
  <c r="CL56" i="1"/>
  <c r="CL57" i="1" s="1"/>
  <c r="CL62" i="1" s="1"/>
  <c r="CL67" i="1" s="1"/>
  <c r="CK12" i="1"/>
  <c r="CK97" i="1"/>
  <c r="CK98" i="1" s="1"/>
  <c r="CJ32" i="1"/>
  <c r="CJ161" i="1" l="1"/>
  <c r="CK78" i="1"/>
  <c r="CK13" i="1" s="1"/>
  <c r="CL65" i="1"/>
  <c r="CJ256" i="1"/>
  <c r="CJ160" i="1"/>
  <c r="CJ159" i="1"/>
  <c r="CL63" i="1"/>
  <c r="CK82" i="1"/>
  <c r="CK83" i="1" s="1"/>
  <c r="CK14" i="1" s="1"/>
  <c r="CJ137" i="1"/>
  <c r="CJ138" i="1" s="1"/>
  <c r="CJ139" i="1" s="1"/>
  <c r="CJ140" i="1" s="1"/>
  <c r="CJ141" i="1" s="1"/>
  <c r="CJ3" i="1" s="1"/>
  <c r="CK89" i="1"/>
  <c r="CK15" i="1" s="1"/>
  <c r="CK86" i="1"/>
  <c r="CK87" i="1" s="1"/>
  <c r="CK9" i="1" s="1"/>
  <c r="CK10" i="1"/>
  <c r="CK101" i="1"/>
  <c r="CK20" i="1" s="1"/>
  <c r="CK100" i="1"/>
  <c r="CK19" i="1"/>
  <c r="CJ156" i="1"/>
  <c r="CJ157" i="1"/>
  <c r="CJ254" i="1"/>
  <c r="CJ155" i="1"/>
  <c r="CJ154" i="1"/>
  <c r="CK113" i="1" l="1"/>
  <c r="CK27" i="1" s="1"/>
  <c r="CK104" i="1"/>
  <c r="CK22" i="1" s="1"/>
  <c r="CK114" i="1" l="1"/>
  <c r="CK28" i="1" s="1"/>
  <c r="CK105" i="1"/>
  <c r="CK23" i="1" s="1"/>
  <c r="CK115" i="1"/>
  <c r="CK122" i="1" s="1"/>
  <c r="CK123" i="1" s="1"/>
  <c r="CK124" i="1" s="1"/>
  <c r="CK33" i="1" s="1"/>
  <c r="CK37" i="1" s="1"/>
  <c r="CK106" i="1" l="1"/>
  <c r="CK107" i="1" s="1"/>
  <c r="CL73" i="1" s="1"/>
  <c r="CK39" i="1"/>
  <c r="CK108" i="1" l="1"/>
  <c r="CK109" i="1" s="1"/>
  <c r="CK110" i="1" s="1"/>
  <c r="CK119" i="1" s="1"/>
  <c r="CK120" i="1" s="1"/>
  <c r="CK31" i="1" s="1"/>
  <c r="CK24" i="1"/>
  <c r="CK176" i="1"/>
  <c r="CK131" i="1" l="1"/>
  <c r="CK144" i="1"/>
  <c r="CK151" i="1" s="1"/>
  <c r="CK174" i="1"/>
  <c r="CL72" i="1"/>
  <c r="CL91" i="1"/>
  <c r="CL92" i="1" s="1"/>
  <c r="CL93" i="1" s="1"/>
  <c r="CL94" i="1" s="1"/>
  <c r="CK116" i="1"/>
  <c r="CL99" i="1"/>
  <c r="CL18" i="1" s="1"/>
  <c r="CL71" i="1"/>
  <c r="CK25" i="1"/>
  <c r="CK36" i="1" s="1"/>
  <c r="CL74" i="1"/>
  <c r="CL75" i="1" s="1"/>
  <c r="CK260" i="1"/>
  <c r="CK117" i="1"/>
  <c r="CK118" i="1" s="1"/>
  <c r="CK29" i="1"/>
  <c r="CK148" i="1"/>
  <c r="CK146" i="1"/>
  <c r="CK147" i="1"/>
  <c r="CK150" i="1"/>
  <c r="CK149" i="1"/>
  <c r="CK41" i="1" l="1"/>
  <c r="CK38" i="1"/>
  <c r="CK40" i="1"/>
  <c r="CL61" i="1"/>
  <c r="CL66" i="1"/>
  <c r="CL6" i="1" s="1"/>
  <c r="CL64" i="1"/>
  <c r="CK30" i="1"/>
  <c r="CK126" i="1"/>
  <c r="CK127" i="1" s="1"/>
  <c r="CK128" i="1" s="1"/>
  <c r="CK4" i="1" s="1"/>
  <c r="CL79" i="1"/>
  <c r="CK175" i="1"/>
  <c r="CK177" i="1" s="1"/>
  <c r="CK178" i="1" s="1"/>
  <c r="CL68" i="1" s="1"/>
  <c r="CK121" i="1"/>
  <c r="CL145" i="1" l="1"/>
  <c r="CL12" i="1"/>
  <c r="CL163" i="1"/>
  <c r="CL165" i="1"/>
  <c r="CK166" i="1" s="1"/>
  <c r="CK161" i="1" s="1"/>
  <c r="CL95" i="1"/>
  <c r="CL16" i="1" s="1"/>
  <c r="CK183" i="1"/>
  <c r="CL76" i="1"/>
  <c r="CK180" i="1"/>
  <c r="CL81" i="1"/>
  <c r="CK43" i="1"/>
  <c r="CK179" i="1"/>
  <c r="CK42" i="1"/>
  <c r="CL77" i="1"/>
  <c r="CK258" i="1"/>
  <c r="CK132" i="1"/>
  <c r="CK133" i="1" s="1"/>
  <c r="CK134" i="1" s="1"/>
  <c r="CK135" i="1" s="1"/>
  <c r="CK136" i="1" s="1"/>
  <c r="CK184" i="1"/>
  <c r="CL80" i="1"/>
  <c r="CK181" i="1"/>
  <c r="CL84" i="1"/>
  <c r="CL85" i="1" s="1"/>
  <c r="CL88" i="1" s="1"/>
  <c r="CL8" i="1"/>
  <c r="CK32" i="1"/>
  <c r="CL97" i="1"/>
  <c r="CL98" i="1" s="1"/>
  <c r="CL7" i="1"/>
  <c r="CM56" i="1"/>
  <c r="CM57" i="1" s="1"/>
  <c r="CK137" i="1" l="1"/>
  <c r="CK138" i="1" s="1"/>
  <c r="CK139" i="1" s="1"/>
  <c r="CK140" i="1" s="1"/>
  <c r="CK141" i="1" s="1"/>
  <c r="CK3" i="1" s="1"/>
  <c r="CK256" i="1"/>
  <c r="CK159" i="1"/>
  <c r="CK160" i="1"/>
  <c r="CK158" i="1"/>
  <c r="CL10" i="1"/>
  <c r="CL86" i="1"/>
  <c r="CL87" i="1" s="1"/>
  <c r="CL9" i="1" s="1"/>
  <c r="CL89" i="1"/>
  <c r="CL15" i="1" s="1"/>
  <c r="CM62" i="1"/>
  <c r="CM65" i="1" s="1"/>
  <c r="CK164" i="1"/>
  <c r="CL19" i="1"/>
  <c r="CL101" i="1"/>
  <c r="CL20" i="1" s="1"/>
  <c r="CL100" i="1"/>
  <c r="CL78" i="1"/>
  <c r="CL82" i="1"/>
  <c r="CL83" i="1" s="1"/>
  <c r="CM67" i="1" l="1"/>
  <c r="CL13" i="1"/>
  <c r="CL104" i="1"/>
  <c r="CK154" i="1"/>
  <c r="CK156" i="1"/>
  <c r="CK155" i="1"/>
  <c r="CK254" i="1"/>
  <c r="CK157" i="1"/>
  <c r="CL14" i="1"/>
  <c r="CL113" i="1"/>
  <c r="CM63" i="1"/>
  <c r="CL22" i="1" l="1"/>
  <c r="CL105" i="1"/>
  <c r="CL23" i="1" s="1"/>
  <c r="CL27" i="1"/>
  <c r="CL114" i="1"/>
  <c r="CL106" i="1" l="1"/>
  <c r="CL107" i="1" s="1"/>
  <c r="CL115" i="1"/>
  <c r="CL122" i="1" s="1"/>
  <c r="CL123" i="1" s="1"/>
  <c r="CL124" i="1" s="1"/>
  <c r="CL33" i="1" s="1"/>
  <c r="CL28" i="1"/>
  <c r="CL108" i="1" l="1"/>
  <c r="CL109" i="1" s="1"/>
  <c r="CL110" i="1" s="1"/>
  <c r="CL39" i="1"/>
  <c r="CL37" i="1"/>
  <c r="CL176" i="1"/>
  <c r="CL24" i="1"/>
  <c r="CM73" i="1"/>
  <c r="CM91" i="1" l="1"/>
  <c r="CM99" i="1"/>
  <c r="CM18" i="1" s="1"/>
  <c r="CM92" i="1"/>
  <c r="CM93" i="1" s="1"/>
  <c r="CM94" i="1" s="1"/>
  <c r="CL260" i="1"/>
  <c r="CL119" i="1"/>
  <c r="CL120" i="1" s="1"/>
  <c r="CL31" i="1" s="1"/>
  <c r="CM71" i="1"/>
  <c r="CM74" i="1"/>
  <c r="CM75" i="1" s="1"/>
  <c r="CL174" i="1"/>
  <c r="CL25" i="1"/>
  <c r="CL36" i="1" s="1"/>
  <c r="CL131" i="1"/>
  <c r="CL144" i="1"/>
  <c r="CM72" i="1"/>
  <c r="CL116" i="1"/>
  <c r="CL29" i="1" l="1"/>
  <c r="CL117" i="1"/>
  <c r="CL118" i="1" s="1"/>
  <c r="CL40" i="1"/>
  <c r="CL38" i="1"/>
  <c r="CL41" i="1"/>
  <c r="CL148" i="1"/>
  <c r="CL146" i="1"/>
  <c r="CL150" i="1"/>
  <c r="CL151" i="1"/>
  <c r="CL147" i="1"/>
  <c r="CL149" i="1"/>
  <c r="CM64" i="1" l="1"/>
  <c r="CM61" i="1"/>
  <c r="CM66" i="1"/>
  <c r="CM6" i="1" s="1"/>
  <c r="CL30" i="1"/>
  <c r="CL126" i="1"/>
  <c r="CL127" i="1" s="1"/>
  <c r="CL128" i="1" s="1"/>
  <c r="CL4" i="1" s="1"/>
  <c r="CM79" i="1"/>
  <c r="CL121" i="1"/>
  <c r="CL175" i="1"/>
  <c r="CL177" i="1" s="1"/>
  <c r="CL178" i="1" s="1"/>
  <c r="CM76" i="1" l="1"/>
  <c r="CL180" i="1"/>
  <c r="CM81" i="1"/>
  <c r="CM80" i="1"/>
  <c r="CL181" i="1"/>
  <c r="CL132" i="1"/>
  <c r="CL133" i="1" s="1"/>
  <c r="CL134" i="1" s="1"/>
  <c r="CL135" i="1" s="1"/>
  <c r="CL136" i="1" s="1"/>
  <c r="CL179" i="1"/>
  <c r="CL184" i="1"/>
  <c r="CL183" i="1"/>
  <c r="CL43" i="1"/>
  <c r="CM68" i="1"/>
  <c r="CL42" i="1"/>
  <c r="CL258" i="1"/>
  <c r="CM77" i="1"/>
  <c r="CM78" i="1" s="1"/>
  <c r="CM13" i="1" s="1"/>
  <c r="CM97" i="1"/>
  <c r="CM98" i="1" s="1"/>
  <c r="CL32" i="1"/>
  <c r="CN56" i="1"/>
  <c r="CN57" i="1" s="1"/>
  <c r="CN62" i="1" s="1"/>
  <c r="CN67" i="1" s="1"/>
  <c r="CM7" i="1"/>
  <c r="CM8" i="1"/>
  <c r="CM84" i="1"/>
  <c r="CN65" i="1" l="1"/>
  <c r="CM85" i="1"/>
  <c r="CM88" i="1" s="1"/>
  <c r="CM10" i="1" s="1"/>
  <c r="CN63" i="1"/>
  <c r="CM101" i="1"/>
  <c r="CM20" i="1" s="1"/>
  <c r="CM19" i="1"/>
  <c r="CM100" i="1"/>
  <c r="CM163" i="1"/>
  <c r="CM12" i="1"/>
  <c r="CM145" i="1"/>
  <c r="CM165" i="1"/>
  <c r="CL166" i="1" s="1"/>
  <c r="CL158" i="1" s="1"/>
  <c r="CM95" i="1"/>
  <c r="CM16" i="1" s="1"/>
  <c r="CM82" i="1"/>
  <c r="CM83" i="1" s="1"/>
  <c r="CM14" i="1" s="1"/>
  <c r="CM104" i="1"/>
  <c r="CM22" i="1" s="1"/>
  <c r="CM89" i="1" l="1"/>
  <c r="CM15" i="1" s="1"/>
  <c r="CL137" i="1"/>
  <c r="CL138" i="1" s="1"/>
  <c r="CL139" i="1" s="1"/>
  <c r="CL140" i="1" s="1"/>
  <c r="CL141" i="1" s="1"/>
  <c r="CL3" i="1" s="1"/>
  <c r="CL256" i="1"/>
  <c r="CM86" i="1"/>
  <c r="CM87" i="1" s="1"/>
  <c r="CM9" i="1" s="1"/>
  <c r="CL159" i="1"/>
  <c r="CL161" i="1"/>
  <c r="CL160" i="1"/>
  <c r="CM113" i="1"/>
  <c r="CM27" i="1" s="1"/>
  <c r="CL164" i="1"/>
  <c r="CM105" i="1" l="1"/>
  <c r="CM23" i="1" s="1"/>
  <c r="CM114" i="1"/>
  <c r="CM28" i="1" s="1"/>
  <c r="CL254" i="1"/>
  <c r="CL156" i="1"/>
  <c r="CL155" i="1"/>
  <c r="CL157" i="1"/>
  <c r="CL154" i="1"/>
  <c r="CM115" i="1"/>
  <c r="CM122" i="1" s="1"/>
  <c r="CM123" i="1" s="1"/>
  <c r="CM124" i="1" s="1"/>
  <c r="CM33" i="1" s="1"/>
  <c r="CM106" i="1" l="1"/>
  <c r="CM107" i="1" s="1"/>
  <c r="CM24" i="1" s="1"/>
  <c r="CM39" i="1"/>
  <c r="CM37" i="1"/>
  <c r="CM108" i="1" l="1"/>
  <c r="CM109" i="1" s="1"/>
  <c r="CN91" i="1" s="1"/>
  <c r="CM176" i="1"/>
  <c r="CN73" i="1"/>
  <c r="CM110" i="1" l="1"/>
  <c r="CM25" i="1" s="1"/>
  <c r="CM36" i="1" s="1"/>
  <c r="CM38" i="1"/>
  <c r="CN92" i="1"/>
  <c r="CN93" i="1" s="1"/>
  <c r="CN94" i="1" s="1"/>
  <c r="CM144" i="1"/>
  <c r="CM149" i="1" s="1"/>
  <c r="CM41" i="1"/>
  <c r="CN71" i="1"/>
  <c r="CM150" i="1"/>
  <c r="CM119" i="1"/>
  <c r="CM120" i="1" s="1"/>
  <c r="CM31" i="1" s="1"/>
  <c r="CM148" i="1"/>
  <c r="CN99" i="1" l="1"/>
  <c r="CN18" i="1" s="1"/>
  <c r="CM131" i="1"/>
  <c r="CM260" i="1"/>
  <c r="CM174" i="1"/>
  <c r="CN72" i="1"/>
  <c r="CN74" i="1"/>
  <c r="CN75" i="1" s="1"/>
  <c r="CM116" i="1"/>
  <c r="CM29" i="1" s="1"/>
  <c r="CM40" i="1"/>
  <c r="CM147" i="1"/>
  <c r="CN64" i="1" s="1"/>
  <c r="CN8" i="1" s="1"/>
  <c r="CM146" i="1"/>
  <c r="CM151" i="1"/>
  <c r="CM117" i="1"/>
  <c r="CM118" i="1" s="1"/>
  <c r="CM121" i="1" s="1"/>
  <c r="CM32" i="1" s="1"/>
  <c r="CN66" i="1" l="1"/>
  <c r="CN6" i="1" s="1"/>
  <c r="CN61" i="1"/>
  <c r="CN84" i="1" s="1"/>
  <c r="CN97" i="1"/>
  <c r="CN98" i="1" s="1"/>
  <c r="CN19" i="1" s="1"/>
  <c r="CM30" i="1"/>
  <c r="CN79" i="1"/>
  <c r="CM175" i="1"/>
  <c r="CM177" i="1" s="1"/>
  <c r="CM178" i="1" s="1"/>
  <c r="CM126" i="1"/>
  <c r="CM127" i="1" s="1"/>
  <c r="CM128" i="1" s="1"/>
  <c r="CM4" i="1" s="1"/>
  <c r="CN7" i="1" l="1"/>
  <c r="CO56" i="1"/>
  <c r="CO57" i="1" s="1"/>
  <c r="CO62" i="1" s="1"/>
  <c r="CO63" i="1" s="1"/>
  <c r="CN100" i="1"/>
  <c r="CN101" i="1"/>
  <c r="CN20" i="1" s="1"/>
  <c r="CN68" i="1"/>
  <c r="CM184" i="1"/>
  <c r="CM43" i="1"/>
  <c r="CM180" i="1"/>
  <c r="CN77" i="1"/>
  <c r="CM42" i="1"/>
  <c r="CM183" i="1"/>
  <c r="CN76" i="1"/>
  <c r="CM181" i="1"/>
  <c r="CN81" i="1"/>
  <c r="CM258" i="1"/>
  <c r="CM132" i="1"/>
  <c r="CM133" i="1" s="1"/>
  <c r="CM134" i="1" s="1"/>
  <c r="CM135" i="1" s="1"/>
  <c r="CM136" i="1" s="1"/>
  <c r="CN80" i="1"/>
  <c r="CM179" i="1"/>
  <c r="CO67" i="1" l="1"/>
  <c r="CO65" i="1"/>
  <c r="CN78" i="1"/>
  <c r="CN13" i="1" s="1"/>
  <c r="CN82" i="1"/>
  <c r="CN83" i="1" s="1"/>
  <c r="CN14" i="1" s="1"/>
  <c r="CN95" i="1"/>
  <c r="CN16" i="1" s="1"/>
  <c r="CN163" i="1"/>
  <c r="CM164" i="1" s="1"/>
  <c r="CM157" i="1" s="1"/>
  <c r="CN145" i="1"/>
  <c r="CN12" i="1"/>
  <c r="CN85" i="1"/>
  <c r="CN88" i="1" s="1"/>
  <c r="CN89" i="1" s="1"/>
  <c r="CN15" i="1" s="1"/>
  <c r="CN165" i="1"/>
  <c r="CM166" i="1" s="1"/>
  <c r="CM137" i="1" s="1"/>
  <c r="CM138" i="1" s="1"/>
  <c r="CM139" i="1" s="1"/>
  <c r="CM140" i="1" s="1"/>
  <c r="CM141" i="1" s="1"/>
  <c r="CM3" i="1" s="1"/>
  <c r="CN113" i="1" l="1"/>
  <c r="CN27" i="1" s="1"/>
  <c r="CN104" i="1"/>
  <c r="CN22" i="1" s="1"/>
  <c r="CM254" i="1"/>
  <c r="CM154" i="1"/>
  <c r="CM156" i="1"/>
  <c r="CM155" i="1"/>
  <c r="CM256" i="1"/>
  <c r="CM158" i="1"/>
  <c r="CM160" i="1"/>
  <c r="CM161" i="1"/>
  <c r="CM159" i="1"/>
  <c r="CN86" i="1"/>
  <c r="CN10" i="1"/>
  <c r="CN87" i="1" l="1"/>
  <c r="CN9" i="1" s="1"/>
  <c r="CN105" i="1"/>
  <c r="CN114" i="1"/>
  <c r="CN37" i="1"/>
  <c r="CN28" i="1" l="1"/>
  <c r="CN115" i="1"/>
  <c r="CN122" i="1" s="1"/>
  <c r="CN123" i="1" s="1"/>
  <c r="CN124" i="1" s="1"/>
  <c r="CN33" i="1" s="1"/>
  <c r="CN39" i="1" s="1"/>
  <c r="CN23" i="1"/>
  <c r="CN106" i="1"/>
  <c r="CN107" i="1" l="1"/>
  <c r="CN108" i="1"/>
  <c r="CN109" i="1" s="1"/>
  <c r="CO91" i="1" l="1"/>
  <c r="CN110" i="1"/>
  <c r="CN176" i="1"/>
  <c r="CN24" i="1"/>
  <c r="CO73" i="1"/>
  <c r="CN36" i="1"/>
  <c r="CN260" i="1" l="1"/>
  <c r="CO74" i="1"/>
  <c r="CO75" i="1" s="1"/>
  <c r="CN131" i="1"/>
  <c r="CN144" i="1"/>
  <c r="CO92" i="1"/>
  <c r="CO93" i="1" s="1"/>
  <c r="CO94" i="1" s="1"/>
  <c r="CN25" i="1"/>
  <c r="CN174" i="1"/>
  <c r="CO71" i="1"/>
  <c r="CO99" i="1"/>
  <c r="CO18" i="1" s="1"/>
  <c r="CN119" i="1"/>
  <c r="CN120" i="1" s="1"/>
  <c r="CN31" i="1" s="1"/>
  <c r="CO72" i="1"/>
  <c r="CN116" i="1"/>
  <c r="CN29" i="1" l="1"/>
  <c r="CN117" i="1"/>
  <c r="CN118" i="1" s="1"/>
  <c r="CN150" i="1"/>
  <c r="CN147" i="1"/>
  <c r="CN146" i="1"/>
  <c r="CN149" i="1"/>
  <c r="CN148" i="1"/>
  <c r="CN151" i="1"/>
  <c r="CN38" i="1"/>
  <c r="CN41" i="1"/>
  <c r="CN40" i="1"/>
  <c r="CO61" i="1" l="1"/>
  <c r="CO64" i="1"/>
  <c r="CO66" i="1"/>
  <c r="CO6" i="1" s="1"/>
  <c r="CN121" i="1"/>
  <c r="CN175" i="1"/>
  <c r="CN177" i="1" s="1"/>
  <c r="CN178" i="1" s="1"/>
  <c r="CN30" i="1"/>
  <c r="CO79" i="1"/>
  <c r="CN126" i="1"/>
  <c r="CN127" i="1" s="1"/>
  <c r="CN128" i="1" s="1"/>
  <c r="CN4" i="1" s="1"/>
  <c r="CO97" i="1" l="1"/>
  <c r="CO98" i="1" s="1"/>
  <c r="CN32" i="1"/>
  <c r="CO84" i="1"/>
  <c r="CO8" i="1"/>
  <c r="CO76" i="1"/>
  <c r="CN180" i="1"/>
  <c r="CN183" i="1"/>
  <c r="CO77" i="1"/>
  <c r="CN42" i="1"/>
  <c r="CN43" i="1"/>
  <c r="CN132" i="1"/>
  <c r="CN133" i="1" s="1"/>
  <c r="CN134" i="1" s="1"/>
  <c r="CN135" i="1" s="1"/>
  <c r="CN136" i="1" s="1"/>
  <c r="CN184" i="1"/>
  <c r="CN181" i="1"/>
  <c r="CO68" i="1"/>
  <c r="CO80" i="1"/>
  <c r="CN258" i="1"/>
  <c r="CN179" i="1"/>
  <c r="CO81" i="1"/>
  <c r="CO7" i="1"/>
  <c r="CP56" i="1"/>
  <c r="CP57" i="1" s="1"/>
  <c r="CP62" i="1" s="1"/>
  <c r="CP65" i="1" s="1"/>
  <c r="CO78" i="1" l="1"/>
  <c r="CO13" i="1" s="1"/>
  <c r="CP63" i="1"/>
  <c r="CP67" i="1"/>
  <c r="CO85" i="1"/>
  <c r="CO88" i="1" s="1"/>
  <c r="CO89" i="1" s="1"/>
  <c r="CO15" i="1" s="1"/>
  <c r="CO82" i="1"/>
  <c r="CO83" i="1" s="1"/>
  <c r="CO14" i="1" s="1"/>
  <c r="CO12" i="1"/>
  <c r="CO145" i="1"/>
  <c r="CO165" i="1"/>
  <c r="CN166" i="1" s="1"/>
  <c r="CN161" i="1" s="1"/>
  <c r="CO95" i="1"/>
  <c r="CO16" i="1" s="1"/>
  <c r="CO163" i="1"/>
  <c r="CN164" i="1" s="1"/>
  <c r="CN156" i="1" s="1"/>
  <c r="CO19" i="1"/>
  <c r="CO101" i="1"/>
  <c r="CO20" i="1" s="1"/>
  <c r="CO100" i="1"/>
  <c r="CN159" i="1" l="1"/>
  <c r="CN155" i="1"/>
  <c r="CN254" i="1"/>
  <c r="CO104" i="1"/>
  <c r="CN157" i="1"/>
  <c r="CN158" i="1"/>
  <c r="CN256" i="1"/>
  <c r="CN160" i="1"/>
  <c r="CN154" i="1"/>
  <c r="CO113" i="1"/>
  <c r="CN137" i="1"/>
  <c r="CN138" i="1" s="1"/>
  <c r="CN139" i="1" s="1"/>
  <c r="CN140" i="1" s="1"/>
  <c r="CN141" i="1" s="1"/>
  <c r="CN3" i="1" s="1"/>
  <c r="CO22" i="1"/>
  <c r="CO86" i="1"/>
  <c r="CO87" i="1" s="1"/>
  <c r="CO9" i="1" s="1"/>
  <c r="CO10" i="1"/>
  <c r="CO105" i="1" l="1"/>
  <c r="CO23" i="1" s="1"/>
  <c r="CO27" i="1"/>
  <c r="CO114" i="1"/>
  <c r="CO37" i="1"/>
  <c r="CO106" i="1" l="1"/>
  <c r="CO107" i="1" s="1"/>
  <c r="CO115" i="1"/>
  <c r="CO28" i="1"/>
  <c r="CO108" i="1" l="1"/>
  <c r="CO109" i="1" s="1"/>
  <c r="CO110" i="1" s="1"/>
  <c r="CO116" i="1" s="1"/>
  <c r="CO176" i="1"/>
  <c r="CO24" i="1"/>
  <c r="CP73" i="1"/>
  <c r="CO122" i="1"/>
  <c r="CO123" i="1" s="1"/>
  <c r="CO124" i="1" s="1"/>
  <c r="CO33" i="1" s="1"/>
  <c r="CO39" i="1" s="1"/>
  <c r="CP91" i="1" l="1"/>
  <c r="CP92" i="1" s="1"/>
  <c r="CP93" i="1" s="1"/>
  <c r="CP94" i="1" s="1"/>
  <c r="CO117" i="1"/>
  <c r="CO118" i="1" s="1"/>
  <c r="CO29" i="1"/>
  <c r="CO119" i="1"/>
  <c r="CO120" i="1" s="1"/>
  <c r="CO31" i="1" s="1"/>
  <c r="CO174" i="1"/>
  <c r="CP99" i="1"/>
  <c r="CP18" i="1" s="1"/>
  <c r="CO144" i="1"/>
  <c r="CP74" i="1"/>
  <c r="CP75" i="1" s="1"/>
  <c r="CO25" i="1"/>
  <c r="CP72" i="1"/>
  <c r="CO131" i="1"/>
  <c r="CP71" i="1"/>
  <c r="CO260" i="1"/>
  <c r="CO36" i="1" l="1"/>
  <c r="CO41" i="1"/>
  <c r="CO38" i="1"/>
  <c r="CO40" i="1"/>
  <c r="CO146" i="1"/>
  <c r="CO147" i="1"/>
  <c r="CO151" i="1"/>
  <c r="CO149" i="1"/>
  <c r="CO148" i="1"/>
  <c r="CO150" i="1"/>
  <c r="CO121" i="1"/>
  <c r="CP79" i="1"/>
  <c r="CO126" i="1"/>
  <c r="CO127" i="1" s="1"/>
  <c r="CO128" i="1" s="1"/>
  <c r="CO4" i="1" s="1"/>
  <c r="CO30" i="1"/>
  <c r="CO175" i="1"/>
  <c r="CO177" i="1" s="1"/>
  <c r="CO178" i="1" s="1"/>
  <c r="CP80" i="1" l="1"/>
  <c r="CO42" i="1"/>
  <c r="CO183" i="1"/>
  <c r="CO179" i="1"/>
  <c r="CO132" i="1"/>
  <c r="CO133" i="1" s="1"/>
  <c r="CO134" i="1" s="1"/>
  <c r="CO135" i="1" s="1"/>
  <c r="CO136" i="1" s="1"/>
  <c r="CP77" i="1"/>
  <c r="CP76" i="1"/>
  <c r="CO184" i="1"/>
  <c r="CO43" i="1"/>
  <c r="CO180" i="1"/>
  <c r="CP81" i="1"/>
  <c r="CP82" i="1" s="1"/>
  <c r="CP83" i="1" s="1"/>
  <c r="CP14" i="1" s="1"/>
  <c r="CO181" i="1"/>
  <c r="CO258" i="1"/>
  <c r="CO32" i="1"/>
  <c r="CP97" i="1"/>
  <c r="CP98" i="1" s="1"/>
  <c r="CP64" i="1"/>
  <c r="CP61" i="1"/>
  <c r="CP66" i="1"/>
  <c r="CP6" i="1" s="1"/>
  <c r="CP68" i="1"/>
  <c r="CP145" i="1" l="1"/>
  <c r="CP165" i="1"/>
  <c r="CO166" i="1" s="1"/>
  <c r="CO160" i="1" s="1"/>
  <c r="CP163" i="1"/>
  <c r="CO164" i="1" s="1"/>
  <c r="CO155" i="1" s="1"/>
  <c r="CP95" i="1"/>
  <c r="CP16" i="1" s="1"/>
  <c r="CP12" i="1"/>
  <c r="CQ56" i="1"/>
  <c r="CQ57" i="1" s="1"/>
  <c r="CP7" i="1"/>
  <c r="CP113" i="1"/>
  <c r="CP27" i="1" s="1"/>
  <c r="CP8" i="1"/>
  <c r="CP84" i="1"/>
  <c r="CP85" i="1" s="1"/>
  <c r="CP88" i="1" s="1"/>
  <c r="CP100" i="1"/>
  <c r="CP19" i="1"/>
  <c r="CP101" i="1"/>
  <c r="CP20" i="1" s="1"/>
  <c r="CP78" i="1"/>
  <c r="CP13" i="1" s="1"/>
  <c r="CO158" i="1"/>
  <c r="CO159" i="1"/>
  <c r="CO137" i="1"/>
  <c r="CO138" i="1" s="1"/>
  <c r="CO139" i="1" s="1"/>
  <c r="CO140" i="1" s="1"/>
  <c r="CO141" i="1" s="1"/>
  <c r="CO3" i="1" s="1"/>
  <c r="CO157" i="1" l="1"/>
  <c r="CO256" i="1"/>
  <c r="CO161" i="1"/>
  <c r="CO154" i="1"/>
  <c r="CO254" i="1"/>
  <c r="CO156" i="1"/>
  <c r="CP86" i="1"/>
  <c r="CP10" i="1"/>
  <c r="CQ62" i="1"/>
  <c r="CQ67" i="1" s="1"/>
  <c r="CP89" i="1"/>
  <c r="CP15" i="1" s="1"/>
  <c r="CP104" i="1"/>
  <c r="CQ63" i="1" l="1"/>
  <c r="CP22" i="1"/>
  <c r="CP105" i="1"/>
  <c r="CP23" i="1" s="1"/>
  <c r="CQ65" i="1"/>
  <c r="CP87" i="1"/>
  <c r="CP9" i="1" s="1"/>
  <c r="CP114" i="1"/>
  <c r="CP37" i="1"/>
  <c r="CP115" i="1" l="1"/>
  <c r="CP28" i="1"/>
  <c r="CP106" i="1"/>
  <c r="CP36" i="1"/>
  <c r="CP107" i="1" l="1"/>
  <c r="CP108" i="1"/>
  <c r="CP109" i="1" s="1"/>
  <c r="CP122" i="1"/>
  <c r="CP123" i="1" s="1"/>
  <c r="CP124" i="1" s="1"/>
  <c r="CP33" i="1" s="1"/>
  <c r="CP39" i="1" s="1"/>
  <c r="CQ91" i="1" l="1"/>
  <c r="CP110" i="1"/>
  <c r="CP176" i="1"/>
  <c r="CP24" i="1"/>
  <c r="CQ73" i="1"/>
  <c r="CP25" i="1" l="1"/>
  <c r="CP119" i="1"/>
  <c r="CP120" i="1" s="1"/>
  <c r="CP31" i="1" s="1"/>
  <c r="CP174" i="1"/>
  <c r="CP131" i="1"/>
  <c r="CQ74" i="1"/>
  <c r="CQ75" i="1" s="1"/>
  <c r="CP144" i="1"/>
  <c r="CQ72" i="1"/>
  <c r="CP260" i="1"/>
  <c r="CQ92" i="1"/>
  <c r="CQ93" i="1" s="1"/>
  <c r="CQ94" i="1" s="1"/>
  <c r="CQ71" i="1"/>
  <c r="CQ99" i="1"/>
  <c r="CQ18" i="1" s="1"/>
  <c r="CP116" i="1"/>
  <c r="CP29" i="1" l="1"/>
  <c r="CP117" i="1"/>
  <c r="CP118" i="1" s="1"/>
  <c r="CP148" i="1"/>
  <c r="CP150" i="1"/>
  <c r="CP146" i="1"/>
  <c r="CP151" i="1"/>
  <c r="CP147" i="1"/>
  <c r="CP149" i="1"/>
  <c r="CP38" i="1"/>
  <c r="CP41" i="1"/>
  <c r="CP40" i="1"/>
  <c r="CQ64" i="1" l="1"/>
  <c r="CQ61" i="1"/>
  <c r="CQ66" i="1"/>
  <c r="CQ6" i="1" s="1"/>
  <c r="CP175" i="1"/>
  <c r="CP177" i="1" s="1"/>
  <c r="CP178" i="1" s="1"/>
  <c r="CP30" i="1"/>
  <c r="CP121" i="1"/>
  <c r="CQ79" i="1"/>
  <c r="CP126" i="1"/>
  <c r="CP127" i="1" s="1"/>
  <c r="CP128" i="1" s="1"/>
  <c r="CP4" i="1" s="1"/>
  <c r="CQ68" i="1" l="1"/>
  <c r="CP183" i="1"/>
  <c r="CQ77" i="1"/>
  <c r="CQ76" i="1"/>
  <c r="CQ81" i="1"/>
  <c r="CP42" i="1"/>
  <c r="CP184" i="1"/>
  <c r="CP43" i="1"/>
  <c r="CP132" i="1"/>
  <c r="CP133" i="1" s="1"/>
  <c r="CP134" i="1" s="1"/>
  <c r="CP135" i="1" s="1"/>
  <c r="CP136" i="1" s="1"/>
  <c r="CP179" i="1"/>
  <c r="CP181" i="1"/>
  <c r="CQ80" i="1"/>
  <c r="CP180" i="1"/>
  <c r="CP258" i="1"/>
  <c r="CQ7" i="1"/>
  <c r="CR56" i="1"/>
  <c r="CR57" i="1" s="1"/>
  <c r="CQ97" i="1"/>
  <c r="CQ98" i="1" s="1"/>
  <c r="CP32" i="1"/>
  <c r="CQ8" i="1"/>
  <c r="CQ84" i="1"/>
  <c r="CQ78" i="1" l="1"/>
  <c r="CQ13" i="1" s="1"/>
  <c r="CQ85" i="1"/>
  <c r="CQ88" i="1" s="1"/>
  <c r="CQ10" i="1" s="1"/>
  <c r="CR62" i="1"/>
  <c r="CR63" i="1" s="1"/>
  <c r="CQ19" i="1"/>
  <c r="CQ100" i="1"/>
  <c r="CQ101" i="1"/>
  <c r="CQ20" i="1" s="1"/>
  <c r="CQ82" i="1"/>
  <c r="CQ83" i="1" s="1"/>
  <c r="CQ14" i="1" s="1"/>
  <c r="CQ165" i="1"/>
  <c r="CP166" i="1" s="1"/>
  <c r="CQ95" i="1"/>
  <c r="CQ16" i="1" s="1"/>
  <c r="CQ163" i="1"/>
  <c r="CP164" i="1" s="1"/>
  <c r="CQ145" i="1"/>
  <c r="CQ12" i="1"/>
  <c r="CQ104" i="1"/>
  <c r="CQ89" i="1" l="1"/>
  <c r="CQ15" i="1" s="1"/>
  <c r="CQ86" i="1"/>
  <c r="CQ87" i="1" s="1"/>
  <c r="CQ9" i="1" s="1"/>
  <c r="CQ113" i="1"/>
  <c r="CQ114" i="1" s="1"/>
  <c r="CQ37" i="1"/>
  <c r="CP154" i="1"/>
  <c r="CP156" i="1"/>
  <c r="CP254" i="1"/>
  <c r="CP157" i="1"/>
  <c r="CP155" i="1"/>
  <c r="CR67" i="1"/>
  <c r="CP160" i="1"/>
  <c r="CP137" i="1"/>
  <c r="CP138" i="1" s="1"/>
  <c r="CP139" i="1" s="1"/>
  <c r="CP140" i="1" s="1"/>
  <c r="CP141" i="1" s="1"/>
  <c r="CP3" i="1" s="1"/>
  <c r="CP159" i="1"/>
  <c r="CP161" i="1"/>
  <c r="CP256" i="1"/>
  <c r="CP158" i="1"/>
  <c r="CQ22" i="1"/>
  <c r="CQ105" i="1"/>
  <c r="CQ23" i="1" s="1"/>
  <c r="CR65" i="1"/>
  <c r="CQ27" i="1" l="1"/>
  <c r="CQ28" i="1"/>
  <c r="CQ115" i="1"/>
  <c r="CQ106" i="1"/>
  <c r="CQ36" i="1"/>
  <c r="CQ107" i="1" l="1"/>
  <c r="CQ108" i="1"/>
  <c r="CQ109" i="1" s="1"/>
  <c r="CQ122" i="1"/>
  <c r="CQ123" i="1" s="1"/>
  <c r="CQ124" i="1" s="1"/>
  <c r="CQ33" i="1" s="1"/>
  <c r="CQ39" i="1" s="1"/>
  <c r="CQ110" i="1" l="1"/>
  <c r="CR91" i="1"/>
  <c r="CQ24" i="1"/>
  <c r="CQ176" i="1"/>
  <c r="CR73" i="1"/>
  <c r="CQ119" i="1" l="1"/>
  <c r="CQ120" i="1" s="1"/>
  <c r="CQ31" i="1" s="1"/>
  <c r="CQ174" i="1"/>
  <c r="CR92" i="1"/>
  <c r="CR93" i="1" s="1"/>
  <c r="CR94" i="1" s="1"/>
  <c r="CQ25" i="1"/>
  <c r="CR71" i="1"/>
  <c r="CQ260" i="1"/>
  <c r="CR74" i="1"/>
  <c r="CR75" i="1" s="1"/>
  <c r="CQ131" i="1"/>
  <c r="CQ144" i="1"/>
  <c r="CR72" i="1"/>
  <c r="CR99" i="1"/>
  <c r="CR18" i="1" s="1"/>
  <c r="CQ116" i="1"/>
  <c r="CQ29" i="1" l="1"/>
  <c r="CQ117" i="1"/>
  <c r="CQ118" i="1" s="1"/>
  <c r="CQ41" i="1"/>
  <c r="CQ40" i="1"/>
  <c r="CQ38" i="1"/>
  <c r="CQ146" i="1"/>
  <c r="CQ148" i="1"/>
  <c r="CQ151" i="1"/>
  <c r="CQ150" i="1"/>
  <c r="CQ147" i="1"/>
  <c r="CQ149" i="1"/>
  <c r="CR61" i="1" l="1"/>
  <c r="CR66" i="1"/>
  <c r="CR6" i="1" s="1"/>
  <c r="CR64" i="1"/>
  <c r="CQ30" i="1"/>
  <c r="CR79" i="1"/>
  <c r="CQ121" i="1"/>
  <c r="CQ126" i="1"/>
  <c r="CQ127" i="1" s="1"/>
  <c r="CQ128" i="1" s="1"/>
  <c r="CQ4" i="1" s="1"/>
  <c r="CQ175" i="1"/>
  <c r="CQ177" i="1" s="1"/>
  <c r="CQ178" i="1" s="1"/>
  <c r="CR68" i="1" s="1"/>
  <c r="CR145" i="1" l="1"/>
  <c r="CR95" i="1"/>
  <c r="CR16" i="1" s="1"/>
  <c r="CR165" i="1"/>
  <c r="CQ166" i="1" s="1"/>
  <c r="CR163" i="1"/>
  <c r="CQ164" i="1" s="1"/>
  <c r="CR12" i="1"/>
  <c r="CQ32" i="1"/>
  <c r="CR97" i="1"/>
  <c r="CR98" i="1" s="1"/>
  <c r="CR84" i="1"/>
  <c r="CR85" i="1" s="1"/>
  <c r="CR88" i="1" s="1"/>
  <c r="CR8" i="1"/>
  <c r="CR80" i="1"/>
  <c r="CQ183" i="1"/>
  <c r="CQ184" i="1"/>
  <c r="CQ42" i="1"/>
  <c r="CR76" i="1"/>
  <c r="CQ179" i="1"/>
  <c r="CR81" i="1"/>
  <c r="CR82" i="1" s="1"/>
  <c r="CR83" i="1" s="1"/>
  <c r="CR14" i="1" s="1"/>
  <c r="CQ132" i="1"/>
  <c r="CQ133" i="1" s="1"/>
  <c r="CQ134" i="1" s="1"/>
  <c r="CQ135" i="1" s="1"/>
  <c r="CQ136" i="1" s="1"/>
  <c r="CR77" i="1"/>
  <c r="CR78" i="1" s="1"/>
  <c r="CR13" i="1" s="1"/>
  <c r="CQ43" i="1"/>
  <c r="CQ181" i="1"/>
  <c r="CQ258" i="1"/>
  <c r="CQ180" i="1"/>
  <c r="CS56" i="1"/>
  <c r="CS57" i="1" s="1"/>
  <c r="CR7" i="1"/>
  <c r="CR86" i="1" l="1"/>
  <c r="CR87" i="1" s="1"/>
  <c r="CR9" i="1" s="1"/>
  <c r="CR10" i="1"/>
  <c r="CR89" i="1"/>
  <c r="CR15" i="1" s="1"/>
  <c r="CQ254" i="1"/>
  <c r="CQ156" i="1"/>
  <c r="CQ157" i="1"/>
  <c r="CQ155" i="1"/>
  <c r="CQ154" i="1"/>
  <c r="CR19" i="1"/>
  <c r="CR101" i="1"/>
  <c r="CR20" i="1" s="1"/>
  <c r="CR100" i="1"/>
  <c r="CR113" i="1"/>
  <c r="CQ158" i="1"/>
  <c r="CQ160" i="1"/>
  <c r="CQ161" i="1"/>
  <c r="CQ159" i="1"/>
  <c r="CQ137" i="1"/>
  <c r="CQ138" i="1" s="1"/>
  <c r="CQ139" i="1" s="1"/>
  <c r="CQ140" i="1" s="1"/>
  <c r="CQ141" i="1" s="1"/>
  <c r="CQ3" i="1" s="1"/>
  <c r="CQ256" i="1"/>
  <c r="CS62" i="1"/>
  <c r="CS67" i="1" s="1"/>
  <c r="CR104" i="1"/>
  <c r="CR37" i="1"/>
  <c r="CS63" i="1" l="1"/>
  <c r="CS65" i="1"/>
  <c r="CR27" i="1"/>
  <c r="CR114" i="1"/>
  <c r="CR22" i="1"/>
  <c r="CR105" i="1"/>
  <c r="CR23" i="1" s="1"/>
  <c r="CR36" i="1"/>
  <c r="CR28" i="1" l="1"/>
  <c r="CR115" i="1"/>
  <c r="CR106" i="1"/>
  <c r="CR107" i="1" l="1"/>
  <c r="CR108" i="1"/>
  <c r="CR109" i="1" s="1"/>
  <c r="CR122" i="1"/>
  <c r="CR123" i="1" s="1"/>
  <c r="CR124" i="1" s="1"/>
  <c r="CR33" i="1" s="1"/>
  <c r="CR39" i="1" s="1"/>
  <c r="CS91" i="1" l="1"/>
  <c r="CR110" i="1"/>
  <c r="CS73" i="1"/>
  <c r="CR24" i="1"/>
  <c r="CR176" i="1"/>
  <c r="CR116" i="1" l="1"/>
  <c r="CS92" i="1"/>
  <c r="CS93" i="1" s="1"/>
  <c r="CS94" i="1" s="1"/>
  <c r="CR260" i="1"/>
  <c r="CR131" i="1"/>
  <c r="CR25" i="1"/>
  <c r="CS74" i="1"/>
  <c r="CS75" i="1" s="1"/>
  <c r="CR119" i="1"/>
  <c r="CR120" i="1" s="1"/>
  <c r="CR31" i="1" s="1"/>
  <c r="CS99" i="1"/>
  <c r="CR144" i="1"/>
  <c r="CS71" i="1"/>
  <c r="CR174" i="1"/>
  <c r="CS72" i="1"/>
  <c r="CS18" i="1" l="1"/>
  <c r="CR146" i="1"/>
  <c r="CR148" i="1"/>
  <c r="CR150" i="1"/>
  <c r="CR149" i="1"/>
  <c r="CR151" i="1"/>
  <c r="CR147" i="1"/>
  <c r="CR40" i="1"/>
  <c r="CR41" i="1"/>
  <c r="CR38" i="1"/>
  <c r="CR29" i="1"/>
  <c r="CR117" i="1"/>
  <c r="CR118" i="1" s="1"/>
  <c r="CS66" i="1" l="1"/>
  <c r="CS6" i="1" s="1"/>
  <c r="CS61" i="1"/>
  <c r="CS64" i="1"/>
  <c r="CR121" i="1"/>
  <c r="CR30" i="1"/>
  <c r="CS79" i="1"/>
  <c r="CR175" i="1"/>
  <c r="CR177" i="1" s="1"/>
  <c r="CR178" i="1" s="1"/>
  <c r="CR126" i="1"/>
  <c r="CR127" i="1" s="1"/>
  <c r="CR128" i="1" s="1"/>
  <c r="CR4" i="1" s="1"/>
  <c r="CR32" i="1" l="1"/>
  <c r="CS97" i="1"/>
  <c r="CS98" i="1" s="1"/>
  <c r="CS80" i="1"/>
  <c r="CR183" i="1"/>
  <c r="CR181" i="1"/>
  <c r="CR180" i="1"/>
  <c r="CS76" i="1"/>
  <c r="CR179" i="1"/>
  <c r="CS81" i="1"/>
  <c r="CR132" i="1"/>
  <c r="CR133" i="1" s="1"/>
  <c r="CR134" i="1" s="1"/>
  <c r="CR135" i="1" s="1"/>
  <c r="CR136" i="1" s="1"/>
  <c r="CR42" i="1"/>
  <c r="CR184" i="1"/>
  <c r="CR258" i="1"/>
  <c r="CS77" i="1"/>
  <c r="CR43" i="1"/>
  <c r="CS68" i="1"/>
  <c r="CS84" i="1"/>
  <c r="CS8" i="1"/>
  <c r="CS7" i="1"/>
  <c r="CT56" i="1"/>
  <c r="CT57" i="1" s="1"/>
  <c r="CS82" i="1" l="1"/>
  <c r="CS83" i="1" s="1"/>
  <c r="CS14" i="1" s="1"/>
  <c r="CT62" i="1"/>
  <c r="CT65" i="1" s="1"/>
  <c r="CS165" i="1"/>
  <c r="CS12" i="1"/>
  <c r="CS95" i="1"/>
  <c r="CS16" i="1" s="1"/>
  <c r="CS145" i="1"/>
  <c r="CS163" i="1"/>
  <c r="CS85" i="1"/>
  <c r="CS88" i="1" s="1"/>
  <c r="CS78" i="1"/>
  <c r="CS13" i="1" s="1"/>
  <c r="CS19" i="1"/>
  <c r="CS100" i="1"/>
  <c r="CS101" i="1"/>
  <c r="CS20" i="1" s="1"/>
  <c r="CS113" i="1" l="1"/>
  <c r="CT63" i="1"/>
  <c r="CT67" i="1"/>
  <c r="CS104" i="1"/>
  <c r="CS27" i="1"/>
  <c r="CS89" i="1"/>
  <c r="CS15" i="1" s="1"/>
  <c r="CS86" i="1"/>
  <c r="CS87" i="1" s="1"/>
  <c r="CS9" i="1" s="1"/>
  <c r="CS10" i="1"/>
  <c r="CR164" i="1"/>
  <c r="CS37" i="1"/>
  <c r="CR166" i="1"/>
  <c r="CS22" i="1" l="1"/>
  <c r="CS105" i="1"/>
  <c r="CS23" i="1" s="1"/>
  <c r="CR137" i="1"/>
  <c r="CR138" i="1" s="1"/>
  <c r="CR139" i="1" s="1"/>
  <c r="CR140" i="1" s="1"/>
  <c r="CR141" i="1" s="1"/>
  <c r="CR3" i="1" s="1"/>
  <c r="CR158" i="1"/>
  <c r="CR160" i="1"/>
  <c r="CR161" i="1"/>
  <c r="CR256" i="1"/>
  <c r="CR159" i="1"/>
  <c r="CR157" i="1"/>
  <c r="CR155" i="1"/>
  <c r="CR154" i="1"/>
  <c r="CR156" i="1"/>
  <c r="CR254" i="1"/>
  <c r="CS114" i="1"/>
  <c r="CS28" i="1" l="1"/>
  <c r="CS115" i="1"/>
  <c r="CS106" i="1"/>
  <c r="CS107" i="1" l="1"/>
  <c r="CS108" i="1"/>
  <c r="CS109" i="1" s="1"/>
  <c r="CS122" i="1"/>
  <c r="CS123" i="1" s="1"/>
  <c r="CS124" i="1" s="1"/>
  <c r="CS33" i="1" s="1"/>
  <c r="CS39" i="1" s="1"/>
  <c r="CT73" i="1" l="1"/>
  <c r="CS176" i="1"/>
  <c r="CS24" i="1"/>
  <c r="CS110" i="1"/>
  <c r="CT91" i="1"/>
  <c r="CT71" i="1" l="1"/>
  <c r="CS260" i="1"/>
  <c r="CS25" i="1"/>
  <c r="CS131" i="1"/>
  <c r="CS174" i="1"/>
  <c r="CT72" i="1"/>
  <c r="CT99" i="1"/>
  <c r="CS144" i="1"/>
  <c r="CS119" i="1"/>
  <c r="CS120" i="1" s="1"/>
  <c r="CS31" i="1" s="1"/>
  <c r="CT74" i="1"/>
  <c r="CT75" i="1" s="1"/>
  <c r="CS116" i="1"/>
  <c r="CT92" i="1"/>
  <c r="CT93" i="1" s="1"/>
  <c r="CT94" i="1" s="1"/>
  <c r="CS147" i="1" l="1"/>
  <c r="CS150" i="1"/>
  <c r="CS148" i="1"/>
  <c r="CS149" i="1"/>
  <c r="CS146" i="1"/>
  <c r="CS151" i="1"/>
  <c r="CS29" i="1"/>
  <c r="CS117" i="1"/>
  <c r="CS118" i="1" s="1"/>
  <c r="CT18" i="1"/>
  <c r="CS36" i="1"/>
  <c r="CS38" i="1"/>
  <c r="CS41" i="1"/>
  <c r="CS40" i="1"/>
  <c r="CS121" i="1" l="1"/>
  <c r="CT79" i="1"/>
  <c r="CS30" i="1"/>
  <c r="CS175" i="1"/>
  <c r="CS177" i="1" s="1"/>
  <c r="CS178" i="1" s="1"/>
  <c r="CS126" i="1"/>
  <c r="CS127" i="1" s="1"/>
  <c r="CS128" i="1" s="1"/>
  <c r="CS4" i="1" s="1"/>
  <c r="CT64" i="1"/>
  <c r="CT61" i="1"/>
  <c r="CT66" i="1"/>
  <c r="CT6" i="1" s="1"/>
  <c r="CT76" i="1" l="1"/>
  <c r="CS42" i="1"/>
  <c r="CS183" i="1"/>
  <c r="CS184" i="1"/>
  <c r="CT77" i="1"/>
  <c r="CS181" i="1"/>
  <c r="CS132" i="1"/>
  <c r="CS133" i="1" s="1"/>
  <c r="CS134" i="1" s="1"/>
  <c r="CS135" i="1" s="1"/>
  <c r="CS136" i="1" s="1"/>
  <c r="CT80" i="1"/>
  <c r="CS179" i="1"/>
  <c r="CS180" i="1"/>
  <c r="CS43" i="1"/>
  <c r="CT81" i="1"/>
  <c r="CT82" i="1" s="1"/>
  <c r="CT83" i="1" s="1"/>
  <c r="CT14" i="1" s="1"/>
  <c r="CS258" i="1"/>
  <c r="CT7" i="1"/>
  <c r="CU56" i="1"/>
  <c r="CU57" i="1" s="1"/>
  <c r="CT84" i="1"/>
  <c r="CT8" i="1"/>
  <c r="CT68" i="1"/>
  <c r="CS32" i="1"/>
  <c r="CT97" i="1"/>
  <c r="CT98" i="1" s="1"/>
  <c r="CT78" i="1" l="1"/>
  <c r="CT13" i="1" s="1"/>
  <c r="CT19" i="1"/>
  <c r="CT100" i="1"/>
  <c r="CT101" i="1"/>
  <c r="CT20" i="1" s="1"/>
  <c r="CU62" i="1"/>
  <c r="CU67" i="1" s="1"/>
  <c r="CT95" i="1"/>
  <c r="CT16" i="1" s="1"/>
  <c r="CT163" i="1"/>
  <c r="CT36" i="1" s="1"/>
  <c r="CT165" i="1"/>
  <c r="CT85" i="1"/>
  <c r="CT88" i="1" s="1"/>
  <c r="CT89" i="1" s="1"/>
  <c r="CT15" i="1" s="1"/>
  <c r="CT145" i="1"/>
  <c r="CT12" i="1"/>
  <c r="CT113" i="1"/>
  <c r="CT104" i="1"/>
  <c r="CS164" i="1" l="1"/>
  <c r="CT37" i="1"/>
  <c r="CT22" i="1"/>
  <c r="CT86" i="1"/>
  <c r="CT87" i="1" s="1"/>
  <c r="CT9" i="1" s="1"/>
  <c r="CT10" i="1"/>
  <c r="CU63" i="1"/>
  <c r="CT27" i="1"/>
  <c r="CT114" i="1"/>
  <c r="CS166" i="1"/>
  <c r="CU65" i="1"/>
  <c r="CS256" i="1" l="1"/>
  <c r="CS158" i="1"/>
  <c r="CS160" i="1"/>
  <c r="CS137" i="1"/>
  <c r="CS138" i="1" s="1"/>
  <c r="CS139" i="1" s="1"/>
  <c r="CS140" i="1" s="1"/>
  <c r="CS141" i="1" s="1"/>
  <c r="CS3" i="1" s="1"/>
  <c r="CS161" i="1"/>
  <c r="CS159" i="1"/>
  <c r="CT105" i="1"/>
  <c r="CT28" i="1"/>
  <c r="CT115" i="1"/>
  <c r="CS154" i="1"/>
  <c r="CS254" i="1"/>
  <c r="CS157" i="1"/>
  <c r="CS155" i="1"/>
  <c r="CS156" i="1"/>
  <c r="CT23" i="1" l="1"/>
  <c r="CT106" i="1"/>
  <c r="CT122" i="1"/>
  <c r="CT123" i="1" s="1"/>
  <c r="CT124" i="1" s="1"/>
  <c r="CT33" i="1" s="1"/>
  <c r="CT39" i="1" s="1"/>
  <c r="CT107" i="1" l="1"/>
  <c r="CT108" i="1"/>
  <c r="CT109" i="1" s="1"/>
  <c r="CU91" i="1" l="1"/>
  <c r="CT110" i="1"/>
  <c r="CT176" i="1"/>
  <c r="CU73" i="1"/>
  <c r="CT24" i="1"/>
  <c r="CT116" i="1" l="1"/>
  <c r="CT25" i="1"/>
  <c r="CT119" i="1"/>
  <c r="CT120" i="1" s="1"/>
  <c r="CT31" i="1" s="1"/>
  <c r="CT260" i="1"/>
  <c r="CU71" i="1"/>
  <c r="CU74" i="1"/>
  <c r="CU75" i="1" s="1"/>
  <c r="CU99" i="1"/>
  <c r="CT144" i="1"/>
  <c r="CU72" i="1"/>
  <c r="CT174" i="1"/>
  <c r="CT131" i="1"/>
  <c r="CU92" i="1"/>
  <c r="CU93" i="1" s="1"/>
  <c r="CU94" i="1" s="1"/>
  <c r="CT151" i="1" l="1"/>
  <c r="CT150" i="1"/>
  <c r="CT146" i="1"/>
  <c r="CT147" i="1"/>
  <c r="CT149" i="1"/>
  <c r="CT148" i="1"/>
  <c r="CU18" i="1"/>
  <c r="CT38" i="1"/>
  <c r="CT41" i="1"/>
  <c r="CT40" i="1"/>
  <c r="CT29" i="1"/>
  <c r="CT117" i="1"/>
  <c r="CT118" i="1" s="1"/>
  <c r="CU61" i="1" l="1"/>
  <c r="CU64" i="1"/>
  <c r="CU66" i="1"/>
  <c r="CU6" i="1" s="1"/>
  <c r="CU79" i="1"/>
  <c r="CT175" i="1"/>
  <c r="CT177" i="1" s="1"/>
  <c r="CT178" i="1" s="1"/>
  <c r="CT30" i="1"/>
  <c r="CT121" i="1"/>
  <c r="CT126" i="1"/>
  <c r="CT127" i="1" s="1"/>
  <c r="CT128" i="1" s="1"/>
  <c r="CT4" i="1" s="1"/>
  <c r="CU97" i="1" l="1"/>
  <c r="CU98" i="1" s="1"/>
  <c r="CT32" i="1"/>
  <c r="CU8" i="1"/>
  <c r="CU84" i="1"/>
  <c r="CU68" i="1"/>
  <c r="CT258" i="1"/>
  <c r="CT181" i="1"/>
  <c r="CU80" i="1"/>
  <c r="CU77" i="1"/>
  <c r="CT184" i="1"/>
  <c r="CT180" i="1"/>
  <c r="CT183" i="1"/>
  <c r="CT179" i="1"/>
  <c r="CT42" i="1"/>
  <c r="CU76" i="1"/>
  <c r="CT132" i="1"/>
  <c r="CT133" i="1" s="1"/>
  <c r="CT134" i="1" s="1"/>
  <c r="CT135" i="1" s="1"/>
  <c r="CT136" i="1" s="1"/>
  <c r="CU81" i="1"/>
  <c r="CT43" i="1"/>
  <c r="CV56" i="1"/>
  <c r="CV57" i="1" s="1"/>
  <c r="CU7" i="1"/>
  <c r="CU78" i="1" l="1"/>
  <c r="CU13" i="1" s="1"/>
  <c r="CU82" i="1"/>
  <c r="CU83" i="1" s="1"/>
  <c r="CU14" i="1" s="1"/>
  <c r="CU85" i="1"/>
  <c r="CU88" i="1" s="1"/>
  <c r="CU89" i="1" s="1"/>
  <c r="CU15" i="1" s="1"/>
  <c r="CV62" i="1"/>
  <c r="CV67" i="1" s="1"/>
  <c r="CU165" i="1"/>
  <c r="CU163" i="1"/>
  <c r="CU145" i="1"/>
  <c r="CU12" i="1"/>
  <c r="CU95" i="1"/>
  <c r="CU16" i="1" s="1"/>
  <c r="CU19" i="1"/>
  <c r="CU101" i="1"/>
  <c r="CU20" i="1" s="1"/>
  <c r="CU100" i="1"/>
  <c r="CU104" i="1" l="1"/>
  <c r="CU113" i="1"/>
  <c r="CU27" i="1" s="1"/>
  <c r="CU22" i="1"/>
  <c r="CV63" i="1"/>
  <c r="CT164" i="1"/>
  <c r="CU37" i="1"/>
  <c r="CT166" i="1"/>
  <c r="CU10" i="1"/>
  <c r="CU86" i="1"/>
  <c r="CU87" i="1" s="1"/>
  <c r="CU9" i="1" s="1"/>
  <c r="CV65" i="1"/>
  <c r="CT154" i="1" l="1"/>
  <c r="CT157" i="1"/>
  <c r="CT156" i="1"/>
  <c r="CT155" i="1"/>
  <c r="CT254" i="1"/>
  <c r="CU114" i="1"/>
  <c r="CU105" i="1"/>
  <c r="CT256" i="1"/>
  <c r="CT158" i="1"/>
  <c r="CT161" i="1"/>
  <c r="CT159" i="1"/>
  <c r="CT137" i="1"/>
  <c r="CT138" i="1" s="1"/>
  <c r="CT139" i="1" s="1"/>
  <c r="CT140" i="1" s="1"/>
  <c r="CT141" i="1" s="1"/>
  <c r="CT3" i="1" s="1"/>
  <c r="CT160" i="1"/>
  <c r="CU23" i="1" l="1"/>
  <c r="CU106" i="1"/>
  <c r="CU28" i="1"/>
  <c r="CU115" i="1"/>
  <c r="CU122" i="1" l="1"/>
  <c r="CU123" i="1" s="1"/>
  <c r="CU124" i="1" s="1"/>
  <c r="CU33" i="1" s="1"/>
  <c r="CU39" i="1" s="1"/>
  <c r="CU107" i="1"/>
  <c r="CU108" i="1"/>
  <c r="CU109" i="1" s="1"/>
  <c r="CU24" i="1" l="1"/>
  <c r="CU176" i="1"/>
  <c r="CV73" i="1"/>
  <c r="CU110" i="1"/>
  <c r="CV91" i="1"/>
  <c r="CU25" i="1" l="1"/>
  <c r="CV74" i="1"/>
  <c r="CV75" i="1" s="1"/>
  <c r="CV72" i="1"/>
  <c r="CU260" i="1"/>
  <c r="CV71" i="1"/>
  <c r="CU174" i="1"/>
  <c r="CV99" i="1"/>
  <c r="CU119" i="1"/>
  <c r="CU120" i="1" s="1"/>
  <c r="CU31" i="1" s="1"/>
  <c r="CV92" i="1"/>
  <c r="CV93" i="1" s="1"/>
  <c r="CV94" i="1" s="1"/>
  <c r="CU144" i="1"/>
  <c r="CU131" i="1"/>
  <c r="CU116" i="1"/>
  <c r="CU36" i="1" l="1"/>
  <c r="CU38" i="1"/>
  <c r="CU41" i="1"/>
  <c r="CU40" i="1"/>
  <c r="CU29" i="1"/>
  <c r="CU117" i="1"/>
  <c r="CU118" i="1" s="1"/>
  <c r="CV18" i="1"/>
  <c r="CU149" i="1"/>
  <c r="CU147" i="1"/>
  <c r="CU150" i="1"/>
  <c r="CU151" i="1"/>
  <c r="CU146" i="1"/>
  <c r="CU148" i="1"/>
  <c r="CV64" i="1" l="1"/>
  <c r="CV66" i="1"/>
  <c r="CV6" i="1" s="1"/>
  <c r="CV61" i="1"/>
  <c r="CU30" i="1"/>
  <c r="CU175" i="1"/>
  <c r="CU177" i="1" s="1"/>
  <c r="CU178" i="1" s="1"/>
  <c r="CV68" i="1" s="1"/>
  <c r="CV79" i="1"/>
  <c r="CU121" i="1"/>
  <c r="CU126" i="1"/>
  <c r="CU127" i="1" s="1"/>
  <c r="CU128" i="1" s="1"/>
  <c r="CU4" i="1" s="1"/>
  <c r="CV12" i="1" l="1"/>
  <c r="CV145" i="1"/>
  <c r="CV163" i="1"/>
  <c r="CV95" i="1"/>
  <c r="CV16" i="1" s="1"/>
  <c r="CV165" i="1"/>
  <c r="CV84" i="1"/>
  <c r="CV85" i="1" s="1"/>
  <c r="CV88" i="1" s="1"/>
  <c r="CV8" i="1"/>
  <c r="CV97" i="1"/>
  <c r="CV98" i="1" s="1"/>
  <c r="CU32" i="1"/>
  <c r="CW56" i="1"/>
  <c r="CW57" i="1" s="1"/>
  <c r="CV7" i="1"/>
  <c r="CU179" i="1"/>
  <c r="CU184" i="1"/>
  <c r="CU183" i="1"/>
  <c r="CV76" i="1"/>
  <c r="CU258" i="1"/>
  <c r="CU132" i="1"/>
  <c r="CU133" i="1" s="1"/>
  <c r="CU134" i="1" s="1"/>
  <c r="CU135" i="1" s="1"/>
  <c r="CU136" i="1" s="1"/>
  <c r="CU181" i="1"/>
  <c r="CU43" i="1"/>
  <c r="CV80" i="1"/>
  <c r="CV81" i="1"/>
  <c r="CV82" i="1" s="1"/>
  <c r="CV83" i="1" s="1"/>
  <c r="CV14" i="1" s="1"/>
  <c r="CU42" i="1"/>
  <c r="CV77" i="1"/>
  <c r="CU180" i="1"/>
  <c r="CV78" i="1" l="1"/>
  <c r="CV13" i="1" s="1"/>
  <c r="CU166" i="1"/>
  <c r="CV19" i="1"/>
  <c r="CV100" i="1"/>
  <c r="CV101" i="1"/>
  <c r="CV20" i="1" s="1"/>
  <c r="CV113" i="1"/>
  <c r="CV104" i="1"/>
  <c r="CU164" i="1"/>
  <c r="CV37" i="1"/>
  <c r="CW62" i="1"/>
  <c r="CW67" i="1" s="1"/>
  <c r="CV86" i="1"/>
  <c r="CV87" i="1" s="1"/>
  <c r="CV9" i="1" s="1"/>
  <c r="CV10" i="1"/>
  <c r="CV89" i="1"/>
  <c r="CV15" i="1" s="1"/>
  <c r="CW65" i="1" l="1"/>
  <c r="CU256" i="1"/>
  <c r="CU159" i="1"/>
  <c r="CU160" i="1"/>
  <c r="CU161" i="1"/>
  <c r="CU158" i="1"/>
  <c r="CU137" i="1"/>
  <c r="CU138" i="1" s="1"/>
  <c r="CU139" i="1" s="1"/>
  <c r="CU140" i="1" s="1"/>
  <c r="CU141" i="1" s="1"/>
  <c r="CU3" i="1" s="1"/>
  <c r="CW63" i="1"/>
  <c r="CU154" i="1"/>
  <c r="CU157" i="1"/>
  <c r="CU156" i="1"/>
  <c r="CU155" i="1"/>
  <c r="CU254" i="1"/>
  <c r="CV105" i="1"/>
  <c r="CV23" i="1" s="1"/>
  <c r="CV22" i="1"/>
  <c r="CV106" i="1"/>
  <c r="CV107" i="1" s="1"/>
  <c r="CV27" i="1"/>
  <c r="CV114" i="1"/>
  <c r="CV28" i="1" l="1"/>
  <c r="CV115" i="1"/>
  <c r="CV108" i="1"/>
  <c r="CV109" i="1" s="1"/>
  <c r="CW73" i="1"/>
  <c r="CV176" i="1"/>
  <c r="CV24" i="1"/>
  <c r="CV110" i="1" l="1"/>
  <c r="CV116" i="1" s="1"/>
  <c r="CV29" i="1" s="1"/>
  <c r="CW91" i="1"/>
  <c r="CV122" i="1"/>
  <c r="CV123" i="1" s="1"/>
  <c r="CV124" i="1" s="1"/>
  <c r="CV33" i="1" s="1"/>
  <c r="CV39" i="1" s="1"/>
  <c r="CV117" i="1" l="1"/>
  <c r="CV118" i="1" s="1"/>
  <c r="CV174" i="1"/>
  <c r="CW72" i="1"/>
  <c r="CW74" i="1"/>
  <c r="CW75" i="1" s="1"/>
  <c r="CW92" i="1"/>
  <c r="CW93" i="1" s="1"/>
  <c r="CW94" i="1" s="1"/>
  <c r="CV260" i="1"/>
  <c r="CV144" i="1"/>
  <c r="CV25" i="1"/>
  <c r="CW71" i="1"/>
  <c r="CW99" i="1"/>
  <c r="CV119" i="1"/>
  <c r="CV120" i="1" s="1"/>
  <c r="CV31" i="1" s="1"/>
  <c r="CV131" i="1"/>
  <c r="CV36" i="1" l="1"/>
  <c r="CV38" i="1"/>
  <c r="CV41" i="1"/>
  <c r="CV40" i="1"/>
  <c r="CV149" i="1"/>
  <c r="CV146" i="1"/>
  <c r="CV150" i="1"/>
  <c r="CV151" i="1"/>
  <c r="CV147" i="1"/>
  <c r="CV148" i="1"/>
  <c r="CW18" i="1"/>
  <c r="CV175" i="1"/>
  <c r="CV177" i="1" s="1"/>
  <c r="CV178" i="1" s="1"/>
  <c r="CW79" i="1"/>
  <c r="CV121" i="1"/>
  <c r="CV30" i="1"/>
  <c r="CV126" i="1"/>
  <c r="CV127" i="1" s="1"/>
  <c r="CV128" i="1" s="1"/>
  <c r="CV4" i="1" s="1"/>
  <c r="CW97" i="1" l="1"/>
  <c r="CW98" i="1" s="1"/>
  <c r="CV32" i="1"/>
  <c r="CW80" i="1"/>
  <c r="CV42" i="1"/>
  <c r="CV184" i="1"/>
  <c r="CV258" i="1"/>
  <c r="CV180" i="1"/>
  <c r="CV132" i="1"/>
  <c r="CV133" i="1" s="1"/>
  <c r="CV134" i="1" s="1"/>
  <c r="CV135" i="1" s="1"/>
  <c r="CV136" i="1" s="1"/>
  <c r="CW76" i="1"/>
  <c r="CV43" i="1"/>
  <c r="CV179" i="1"/>
  <c r="CW77" i="1"/>
  <c r="CV183" i="1"/>
  <c r="CV181" i="1"/>
  <c r="CW81" i="1"/>
  <c r="CW82" i="1" s="1"/>
  <c r="CW83" i="1" s="1"/>
  <c r="CW14" i="1" s="1"/>
  <c r="CW61" i="1"/>
  <c r="CW64" i="1"/>
  <c r="CW66" i="1"/>
  <c r="CW6" i="1" s="1"/>
  <c r="CW68" i="1"/>
  <c r="CW78" i="1" l="1"/>
  <c r="CW13" i="1" s="1"/>
  <c r="CX56" i="1"/>
  <c r="CX57" i="1" s="1"/>
  <c r="CW7" i="1"/>
  <c r="CW95" i="1"/>
  <c r="CW16" i="1" s="1"/>
  <c r="CW145" i="1"/>
  <c r="CW12" i="1"/>
  <c r="CW113" i="1"/>
  <c r="CW163" i="1"/>
  <c r="CW165" i="1"/>
  <c r="CV166" i="1" s="1"/>
  <c r="CW84" i="1"/>
  <c r="CW85" i="1" s="1"/>
  <c r="CW88" i="1" s="1"/>
  <c r="CW8" i="1"/>
  <c r="CW19" i="1"/>
  <c r="CW100" i="1"/>
  <c r="CW101" i="1"/>
  <c r="CW20" i="1" s="1"/>
  <c r="CW104" i="1" l="1"/>
  <c r="CW86" i="1"/>
  <c r="CW10" i="1"/>
  <c r="CW89" i="1"/>
  <c r="CW15" i="1" s="1"/>
  <c r="CW27" i="1"/>
  <c r="CW114" i="1"/>
  <c r="CV256" i="1"/>
  <c r="CV158" i="1"/>
  <c r="CV160" i="1"/>
  <c r="CV159" i="1"/>
  <c r="CV137" i="1"/>
  <c r="CV138" i="1" s="1"/>
  <c r="CV139" i="1" s="1"/>
  <c r="CV140" i="1" s="1"/>
  <c r="CV141" i="1" s="1"/>
  <c r="CV3" i="1" s="1"/>
  <c r="CV161" i="1"/>
  <c r="CW22" i="1"/>
  <c r="CW36" i="1"/>
  <c r="CW37" i="1"/>
  <c r="CV164" i="1"/>
  <c r="CX62" i="1"/>
  <c r="CX67" i="1" s="1"/>
  <c r="CX63" i="1" l="1"/>
  <c r="CV156" i="1"/>
  <c r="CV254" i="1"/>
  <c r="CV155" i="1"/>
  <c r="CV157" i="1"/>
  <c r="CV154" i="1"/>
  <c r="CX65" i="1"/>
  <c r="CW115" i="1"/>
  <c r="CW28" i="1"/>
  <c r="CW105" i="1"/>
  <c r="CW87" i="1"/>
  <c r="CW9" i="1" s="1"/>
  <c r="CW122" i="1" l="1"/>
  <c r="CW123" i="1" s="1"/>
  <c r="CW124" i="1" s="1"/>
  <c r="CW33" i="1" s="1"/>
  <c r="CW39" i="1" s="1"/>
  <c r="CW23" i="1"/>
  <c r="CW106" i="1"/>
  <c r="CW107" i="1" l="1"/>
  <c r="CW108" i="1"/>
  <c r="CW109" i="1" s="1"/>
  <c r="CW110" i="1" l="1"/>
  <c r="CX91" i="1"/>
  <c r="CW176" i="1"/>
  <c r="CW24" i="1"/>
  <c r="CX73" i="1"/>
  <c r="CX92" i="1" l="1"/>
  <c r="CX93" i="1" s="1"/>
  <c r="CX94" i="1" s="1"/>
  <c r="CX74" i="1"/>
  <c r="CX75" i="1" s="1"/>
  <c r="CX99" i="1"/>
  <c r="CW144" i="1"/>
  <c r="CX72" i="1"/>
  <c r="CW119" i="1"/>
  <c r="CW120" i="1" s="1"/>
  <c r="CW31" i="1" s="1"/>
  <c r="CW25" i="1"/>
  <c r="CW131" i="1"/>
  <c r="CW174" i="1"/>
  <c r="CX71" i="1"/>
  <c r="CW260" i="1"/>
  <c r="CW116" i="1"/>
  <c r="CW29" i="1" l="1"/>
  <c r="CW117" i="1"/>
  <c r="CW118" i="1" s="1"/>
  <c r="CW149" i="1"/>
  <c r="CW151" i="1"/>
  <c r="CW150" i="1"/>
  <c r="CW146" i="1"/>
  <c r="CW147" i="1"/>
  <c r="CW148" i="1"/>
  <c r="CW41" i="1"/>
  <c r="CW38" i="1"/>
  <c r="CW40" i="1"/>
  <c r="CX18" i="1"/>
  <c r="CX61" i="1" l="1"/>
  <c r="CX64" i="1"/>
  <c r="CX66" i="1"/>
  <c r="CX6" i="1" s="1"/>
  <c r="CX79" i="1"/>
  <c r="CW175" i="1"/>
  <c r="CW177" i="1" s="1"/>
  <c r="CW178" i="1" s="1"/>
  <c r="CW30" i="1"/>
  <c r="CW121" i="1"/>
  <c r="CW126" i="1"/>
  <c r="CW127" i="1" s="1"/>
  <c r="CW128" i="1" s="1"/>
  <c r="CW4" i="1" s="1"/>
  <c r="CW32" i="1" l="1"/>
  <c r="CX97" i="1"/>
  <c r="CX98" i="1" s="1"/>
  <c r="CX84" i="1"/>
  <c r="CX8" i="1"/>
  <c r="CX68" i="1"/>
  <c r="CW183" i="1"/>
  <c r="CW43" i="1"/>
  <c r="CX81" i="1"/>
  <c r="CX76" i="1"/>
  <c r="CX80" i="1"/>
  <c r="CW258" i="1"/>
  <c r="CW181" i="1"/>
  <c r="CW184" i="1"/>
  <c r="CW180" i="1"/>
  <c r="CW42" i="1"/>
  <c r="CW179" i="1"/>
  <c r="CW132" i="1"/>
  <c r="CW133" i="1" s="1"/>
  <c r="CW134" i="1" s="1"/>
  <c r="CW135" i="1" s="1"/>
  <c r="CW136" i="1" s="1"/>
  <c r="CX77" i="1"/>
  <c r="CY56" i="1"/>
  <c r="CY57" i="1" s="1"/>
  <c r="CX7" i="1"/>
  <c r="CX85" i="1" l="1"/>
  <c r="CX88" i="1" s="1"/>
  <c r="CX10" i="1" s="1"/>
  <c r="CX78" i="1"/>
  <c r="CX13" i="1" s="1"/>
  <c r="CX82" i="1"/>
  <c r="CX83" i="1" s="1"/>
  <c r="CX14" i="1" s="1"/>
  <c r="CY62" i="1"/>
  <c r="CY63" i="1" s="1"/>
  <c r="CX86" i="1"/>
  <c r="CX87" i="1" s="1"/>
  <c r="CX9" i="1" s="1"/>
  <c r="CX19" i="1"/>
  <c r="CX101" i="1"/>
  <c r="CX20" i="1" s="1"/>
  <c r="CX100" i="1"/>
  <c r="CX163" i="1"/>
  <c r="CX95" i="1"/>
  <c r="CX16" i="1" s="1"/>
  <c r="CX12" i="1"/>
  <c r="CX145" i="1"/>
  <c r="CX165" i="1"/>
  <c r="CW166" i="1" s="1"/>
  <c r="CX89" i="1"/>
  <c r="CX15" i="1" s="1"/>
  <c r="CX113" i="1"/>
  <c r="CX104" i="1" l="1"/>
  <c r="CX105" i="1" s="1"/>
  <c r="CX23" i="1" s="1"/>
  <c r="CY67" i="1"/>
  <c r="CX27" i="1"/>
  <c r="CX114" i="1"/>
  <c r="CY65" i="1"/>
  <c r="CW159" i="1"/>
  <c r="CW160" i="1"/>
  <c r="CW158" i="1"/>
  <c r="CW161" i="1"/>
  <c r="CW137" i="1"/>
  <c r="CW138" i="1" s="1"/>
  <c r="CW139" i="1" s="1"/>
  <c r="CW140" i="1" s="1"/>
  <c r="CW141" i="1" s="1"/>
  <c r="CW3" i="1" s="1"/>
  <c r="CW256" i="1"/>
  <c r="CX37" i="1"/>
  <c r="CX36" i="1"/>
  <c r="CW164" i="1"/>
  <c r="CX22" i="1"/>
  <c r="CX106" i="1" l="1"/>
  <c r="CX115" i="1"/>
  <c r="CX28" i="1"/>
  <c r="CW254" i="1"/>
  <c r="CW156" i="1"/>
  <c r="CW154" i="1"/>
  <c r="CW155" i="1"/>
  <c r="CW157" i="1"/>
  <c r="CX122" i="1" l="1"/>
  <c r="CX123" i="1" s="1"/>
  <c r="CX124" i="1" s="1"/>
  <c r="CX33" i="1" s="1"/>
  <c r="CX39" i="1" s="1"/>
  <c r="CX107" i="1"/>
  <c r="CX108" i="1"/>
  <c r="CX109" i="1" s="1"/>
  <c r="CY91" i="1" l="1"/>
  <c r="CX110" i="1"/>
  <c r="CX176" i="1"/>
  <c r="CY73" i="1"/>
  <c r="CX24" i="1"/>
  <c r="CY92" i="1" l="1"/>
  <c r="CY93" i="1" s="1"/>
  <c r="CY94" i="1" s="1"/>
  <c r="CY72" i="1"/>
  <c r="CX119" i="1"/>
  <c r="CX120" i="1" s="1"/>
  <c r="CX31" i="1" s="1"/>
  <c r="CY74" i="1"/>
  <c r="CY75" i="1" s="1"/>
  <c r="CX25" i="1"/>
  <c r="CX260" i="1"/>
  <c r="CX131" i="1"/>
  <c r="CY99" i="1"/>
  <c r="CX144" i="1"/>
  <c r="CX174" i="1"/>
  <c r="CY71" i="1"/>
  <c r="CX116" i="1"/>
  <c r="CX150" i="1" l="1"/>
  <c r="CX151" i="1"/>
  <c r="CX149" i="1"/>
  <c r="CX147" i="1"/>
  <c r="CX146" i="1"/>
  <c r="CX148" i="1"/>
  <c r="CX38" i="1"/>
  <c r="CX41" i="1"/>
  <c r="CX40" i="1"/>
  <c r="CX29" i="1"/>
  <c r="CX117" i="1"/>
  <c r="CX118" i="1" s="1"/>
  <c r="CY18" i="1"/>
  <c r="CY66" i="1" l="1"/>
  <c r="CY6" i="1" s="1"/>
  <c r="CY61" i="1"/>
  <c r="CY64" i="1"/>
  <c r="CX126" i="1"/>
  <c r="CX127" i="1" s="1"/>
  <c r="CX128" i="1" s="1"/>
  <c r="CX4" i="1" s="1"/>
  <c r="CX175" i="1"/>
  <c r="CX177" i="1" s="1"/>
  <c r="CX178" i="1" s="1"/>
  <c r="CY79" i="1"/>
  <c r="CX30" i="1"/>
  <c r="CX121" i="1"/>
  <c r="CY84" i="1" l="1"/>
  <c r="CY8" i="1"/>
  <c r="CZ56" i="1"/>
  <c r="CZ57" i="1" s="1"/>
  <c r="CY7" i="1"/>
  <c r="CX258" i="1"/>
  <c r="CX183" i="1"/>
  <c r="CX132" i="1"/>
  <c r="CX133" i="1" s="1"/>
  <c r="CX134" i="1" s="1"/>
  <c r="CX135" i="1" s="1"/>
  <c r="CX136" i="1" s="1"/>
  <c r="CX179" i="1"/>
  <c r="CX43" i="1"/>
  <c r="CY77" i="1"/>
  <c r="CX42" i="1"/>
  <c r="CY80" i="1"/>
  <c r="CX180" i="1"/>
  <c r="CX181" i="1"/>
  <c r="CY76" i="1"/>
  <c r="CY81" i="1"/>
  <c r="CY82" i="1" s="1"/>
  <c r="CY83" i="1" s="1"/>
  <c r="CY14" i="1" s="1"/>
  <c r="CX184" i="1"/>
  <c r="CX32" i="1"/>
  <c r="CY97" i="1"/>
  <c r="CY98" i="1" s="1"/>
  <c r="CY68" i="1"/>
  <c r="CY145" i="1" l="1"/>
  <c r="CY163" i="1"/>
  <c r="CY12" i="1"/>
  <c r="CY95" i="1"/>
  <c r="CY16" i="1" s="1"/>
  <c r="CY165" i="1"/>
  <c r="CX166" i="1" s="1"/>
  <c r="CY113" i="1"/>
  <c r="CZ62" i="1"/>
  <c r="CZ67" i="1" s="1"/>
  <c r="CY19" i="1"/>
  <c r="CY101" i="1"/>
  <c r="CY20" i="1" s="1"/>
  <c r="CY100" i="1"/>
  <c r="CY78" i="1"/>
  <c r="CY13" i="1" s="1"/>
  <c r="CY85" i="1"/>
  <c r="CY88" i="1" s="1"/>
  <c r="CY89" i="1" s="1"/>
  <c r="CY15" i="1" s="1"/>
  <c r="CY104" i="1" l="1"/>
  <c r="CY22" i="1" s="1"/>
  <c r="CZ63" i="1"/>
  <c r="CY27" i="1"/>
  <c r="CZ65" i="1"/>
  <c r="CX160" i="1"/>
  <c r="CX159" i="1"/>
  <c r="CX161" i="1"/>
  <c r="CX158" i="1"/>
  <c r="CX256" i="1"/>
  <c r="CX137" i="1"/>
  <c r="CX138" i="1" s="1"/>
  <c r="CX139" i="1" s="1"/>
  <c r="CX140" i="1" s="1"/>
  <c r="CX141" i="1" s="1"/>
  <c r="CX3" i="1" s="1"/>
  <c r="CY37" i="1"/>
  <c r="CY36" i="1"/>
  <c r="CX164" i="1"/>
  <c r="CY10" i="1"/>
  <c r="CY86" i="1"/>
  <c r="CY87" i="1" s="1"/>
  <c r="CY9" i="1" s="1"/>
  <c r="CY105" i="1" l="1"/>
  <c r="CY114" i="1"/>
  <c r="CX155" i="1"/>
  <c r="CX154" i="1"/>
  <c r="CX157" i="1"/>
  <c r="CX156" i="1"/>
  <c r="CX254" i="1"/>
  <c r="CY23" i="1" l="1"/>
  <c r="CY106" i="1"/>
  <c r="CY28" i="1"/>
  <c r="CY115" i="1"/>
  <c r="CY107" i="1" l="1"/>
  <c r="CY108" i="1"/>
  <c r="CY109" i="1" s="1"/>
  <c r="CY122" i="1"/>
  <c r="CY123" i="1" s="1"/>
  <c r="CY124" i="1" s="1"/>
  <c r="CY33" i="1" s="1"/>
  <c r="CY39" i="1" s="1"/>
  <c r="CZ91" i="1" l="1"/>
  <c r="CY110" i="1"/>
  <c r="CY176" i="1"/>
  <c r="CY24" i="1"/>
  <c r="CZ73" i="1"/>
  <c r="CZ74" i="1" l="1"/>
  <c r="CZ75" i="1" s="1"/>
  <c r="CY174" i="1"/>
  <c r="CY131" i="1"/>
  <c r="CY260" i="1"/>
  <c r="CY144" i="1"/>
  <c r="CZ99" i="1"/>
  <c r="CZ18" i="1" s="1"/>
  <c r="CY119" i="1"/>
  <c r="CY120" i="1" s="1"/>
  <c r="CY31" i="1" s="1"/>
  <c r="CY116" i="1"/>
  <c r="CZ71" i="1"/>
  <c r="CY25" i="1"/>
  <c r="CZ72" i="1"/>
  <c r="CZ92" i="1"/>
  <c r="CZ93" i="1" s="1"/>
  <c r="CZ94" i="1" s="1"/>
  <c r="CY29" i="1" l="1"/>
  <c r="CY117" i="1"/>
  <c r="CY118" i="1" s="1"/>
  <c r="CY41" i="1"/>
  <c r="CY38" i="1"/>
  <c r="CY40" i="1"/>
  <c r="CY147" i="1"/>
  <c r="CY151" i="1"/>
  <c r="CY150" i="1"/>
  <c r="CY146" i="1"/>
  <c r="CY148" i="1"/>
  <c r="CY149" i="1"/>
  <c r="CZ66" i="1" l="1"/>
  <c r="CZ6" i="1" s="1"/>
  <c r="CZ64" i="1"/>
  <c r="CZ61" i="1"/>
  <c r="CY121" i="1"/>
  <c r="CZ79" i="1"/>
  <c r="CY126" i="1"/>
  <c r="CY127" i="1" s="1"/>
  <c r="CY128" i="1" s="1"/>
  <c r="CY4" i="1" s="1"/>
  <c r="CY175" i="1"/>
  <c r="CY177" i="1" s="1"/>
  <c r="CY178" i="1" s="1"/>
  <c r="CY30" i="1"/>
  <c r="CY184" i="1" l="1"/>
  <c r="CY42" i="1"/>
  <c r="CZ76" i="1"/>
  <c r="CZ77" i="1"/>
  <c r="CY180" i="1"/>
  <c r="CY179" i="1"/>
  <c r="CZ80" i="1"/>
  <c r="CY183" i="1"/>
  <c r="CY258" i="1"/>
  <c r="CY132" i="1"/>
  <c r="CY133" i="1" s="1"/>
  <c r="CY134" i="1" s="1"/>
  <c r="CY135" i="1" s="1"/>
  <c r="CY136" i="1" s="1"/>
  <c r="CY181" i="1"/>
  <c r="CZ81" i="1"/>
  <c r="CY43" i="1"/>
  <c r="DA56" i="1"/>
  <c r="DA57" i="1" s="1"/>
  <c r="CZ7" i="1"/>
  <c r="CZ84" i="1"/>
  <c r="CZ8" i="1"/>
  <c r="CZ68" i="1"/>
  <c r="CY32" i="1"/>
  <c r="CZ97" i="1"/>
  <c r="CZ98" i="1" s="1"/>
  <c r="CZ100" i="1" l="1"/>
  <c r="CZ101" i="1"/>
  <c r="CZ20" i="1" s="1"/>
  <c r="CZ19" i="1"/>
  <c r="CZ85" i="1"/>
  <c r="CZ88" i="1" s="1"/>
  <c r="CZ89" i="1" s="1"/>
  <c r="CZ15" i="1" s="1"/>
  <c r="CZ82" i="1"/>
  <c r="CZ83" i="1" s="1"/>
  <c r="CZ14" i="1" s="1"/>
  <c r="CZ78" i="1"/>
  <c r="CZ13" i="1" s="1"/>
  <c r="CZ165" i="1"/>
  <c r="CY166" i="1" s="1"/>
  <c r="CZ163" i="1"/>
  <c r="CZ145" i="1"/>
  <c r="CZ12" i="1"/>
  <c r="CZ95" i="1"/>
  <c r="CZ16" i="1" s="1"/>
  <c r="DA62" i="1"/>
  <c r="DA67" i="1" s="1"/>
  <c r="CZ104" i="1" l="1"/>
  <c r="CZ22" i="1" s="1"/>
  <c r="CZ113" i="1"/>
  <c r="CZ86" i="1"/>
  <c r="CZ87" i="1" s="1"/>
  <c r="CZ9" i="1" s="1"/>
  <c r="CZ10" i="1"/>
  <c r="DA65" i="1"/>
  <c r="DA63" i="1"/>
  <c r="CY256" i="1"/>
  <c r="CY160" i="1"/>
  <c r="CY137" i="1"/>
  <c r="CY138" i="1" s="1"/>
  <c r="CY139" i="1" s="1"/>
  <c r="CY140" i="1" s="1"/>
  <c r="CY141" i="1" s="1"/>
  <c r="CY3" i="1" s="1"/>
  <c r="CY161" i="1"/>
  <c r="CY159" i="1"/>
  <c r="CY158" i="1"/>
  <c r="CY164" i="1"/>
  <c r="CZ37" i="1"/>
  <c r="CZ36" i="1"/>
  <c r="CY155" i="1" l="1"/>
  <c r="CY154" i="1"/>
  <c r="CY254" i="1"/>
  <c r="CY156" i="1"/>
  <c r="CY157" i="1"/>
  <c r="CZ27" i="1"/>
  <c r="CZ114" i="1"/>
  <c r="CZ105" i="1"/>
  <c r="CZ23" i="1" l="1"/>
  <c r="CZ106" i="1"/>
  <c r="CZ28" i="1"/>
  <c r="CZ115" i="1"/>
  <c r="CZ122" i="1" s="1"/>
  <c r="CZ123" i="1" s="1"/>
  <c r="CZ124" i="1" s="1"/>
  <c r="CZ33" i="1" s="1"/>
  <c r="CZ39" i="1" s="1"/>
  <c r="CZ107" i="1" l="1"/>
  <c r="CZ108" i="1"/>
  <c r="CZ109" i="1" s="1"/>
  <c r="DA91" i="1" l="1"/>
  <c r="CZ110" i="1"/>
  <c r="CZ24" i="1"/>
  <c r="CZ176" i="1"/>
  <c r="DA73" i="1"/>
  <c r="DA74" i="1" l="1"/>
  <c r="DA75" i="1" s="1"/>
  <c r="CZ25" i="1"/>
  <c r="CZ119" i="1"/>
  <c r="CZ120" i="1" s="1"/>
  <c r="CZ31" i="1" s="1"/>
  <c r="DA71" i="1"/>
  <c r="CZ131" i="1"/>
  <c r="DA72" i="1"/>
  <c r="CZ260" i="1"/>
  <c r="DA99" i="1"/>
  <c r="DA18" i="1" s="1"/>
  <c r="DA92" i="1"/>
  <c r="DA93" i="1" s="1"/>
  <c r="DA94" i="1" s="1"/>
  <c r="CZ116" i="1"/>
  <c r="CZ144" i="1"/>
  <c r="CZ174" i="1"/>
  <c r="CZ149" i="1" l="1"/>
  <c r="CZ146" i="1"/>
  <c r="CZ150" i="1"/>
  <c r="CZ151" i="1"/>
  <c r="CZ147" i="1"/>
  <c r="CZ148" i="1"/>
  <c r="CZ29" i="1"/>
  <c r="CZ117" i="1"/>
  <c r="CZ118" i="1" s="1"/>
  <c r="CZ41" i="1"/>
  <c r="CZ38" i="1"/>
  <c r="CZ40" i="1"/>
  <c r="DA79" i="1" l="1"/>
  <c r="CZ126" i="1"/>
  <c r="CZ127" i="1" s="1"/>
  <c r="CZ128" i="1" s="1"/>
  <c r="CZ4" i="1" s="1"/>
  <c r="CZ30" i="1"/>
  <c r="CZ121" i="1"/>
  <c r="CZ175" i="1"/>
  <c r="CZ177" i="1" s="1"/>
  <c r="CZ178" i="1" s="1"/>
  <c r="DA68" i="1" s="1"/>
  <c r="DA61" i="1"/>
  <c r="DA64" i="1"/>
  <c r="DA66" i="1"/>
  <c r="DA6" i="1" s="1"/>
  <c r="DA97" i="1" l="1"/>
  <c r="DA98" i="1" s="1"/>
  <c r="CZ32" i="1"/>
  <c r="DA84" i="1"/>
  <c r="DA8" i="1"/>
  <c r="DB56" i="1"/>
  <c r="DB57" i="1" s="1"/>
  <c r="DA7" i="1"/>
  <c r="DA85" i="1"/>
  <c r="DA88" i="1" s="1"/>
  <c r="DA163" i="1"/>
  <c r="DA95" i="1"/>
  <c r="DA16" i="1" s="1"/>
  <c r="DA165" i="1"/>
  <c r="CZ166" i="1" s="1"/>
  <c r="DA145" i="1"/>
  <c r="DA12" i="1"/>
  <c r="CZ43" i="1"/>
  <c r="CZ184" i="1"/>
  <c r="CZ180" i="1"/>
  <c r="DA80" i="1"/>
  <c r="CZ132" i="1"/>
  <c r="CZ133" i="1" s="1"/>
  <c r="CZ134" i="1" s="1"/>
  <c r="CZ135" i="1" s="1"/>
  <c r="CZ136" i="1" s="1"/>
  <c r="CZ183" i="1"/>
  <c r="CZ181" i="1"/>
  <c r="CZ179" i="1"/>
  <c r="CZ42" i="1"/>
  <c r="DA77" i="1"/>
  <c r="DA76" i="1"/>
  <c r="DA81" i="1"/>
  <c r="DA82" i="1" s="1"/>
  <c r="DA83" i="1" s="1"/>
  <c r="DA14" i="1" s="1"/>
  <c r="CZ258" i="1"/>
  <c r="DA78" i="1" l="1"/>
  <c r="CZ158" i="1"/>
  <c r="CZ137" i="1"/>
  <c r="CZ138" i="1" s="1"/>
  <c r="CZ139" i="1" s="1"/>
  <c r="CZ140" i="1" s="1"/>
  <c r="CZ141" i="1" s="1"/>
  <c r="CZ3" i="1" s="1"/>
  <c r="CZ161" i="1"/>
  <c r="CZ159" i="1"/>
  <c r="CZ160" i="1"/>
  <c r="CZ256" i="1"/>
  <c r="DA113" i="1"/>
  <c r="DA86" i="1"/>
  <c r="DA87" i="1" s="1"/>
  <c r="DA9" i="1" s="1"/>
  <c r="DA89" i="1"/>
  <c r="DA15" i="1" s="1"/>
  <c r="DA10" i="1"/>
  <c r="DA36" i="1"/>
  <c r="CZ164" i="1"/>
  <c r="DA37" i="1"/>
  <c r="DB62" i="1"/>
  <c r="DB67" i="1" s="1"/>
  <c r="DA19" i="1"/>
  <c r="DA101" i="1"/>
  <c r="DA20" i="1" s="1"/>
  <c r="DA100" i="1"/>
  <c r="DA27" i="1" l="1"/>
  <c r="DA114" i="1"/>
  <c r="DB63" i="1"/>
  <c r="DB65" i="1"/>
  <c r="CZ156" i="1"/>
  <c r="CZ155" i="1"/>
  <c r="CZ157" i="1"/>
  <c r="CZ254" i="1"/>
  <c r="CZ154" i="1"/>
  <c r="DA13" i="1"/>
  <c r="DA104" i="1"/>
  <c r="DA28" i="1" l="1"/>
  <c r="DA115" i="1"/>
  <c r="DA122" i="1" s="1"/>
  <c r="DA123" i="1" s="1"/>
  <c r="DA124" i="1" s="1"/>
  <c r="DA33" i="1" s="1"/>
  <c r="DA39" i="1" s="1"/>
  <c r="DA22" i="1"/>
  <c r="DA105" i="1"/>
  <c r="DA23" i="1" s="1"/>
  <c r="DA106" i="1" l="1"/>
  <c r="DA107" i="1" l="1"/>
  <c r="DA108" i="1"/>
  <c r="DA109" i="1" s="1"/>
  <c r="DB91" i="1" l="1"/>
  <c r="DA110" i="1"/>
  <c r="DA24" i="1"/>
  <c r="DA176" i="1"/>
  <c r="DB73" i="1"/>
  <c r="DB71" i="1" l="1"/>
  <c r="DB72" i="1"/>
  <c r="DA174" i="1"/>
  <c r="DA25" i="1"/>
  <c r="DA119" i="1"/>
  <c r="DA120" i="1" s="1"/>
  <c r="DA31" i="1" s="1"/>
  <c r="DB74" i="1"/>
  <c r="DB75" i="1" s="1"/>
  <c r="DB92" i="1"/>
  <c r="DB93" i="1" s="1"/>
  <c r="DB94" i="1" s="1"/>
  <c r="DA144" i="1"/>
  <c r="DA260" i="1"/>
  <c r="DB99" i="1"/>
  <c r="DB18" i="1" s="1"/>
  <c r="DA131" i="1"/>
  <c r="DA116" i="1"/>
  <c r="DA29" i="1" l="1"/>
  <c r="DA117" i="1"/>
  <c r="DA118" i="1" s="1"/>
  <c r="DA151" i="1"/>
  <c r="DA148" i="1"/>
  <c r="DA147" i="1"/>
  <c r="DA149" i="1"/>
  <c r="DA146" i="1"/>
  <c r="DA150" i="1"/>
  <c r="DA38" i="1"/>
  <c r="DA41" i="1"/>
  <c r="DA40" i="1"/>
  <c r="DA121" i="1" l="1"/>
  <c r="DA30" i="1"/>
  <c r="DA126" i="1"/>
  <c r="DA127" i="1" s="1"/>
  <c r="DA128" i="1" s="1"/>
  <c r="DA4" i="1" s="1"/>
  <c r="DB79" i="1"/>
  <c r="DA175" i="1"/>
  <c r="DA177" i="1" s="1"/>
  <c r="DA178" i="1" s="1"/>
  <c r="DB68" i="1" s="1"/>
  <c r="DB61" i="1"/>
  <c r="DB66" i="1"/>
  <c r="DB6" i="1" s="1"/>
  <c r="DB64" i="1"/>
  <c r="DB165" i="1" l="1"/>
  <c r="DA166" i="1" s="1"/>
  <c r="DB145" i="1"/>
  <c r="DB95" i="1"/>
  <c r="DB16" i="1" s="1"/>
  <c r="DB12" i="1"/>
  <c r="DB163" i="1"/>
  <c r="DB8" i="1"/>
  <c r="DB84" i="1"/>
  <c r="DB85" i="1" s="1"/>
  <c r="DB88" i="1" s="1"/>
  <c r="DB7" i="1"/>
  <c r="DC56" i="1"/>
  <c r="DC57" i="1" s="1"/>
  <c r="DA183" i="1"/>
  <c r="DA184" i="1"/>
  <c r="DB81" i="1"/>
  <c r="DA43" i="1"/>
  <c r="DB80" i="1"/>
  <c r="DB77" i="1"/>
  <c r="DA258" i="1"/>
  <c r="DA42" i="1"/>
  <c r="DA179" i="1"/>
  <c r="DB76" i="1"/>
  <c r="DA180" i="1"/>
  <c r="DA132" i="1"/>
  <c r="DA133" i="1" s="1"/>
  <c r="DA134" i="1" s="1"/>
  <c r="DA135" i="1" s="1"/>
  <c r="DA136" i="1" s="1"/>
  <c r="DA181" i="1"/>
  <c r="DA32" i="1"/>
  <c r="DB97" i="1"/>
  <c r="DB98" i="1" s="1"/>
  <c r="DB82" i="1" l="1"/>
  <c r="DB83" i="1" s="1"/>
  <c r="DB14" i="1" s="1"/>
  <c r="DB86" i="1"/>
  <c r="DB87" i="1" s="1"/>
  <c r="DB9" i="1" s="1"/>
  <c r="DB89" i="1"/>
  <c r="DB15" i="1" s="1"/>
  <c r="DB10" i="1"/>
  <c r="DC62" i="1"/>
  <c r="DC65" i="1" s="1"/>
  <c r="DA164" i="1"/>
  <c r="DB36" i="1"/>
  <c r="DB37" i="1"/>
  <c r="DB78" i="1"/>
  <c r="DB101" i="1"/>
  <c r="DB20" i="1" s="1"/>
  <c r="DB100" i="1"/>
  <c r="DB19" i="1"/>
  <c r="DA161" i="1"/>
  <c r="DA256" i="1"/>
  <c r="DA159" i="1"/>
  <c r="DA158" i="1"/>
  <c r="DA160" i="1"/>
  <c r="DA137" i="1"/>
  <c r="DA138" i="1" s="1"/>
  <c r="DA139" i="1" s="1"/>
  <c r="DA140" i="1" s="1"/>
  <c r="DA141" i="1" s="1"/>
  <c r="DA3" i="1" s="1"/>
  <c r="DB113" i="1" l="1"/>
  <c r="DB27" i="1" s="1"/>
  <c r="DC63" i="1"/>
  <c r="DA154" i="1"/>
  <c r="DA155" i="1"/>
  <c r="DA157" i="1"/>
  <c r="DA156" i="1"/>
  <c r="DA254" i="1"/>
  <c r="DB13" i="1"/>
  <c r="DB104" i="1"/>
  <c r="DC67" i="1"/>
  <c r="DB114" i="1" l="1"/>
  <c r="DB28" i="1" s="1"/>
  <c r="DB115" i="1"/>
  <c r="DB122" i="1" s="1"/>
  <c r="DB123" i="1" s="1"/>
  <c r="DB124" i="1" s="1"/>
  <c r="DB33" i="1" s="1"/>
  <c r="DB39" i="1" s="1"/>
  <c r="DB22" i="1"/>
  <c r="DB105" i="1"/>
  <c r="DB23" i="1" s="1"/>
  <c r="DB106" i="1" l="1"/>
  <c r="DB107" i="1" l="1"/>
  <c r="DB108" i="1"/>
  <c r="DB109" i="1" s="1"/>
  <c r="DC91" i="1" l="1"/>
  <c r="DB110" i="1"/>
  <c r="DB176" i="1"/>
  <c r="DC73" i="1"/>
  <c r="DB24" i="1"/>
  <c r="DB116" i="1" l="1"/>
  <c r="DC92" i="1"/>
  <c r="DC93" i="1" s="1"/>
  <c r="DC94" i="1" s="1"/>
  <c r="DC71" i="1"/>
  <c r="DB260" i="1"/>
  <c r="DB174" i="1"/>
  <c r="DC74" i="1"/>
  <c r="DC75" i="1" s="1"/>
  <c r="DB131" i="1"/>
  <c r="DB144" i="1"/>
  <c r="DB25" i="1"/>
  <c r="DC99" i="1"/>
  <c r="DC72" i="1"/>
  <c r="DB119" i="1"/>
  <c r="DB120" i="1" s="1"/>
  <c r="DB31" i="1" s="1"/>
  <c r="DB148" i="1" l="1"/>
  <c r="DB147" i="1"/>
  <c r="DB151" i="1"/>
  <c r="DB150" i="1"/>
  <c r="DB149" i="1"/>
  <c r="DB146" i="1"/>
  <c r="DC18" i="1"/>
  <c r="DB41" i="1"/>
  <c r="DB40" i="1"/>
  <c r="DB38" i="1"/>
  <c r="DB29" i="1"/>
  <c r="DB117" i="1"/>
  <c r="DB118" i="1" s="1"/>
  <c r="DC66" i="1" l="1"/>
  <c r="DC6" i="1" s="1"/>
  <c r="DC64" i="1"/>
  <c r="DC61" i="1"/>
  <c r="DB30" i="1"/>
  <c r="DC79" i="1"/>
  <c r="DB121" i="1"/>
  <c r="DB175" i="1"/>
  <c r="DB177" i="1" s="1"/>
  <c r="DB178" i="1" s="1"/>
  <c r="DB126" i="1"/>
  <c r="DB127" i="1" s="1"/>
  <c r="DB128" i="1" s="1"/>
  <c r="DB4" i="1" s="1"/>
  <c r="DB181" i="1" l="1"/>
  <c r="DB42" i="1"/>
  <c r="DB180" i="1"/>
  <c r="DC81" i="1"/>
  <c r="DB184" i="1"/>
  <c r="DC77" i="1"/>
  <c r="DC80" i="1"/>
  <c r="DB258" i="1"/>
  <c r="DB43" i="1"/>
  <c r="DC76" i="1"/>
  <c r="DB183" i="1"/>
  <c r="DB132" i="1"/>
  <c r="DB133" i="1" s="1"/>
  <c r="DB134" i="1" s="1"/>
  <c r="DB135" i="1" s="1"/>
  <c r="DB136" i="1" s="1"/>
  <c r="DB179" i="1"/>
  <c r="DC7" i="1"/>
  <c r="DD56" i="1"/>
  <c r="DD57" i="1" s="1"/>
  <c r="DC97" i="1"/>
  <c r="DC98" i="1" s="1"/>
  <c r="DB32" i="1"/>
  <c r="DC84" i="1"/>
  <c r="DC8" i="1"/>
  <c r="DC68" i="1"/>
  <c r="DC82" i="1" l="1"/>
  <c r="DC83" i="1" s="1"/>
  <c r="DC14" i="1" s="1"/>
  <c r="DD62" i="1"/>
  <c r="DD67" i="1" s="1"/>
  <c r="DC12" i="1"/>
  <c r="DC163" i="1"/>
  <c r="DC165" i="1"/>
  <c r="DB166" i="1" s="1"/>
  <c r="DC145" i="1"/>
  <c r="DC95" i="1"/>
  <c r="DC16" i="1" s="1"/>
  <c r="DC85" i="1"/>
  <c r="DC88" i="1" s="1"/>
  <c r="DC89" i="1" s="1"/>
  <c r="DC15" i="1" s="1"/>
  <c r="DC78" i="1"/>
  <c r="DC13" i="1" s="1"/>
  <c r="DC19" i="1"/>
  <c r="DC100" i="1"/>
  <c r="DC101" i="1"/>
  <c r="DC20" i="1" s="1"/>
  <c r="DD65" i="1" l="1"/>
  <c r="DC104" i="1"/>
  <c r="DC22" i="1" s="1"/>
  <c r="DC113" i="1"/>
  <c r="DD63" i="1"/>
  <c r="DB137" i="1"/>
  <c r="DB138" i="1" s="1"/>
  <c r="DB139" i="1" s="1"/>
  <c r="DB140" i="1" s="1"/>
  <c r="DB141" i="1" s="1"/>
  <c r="DB3" i="1" s="1"/>
  <c r="DB158" i="1"/>
  <c r="DB161" i="1"/>
  <c r="DB160" i="1"/>
  <c r="DB256" i="1"/>
  <c r="DB159" i="1"/>
  <c r="DC37" i="1"/>
  <c r="DB164" i="1"/>
  <c r="DC36" i="1"/>
  <c r="DC86" i="1"/>
  <c r="DC87" i="1" s="1"/>
  <c r="DC9" i="1" s="1"/>
  <c r="DC10" i="1"/>
  <c r="DB154" i="1" l="1"/>
  <c r="DB254" i="1"/>
  <c r="DB155" i="1"/>
  <c r="DB157" i="1"/>
  <c r="DB156" i="1"/>
  <c r="DC105" i="1"/>
  <c r="DC27" i="1"/>
  <c r="DC114" i="1"/>
  <c r="DC28" i="1" l="1"/>
  <c r="DC115" i="1"/>
  <c r="DC23" i="1"/>
  <c r="DC106" i="1"/>
  <c r="DC107" i="1" l="1"/>
  <c r="DC108" i="1"/>
  <c r="DC109" i="1" s="1"/>
  <c r="DC122" i="1"/>
  <c r="DC123" i="1" s="1"/>
  <c r="DC124" i="1" s="1"/>
  <c r="DC33" i="1" s="1"/>
  <c r="DC39" i="1" s="1"/>
  <c r="DC110" i="1" l="1"/>
  <c r="DD91" i="1"/>
  <c r="DC176" i="1"/>
  <c r="DC24" i="1"/>
  <c r="DD73" i="1"/>
  <c r="DD71" i="1" l="1"/>
  <c r="DD74" i="1"/>
  <c r="DD75" i="1" s="1"/>
  <c r="DD99" i="1"/>
  <c r="DD72" i="1"/>
  <c r="DD92" i="1"/>
  <c r="DD93" i="1" s="1"/>
  <c r="DD94" i="1" s="1"/>
  <c r="DC119" i="1"/>
  <c r="DC120" i="1" s="1"/>
  <c r="DC31" i="1" s="1"/>
  <c r="DC260" i="1"/>
  <c r="DC144" i="1"/>
  <c r="DC174" i="1"/>
  <c r="DC25" i="1"/>
  <c r="DC131" i="1"/>
  <c r="DC116" i="1"/>
  <c r="DC29" i="1" l="1"/>
  <c r="DC117" i="1"/>
  <c r="DC118" i="1" s="1"/>
  <c r="DC151" i="1"/>
  <c r="DC149" i="1"/>
  <c r="DC148" i="1"/>
  <c r="DC150" i="1"/>
  <c r="DC147" i="1"/>
  <c r="DC146" i="1"/>
  <c r="DD18" i="1"/>
  <c r="DC38" i="1"/>
  <c r="DC41" i="1"/>
  <c r="DC40" i="1"/>
  <c r="DD64" i="1" l="1"/>
  <c r="DD61" i="1"/>
  <c r="DD66" i="1"/>
  <c r="DD6" i="1" s="1"/>
  <c r="DC30" i="1"/>
  <c r="DD79" i="1"/>
  <c r="DC175" i="1"/>
  <c r="DC177" i="1" s="1"/>
  <c r="DC178" i="1" s="1"/>
  <c r="DD68" i="1" s="1"/>
  <c r="DC121" i="1"/>
  <c r="DC126" i="1"/>
  <c r="DC127" i="1" s="1"/>
  <c r="DC128" i="1" s="1"/>
  <c r="DC4" i="1" s="1"/>
  <c r="DC43" i="1" l="1"/>
  <c r="DC183" i="1"/>
  <c r="DC132" i="1"/>
  <c r="DC133" i="1" s="1"/>
  <c r="DC134" i="1" s="1"/>
  <c r="DC135" i="1" s="1"/>
  <c r="DC136" i="1" s="1"/>
  <c r="DC179" i="1"/>
  <c r="DD76" i="1"/>
  <c r="DD80" i="1"/>
  <c r="DC42" i="1"/>
  <c r="DC180" i="1"/>
  <c r="DC181" i="1"/>
  <c r="DD81" i="1"/>
  <c r="DD82" i="1" s="1"/>
  <c r="DD83" i="1" s="1"/>
  <c r="DD14" i="1" s="1"/>
  <c r="DC184" i="1"/>
  <c r="DD77" i="1"/>
  <c r="DC258" i="1"/>
  <c r="DE56" i="1"/>
  <c r="DE57" i="1" s="1"/>
  <c r="DD7" i="1"/>
  <c r="DD97" i="1"/>
  <c r="DD98" i="1" s="1"/>
  <c r="DC32" i="1"/>
  <c r="DD8" i="1"/>
  <c r="DD84" i="1"/>
  <c r="DD85" i="1" s="1"/>
  <c r="DD88" i="1" s="1"/>
  <c r="DD163" i="1"/>
  <c r="DD12" i="1"/>
  <c r="DD95" i="1"/>
  <c r="DD16" i="1" s="1"/>
  <c r="DD145" i="1"/>
  <c r="DD165" i="1"/>
  <c r="DC166" i="1" s="1"/>
  <c r="DD113" i="1" l="1"/>
  <c r="DC160" i="1"/>
  <c r="DC137" i="1"/>
  <c r="DC138" i="1" s="1"/>
  <c r="DC139" i="1" s="1"/>
  <c r="DC140" i="1" s="1"/>
  <c r="DC141" i="1" s="1"/>
  <c r="DC3" i="1" s="1"/>
  <c r="DC158" i="1"/>
  <c r="DC159" i="1"/>
  <c r="DC161" i="1"/>
  <c r="DC256" i="1"/>
  <c r="DD37" i="1"/>
  <c r="DC164" i="1"/>
  <c r="DD36" i="1"/>
  <c r="DD27" i="1"/>
  <c r="DD19" i="1"/>
  <c r="DD100" i="1"/>
  <c r="DD101" i="1"/>
  <c r="DD20" i="1" s="1"/>
  <c r="DD78" i="1"/>
  <c r="DD86" i="1"/>
  <c r="DD87" i="1" s="1"/>
  <c r="DD9" i="1" s="1"/>
  <c r="DD10" i="1"/>
  <c r="DD89" i="1"/>
  <c r="DD15" i="1" s="1"/>
  <c r="DE62" i="1"/>
  <c r="DE67" i="1" s="1"/>
  <c r="DD114" i="1" l="1"/>
  <c r="DD28" i="1" s="1"/>
  <c r="DE65" i="1"/>
  <c r="DE63" i="1"/>
  <c r="DC154" i="1"/>
  <c r="DC156" i="1"/>
  <c r="DC155" i="1"/>
  <c r="DC157" i="1"/>
  <c r="DC254" i="1"/>
  <c r="DD13" i="1"/>
  <c r="DD104" i="1"/>
  <c r="DD115" i="1"/>
  <c r="DD122" i="1" l="1"/>
  <c r="DD123" i="1" s="1"/>
  <c r="DD124" i="1" s="1"/>
  <c r="DD33" i="1" s="1"/>
  <c r="DD39" i="1" s="1"/>
  <c r="DD22" i="1"/>
  <c r="DD105" i="1"/>
  <c r="DD23" i="1" s="1"/>
  <c r="DD106" i="1" l="1"/>
  <c r="DD107" i="1" s="1"/>
  <c r="DD176" i="1" s="1"/>
  <c r="DD108" i="1" l="1"/>
  <c r="DD109" i="1" s="1"/>
  <c r="DD110" i="1" s="1"/>
  <c r="DE73" i="1"/>
  <c r="DD24" i="1"/>
  <c r="DE91" i="1" l="1"/>
  <c r="DE92" i="1" s="1"/>
  <c r="DE93" i="1" s="1"/>
  <c r="DE94" i="1" s="1"/>
  <c r="DE99" i="1"/>
  <c r="DD119" i="1"/>
  <c r="DD120" i="1" s="1"/>
  <c r="DD31" i="1" s="1"/>
  <c r="DD260" i="1"/>
  <c r="DD25" i="1"/>
  <c r="DE71" i="1"/>
  <c r="DE72" i="1"/>
  <c r="DD174" i="1"/>
  <c r="DE74" i="1"/>
  <c r="DE75" i="1" s="1"/>
  <c r="DD144" i="1"/>
  <c r="DD131" i="1"/>
  <c r="DD116" i="1"/>
  <c r="DD29" i="1" l="1"/>
  <c r="DD117" i="1"/>
  <c r="DD118" i="1" s="1"/>
  <c r="DD38" i="1"/>
  <c r="DD40" i="1"/>
  <c r="DD41" i="1"/>
  <c r="DD148" i="1"/>
  <c r="DD151" i="1"/>
  <c r="DD150" i="1"/>
  <c r="DD146" i="1"/>
  <c r="DD149" i="1"/>
  <c r="DD147" i="1"/>
  <c r="DE18" i="1"/>
  <c r="DE64" i="1" l="1"/>
  <c r="DE61" i="1"/>
  <c r="DE66" i="1"/>
  <c r="DE6" i="1" s="1"/>
  <c r="DD175" i="1"/>
  <c r="DD177" i="1" s="1"/>
  <c r="DD178" i="1" s="1"/>
  <c r="DE68" i="1" s="1"/>
  <c r="DD30" i="1"/>
  <c r="DE79" i="1"/>
  <c r="DD121" i="1"/>
  <c r="DD126" i="1"/>
  <c r="DD127" i="1" s="1"/>
  <c r="DD128" i="1" s="1"/>
  <c r="DD4" i="1" s="1"/>
  <c r="DE95" i="1" l="1"/>
  <c r="DE16" i="1" s="1"/>
  <c r="DE145" i="1"/>
  <c r="DE12" i="1"/>
  <c r="DE165" i="1"/>
  <c r="DE163" i="1"/>
  <c r="DD32" i="1"/>
  <c r="DE97" i="1"/>
  <c r="DE98" i="1" s="1"/>
  <c r="DE84" i="1"/>
  <c r="DE85" i="1" s="1"/>
  <c r="DE88" i="1" s="1"/>
  <c r="DE8" i="1"/>
  <c r="DE80" i="1"/>
  <c r="DE81" i="1"/>
  <c r="DD181" i="1"/>
  <c r="DE77" i="1"/>
  <c r="DD258" i="1"/>
  <c r="DD42" i="1"/>
  <c r="DD180" i="1"/>
  <c r="DD132" i="1"/>
  <c r="DD133" i="1" s="1"/>
  <c r="DD134" i="1" s="1"/>
  <c r="DD135" i="1" s="1"/>
  <c r="DD136" i="1" s="1"/>
  <c r="DE76" i="1"/>
  <c r="DD179" i="1"/>
  <c r="DD183" i="1"/>
  <c r="DD43" i="1"/>
  <c r="DD184" i="1"/>
  <c r="DE7" i="1"/>
  <c r="DF56" i="1"/>
  <c r="DF57" i="1" s="1"/>
  <c r="DE86" i="1" l="1"/>
  <c r="DE87" i="1" s="1"/>
  <c r="DE9" i="1" s="1"/>
  <c r="DE10" i="1"/>
  <c r="DE89" i="1"/>
  <c r="DE15" i="1" s="1"/>
  <c r="DF62" i="1"/>
  <c r="DF63" i="1" s="1"/>
  <c r="DE82" i="1"/>
  <c r="DE83" i="1" s="1"/>
  <c r="DE19" i="1"/>
  <c r="DE100" i="1"/>
  <c r="DE101" i="1"/>
  <c r="DE20" i="1" s="1"/>
  <c r="DD166" i="1"/>
  <c r="DE78" i="1"/>
  <c r="DE36" i="1"/>
  <c r="DD164" i="1"/>
  <c r="DE37" i="1"/>
  <c r="DD256" i="1" l="1"/>
  <c r="DD137" i="1"/>
  <c r="DD138" i="1" s="1"/>
  <c r="DD139" i="1" s="1"/>
  <c r="DD140" i="1" s="1"/>
  <c r="DD141" i="1" s="1"/>
  <c r="DD3" i="1" s="1"/>
  <c r="DD160" i="1"/>
  <c r="DD161" i="1"/>
  <c r="DD158" i="1"/>
  <c r="DD159" i="1"/>
  <c r="DE14" i="1"/>
  <c r="DE113" i="1"/>
  <c r="DF65" i="1"/>
  <c r="DD154" i="1"/>
  <c r="DD156" i="1"/>
  <c r="DD254" i="1"/>
  <c r="DD157" i="1"/>
  <c r="DD155" i="1"/>
  <c r="DE13" i="1"/>
  <c r="DE104" i="1"/>
  <c r="DF67" i="1"/>
  <c r="DE105" i="1" l="1"/>
  <c r="DE23" i="1" s="1"/>
  <c r="DE22" i="1"/>
  <c r="DE27" i="1"/>
  <c r="DE114" i="1"/>
  <c r="DE106" i="1" l="1"/>
  <c r="DE107" i="1" s="1"/>
  <c r="DF73" i="1" s="1"/>
  <c r="DE28" i="1"/>
  <c r="DE115" i="1"/>
  <c r="DE108" i="1" l="1"/>
  <c r="DE109" i="1" s="1"/>
  <c r="DF91" i="1" s="1"/>
  <c r="DE176" i="1"/>
  <c r="DE24" i="1"/>
  <c r="DE122" i="1"/>
  <c r="DE123" i="1" s="1"/>
  <c r="DE124" i="1" s="1"/>
  <c r="DE33" i="1" s="1"/>
  <c r="DE39" i="1" s="1"/>
  <c r="DE110" i="1" l="1"/>
  <c r="DE116" i="1" s="1"/>
  <c r="DE29" i="1" s="1"/>
  <c r="DE174" i="1"/>
  <c r="DF92" i="1"/>
  <c r="DF93" i="1" s="1"/>
  <c r="DF94" i="1" s="1"/>
  <c r="DE119" i="1"/>
  <c r="DE120" i="1" s="1"/>
  <c r="DE31" i="1" s="1"/>
  <c r="DF71" i="1"/>
  <c r="DF74" i="1"/>
  <c r="DF75" i="1" s="1"/>
  <c r="DE25" i="1"/>
  <c r="DF72" i="1"/>
  <c r="DE144" i="1"/>
  <c r="DE260" i="1"/>
  <c r="DF99" i="1"/>
  <c r="DE131" i="1"/>
  <c r="DE117" i="1" l="1"/>
  <c r="DE118" i="1" s="1"/>
  <c r="DE175" i="1" s="1"/>
  <c r="DE177" i="1" s="1"/>
  <c r="DE178" i="1" s="1"/>
  <c r="DE126" i="1"/>
  <c r="DE127" i="1" s="1"/>
  <c r="DE128" i="1" s="1"/>
  <c r="DE4" i="1" s="1"/>
  <c r="DE30" i="1"/>
  <c r="DE146" i="1"/>
  <c r="DE151" i="1"/>
  <c r="DE149" i="1"/>
  <c r="DE148" i="1"/>
  <c r="DE150" i="1"/>
  <c r="DE147" i="1"/>
  <c r="DE121" i="1"/>
  <c r="DF18" i="1"/>
  <c r="DE38" i="1"/>
  <c r="DE40" i="1"/>
  <c r="DE41" i="1"/>
  <c r="DE42" i="1" l="1"/>
  <c r="DF77" i="1"/>
  <c r="DE179" i="1"/>
  <c r="DE181" i="1"/>
  <c r="DE258" i="1"/>
  <c r="DF79" i="1"/>
  <c r="DE184" i="1"/>
  <c r="DF81" i="1"/>
  <c r="DF76" i="1"/>
  <c r="DE183" i="1"/>
  <c r="DF80" i="1"/>
  <c r="DE180" i="1"/>
  <c r="DE132" i="1"/>
  <c r="DE133" i="1" s="1"/>
  <c r="DE134" i="1" s="1"/>
  <c r="DE135" i="1" s="1"/>
  <c r="DE136" i="1" s="1"/>
  <c r="DE43" i="1"/>
  <c r="DF78" i="1"/>
  <c r="DF13" i="1" s="1"/>
  <c r="DF97" i="1"/>
  <c r="DF98" i="1" s="1"/>
  <c r="DE32" i="1"/>
  <c r="DF61" i="1"/>
  <c r="DF66" i="1"/>
  <c r="DF6" i="1" s="1"/>
  <c r="DF64" i="1"/>
  <c r="DF68" i="1"/>
  <c r="DF82" i="1" l="1"/>
  <c r="DF83" i="1" s="1"/>
  <c r="DF14" i="1" s="1"/>
  <c r="DF19" i="1"/>
  <c r="DF100" i="1"/>
  <c r="DF101" i="1"/>
  <c r="DF20" i="1" s="1"/>
  <c r="DF7" i="1"/>
  <c r="DG56" i="1"/>
  <c r="DG57" i="1" s="1"/>
  <c r="DF165" i="1"/>
  <c r="DF145" i="1"/>
  <c r="DF95" i="1"/>
  <c r="DF16" i="1" s="1"/>
  <c r="DF12" i="1"/>
  <c r="DF163" i="1"/>
  <c r="DF104" i="1"/>
  <c r="DF113" i="1"/>
  <c r="DF84" i="1"/>
  <c r="DF85" i="1" s="1"/>
  <c r="DF88" i="1" s="1"/>
  <c r="DF89" i="1" s="1"/>
  <c r="DF15" i="1" s="1"/>
  <c r="DF8" i="1"/>
  <c r="DF27" i="1" l="1"/>
  <c r="DG62" i="1"/>
  <c r="DG67" i="1" s="1"/>
  <c r="DF22" i="1"/>
  <c r="DF86" i="1"/>
  <c r="DF87" i="1" s="1"/>
  <c r="DF9" i="1" s="1"/>
  <c r="DF10" i="1"/>
  <c r="DF37" i="1"/>
  <c r="DE164" i="1"/>
  <c r="DF36" i="1"/>
  <c r="DE166" i="1"/>
  <c r="DG63" i="1" l="1"/>
  <c r="DE256" i="1"/>
  <c r="DE137" i="1"/>
  <c r="DE138" i="1" s="1"/>
  <c r="DE139" i="1" s="1"/>
  <c r="DE140" i="1" s="1"/>
  <c r="DE141" i="1" s="1"/>
  <c r="DE3" i="1" s="1"/>
  <c r="DE158" i="1"/>
  <c r="DE161" i="1"/>
  <c r="DE159" i="1"/>
  <c r="DE160" i="1"/>
  <c r="DF105" i="1"/>
  <c r="DG65" i="1"/>
  <c r="DE156" i="1"/>
  <c r="DE154" i="1"/>
  <c r="DE157" i="1"/>
  <c r="DE254" i="1"/>
  <c r="DE155" i="1"/>
  <c r="DF114" i="1"/>
  <c r="DF23" i="1" l="1"/>
  <c r="DF106" i="1"/>
  <c r="DF28" i="1"/>
  <c r="DF115" i="1"/>
  <c r="DF122" i="1" l="1"/>
  <c r="DF123" i="1" s="1"/>
  <c r="DF124" i="1" s="1"/>
  <c r="DF33" i="1" s="1"/>
  <c r="DF39" i="1" s="1"/>
  <c r="DF107" i="1"/>
  <c r="DF108" i="1"/>
  <c r="DF109" i="1" s="1"/>
  <c r="DF110" i="1" l="1"/>
  <c r="DG91" i="1"/>
  <c r="DF24" i="1"/>
  <c r="DG73" i="1"/>
  <c r="DF176" i="1"/>
  <c r="DF144" i="1" l="1"/>
  <c r="DG72" i="1"/>
  <c r="DG99" i="1"/>
  <c r="DG71" i="1"/>
  <c r="DF25" i="1"/>
  <c r="DG74" i="1"/>
  <c r="DG75" i="1" s="1"/>
  <c r="DF174" i="1"/>
  <c r="DF260" i="1"/>
  <c r="DG92" i="1"/>
  <c r="DG93" i="1" s="1"/>
  <c r="DG94" i="1" s="1"/>
  <c r="DF119" i="1"/>
  <c r="DF120" i="1" s="1"/>
  <c r="DF31" i="1" s="1"/>
  <c r="DF131" i="1"/>
  <c r="DF116" i="1"/>
  <c r="DF40" i="1" l="1"/>
  <c r="DF38" i="1"/>
  <c r="DF41" i="1"/>
  <c r="DF146" i="1"/>
  <c r="DF148" i="1"/>
  <c r="DF149" i="1"/>
  <c r="DF150" i="1"/>
  <c r="DF151" i="1"/>
  <c r="DF147" i="1"/>
  <c r="DF29" i="1"/>
  <c r="DF117" i="1"/>
  <c r="DF118" i="1" s="1"/>
  <c r="DG18" i="1"/>
  <c r="DG61" i="1" l="1"/>
  <c r="DG66" i="1"/>
  <c r="DG6" i="1" s="1"/>
  <c r="DG64" i="1"/>
  <c r="DF175" i="1"/>
  <c r="DF177" i="1" s="1"/>
  <c r="DF178" i="1" s="1"/>
  <c r="DG79" i="1"/>
  <c r="DF121" i="1"/>
  <c r="DF30" i="1"/>
  <c r="DF126" i="1"/>
  <c r="DF127" i="1" s="1"/>
  <c r="DF128" i="1" s="1"/>
  <c r="DF4" i="1" s="1"/>
  <c r="DG68" i="1" l="1"/>
  <c r="DF42" i="1"/>
  <c r="DF181" i="1"/>
  <c r="DF43" i="1"/>
  <c r="DF180" i="1"/>
  <c r="DG76" i="1"/>
  <c r="DG80" i="1"/>
  <c r="DF179" i="1"/>
  <c r="DG81" i="1"/>
  <c r="DF184" i="1"/>
  <c r="DG77" i="1"/>
  <c r="DF132" i="1"/>
  <c r="DF133" i="1" s="1"/>
  <c r="DF134" i="1" s="1"/>
  <c r="DF135" i="1" s="1"/>
  <c r="DF136" i="1" s="1"/>
  <c r="DF183" i="1"/>
  <c r="DF258" i="1"/>
  <c r="DG97" i="1"/>
  <c r="DG98" i="1" s="1"/>
  <c r="DF32" i="1"/>
  <c r="DG84" i="1"/>
  <c r="DG85" i="1" s="1"/>
  <c r="DG88" i="1" s="1"/>
  <c r="DG8" i="1"/>
  <c r="DH56" i="1"/>
  <c r="DH57" i="1" s="1"/>
  <c r="DG7" i="1"/>
  <c r="DG78" i="1" l="1"/>
  <c r="DG13" i="1" s="1"/>
  <c r="DG82" i="1"/>
  <c r="DG83" i="1" s="1"/>
  <c r="DG14" i="1" s="1"/>
  <c r="DG86" i="1"/>
  <c r="DG87" i="1" s="1"/>
  <c r="DG9" i="1" s="1"/>
  <c r="DG10" i="1"/>
  <c r="DH62" i="1"/>
  <c r="DH67" i="1" s="1"/>
  <c r="DG19" i="1"/>
  <c r="DG100" i="1"/>
  <c r="DG101" i="1"/>
  <c r="DG20" i="1" s="1"/>
  <c r="DG145" i="1"/>
  <c r="DG12" i="1"/>
  <c r="DG165" i="1"/>
  <c r="DG95" i="1"/>
  <c r="DG16" i="1" s="1"/>
  <c r="DG104" i="1"/>
  <c r="DG89" i="1"/>
  <c r="DG15" i="1" s="1"/>
  <c r="DG163" i="1"/>
  <c r="DG113" i="1" l="1"/>
  <c r="DG27" i="1" s="1"/>
  <c r="DF166" i="1"/>
  <c r="DH63" i="1"/>
  <c r="DG37" i="1"/>
  <c r="DF164" i="1"/>
  <c r="DG36" i="1"/>
  <c r="DG22" i="1"/>
  <c r="DG105" i="1"/>
  <c r="DG23" i="1" s="1"/>
  <c r="DH65" i="1"/>
  <c r="DG114" i="1" l="1"/>
  <c r="DG106" i="1"/>
  <c r="DF254" i="1"/>
  <c r="DF154" i="1"/>
  <c r="DF157" i="1"/>
  <c r="DF155" i="1"/>
  <c r="DF156" i="1"/>
  <c r="DF256" i="1"/>
  <c r="DF137" i="1"/>
  <c r="DF138" i="1" s="1"/>
  <c r="DF139" i="1" s="1"/>
  <c r="DF140" i="1" s="1"/>
  <c r="DF141" i="1" s="1"/>
  <c r="DF3" i="1" s="1"/>
  <c r="DF160" i="1"/>
  <c r="DF159" i="1"/>
  <c r="DF161" i="1"/>
  <c r="DF158" i="1"/>
  <c r="DG28" i="1"/>
  <c r="DG115" i="1"/>
  <c r="DG122" i="1" l="1"/>
  <c r="DG123" i="1" s="1"/>
  <c r="DG124" i="1" s="1"/>
  <c r="DG33" i="1" s="1"/>
  <c r="DG39" i="1" s="1"/>
  <c r="DG107" i="1"/>
  <c r="DG108" i="1"/>
  <c r="DG109" i="1" s="1"/>
  <c r="DH91" i="1" l="1"/>
  <c r="DG110" i="1"/>
  <c r="DG24" i="1"/>
  <c r="DG176" i="1"/>
  <c r="DH73" i="1"/>
  <c r="DG174" i="1" l="1"/>
  <c r="DH74" i="1"/>
  <c r="DH75" i="1" s="1"/>
  <c r="DG25" i="1"/>
  <c r="DG144" i="1"/>
  <c r="DG119" i="1"/>
  <c r="DG120" i="1" s="1"/>
  <c r="DG31" i="1" s="1"/>
  <c r="DH72" i="1"/>
  <c r="DH71" i="1"/>
  <c r="DH99" i="1"/>
  <c r="DH92" i="1"/>
  <c r="DH93" i="1" s="1"/>
  <c r="DH94" i="1" s="1"/>
  <c r="DG260" i="1"/>
  <c r="DG131" i="1"/>
  <c r="DG116" i="1"/>
  <c r="DG29" i="1" l="1"/>
  <c r="DG117" i="1"/>
  <c r="DG118" i="1" s="1"/>
  <c r="DH18" i="1"/>
  <c r="DG151" i="1"/>
  <c r="DG148" i="1"/>
  <c r="DG146" i="1"/>
  <c r="DG150" i="1"/>
  <c r="DG149" i="1"/>
  <c r="DG147" i="1"/>
  <c r="DG41" i="1"/>
  <c r="DG40" i="1"/>
  <c r="DG38" i="1"/>
  <c r="DH64" i="1" l="1"/>
  <c r="DH66" i="1"/>
  <c r="DH6" i="1" s="1"/>
  <c r="DH61" i="1"/>
  <c r="DG121" i="1"/>
  <c r="DG175" i="1"/>
  <c r="DG177" i="1" s="1"/>
  <c r="DG178" i="1" s="1"/>
  <c r="DH79" i="1"/>
  <c r="DG30" i="1"/>
  <c r="DG126" i="1"/>
  <c r="DG127" i="1" s="1"/>
  <c r="DG128" i="1" s="1"/>
  <c r="DG4" i="1" s="1"/>
  <c r="DH7" i="1" l="1"/>
  <c r="DI56" i="1"/>
  <c r="DI57" i="1" s="1"/>
  <c r="DH68" i="1"/>
  <c r="DH77" i="1"/>
  <c r="DG132" i="1"/>
  <c r="DG133" i="1" s="1"/>
  <c r="DG134" i="1" s="1"/>
  <c r="DG135" i="1" s="1"/>
  <c r="DG136" i="1" s="1"/>
  <c r="DH81" i="1"/>
  <c r="DH80" i="1"/>
  <c r="DG184" i="1"/>
  <c r="DG179" i="1"/>
  <c r="DG42" i="1"/>
  <c r="DG43" i="1"/>
  <c r="DH76" i="1"/>
  <c r="DG180" i="1"/>
  <c r="DG258" i="1"/>
  <c r="DG183" i="1"/>
  <c r="DG181" i="1"/>
  <c r="DG32" i="1"/>
  <c r="DH97" i="1"/>
  <c r="DH98" i="1" s="1"/>
  <c r="DH8" i="1"/>
  <c r="DH84" i="1"/>
  <c r="DH19" i="1" l="1"/>
  <c r="DH101" i="1"/>
  <c r="DH20" i="1" s="1"/>
  <c r="DH100" i="1"/>
  <c r="DH82" i="1"/>
  <c r="DH83" i="1" s="1"/>
  <c r="DH14" i="1" s="1"/>
  <c r="DI62" i="1"/>
  <c r="DH78" i="1"/>
  <c r="DH13" i="1" s="1"/>
  <c r="DH165" i="1"/>
  <c r="DH145" i="1"/>
  <c r="DH95" i="1"/>
  <c r="DH16" i="1" s="1"/>
  <c r="DH12" i="1"/>
  <c r="DH85" i="1"/>
  <c r="DH88" i="1" s="1"/>
  <c r="DH163" i="1"/>
  <c r="DH113" i="1" l="1"/>
  <c r="DH27" i="1" s="1"/>
  <c r="DH104" i="1"/>
  <c r="DH22" i="1" s="1"/>
  <c r="DH86" i="1"/>
  <c r="DH87" i="1" s="1"/>
  <c r="DH9" i="1" s="1"/>
  <c r="DH10" i="1"/>
  <c r="DI67" i="1"/>
  <c r="DI65" i="1"/>
  <c r="DH37" i="1"/>
  <c r="DH36" i="1"/>
  <c r="DG164" i="1"/>
  <c r="DH89" i="1"/>
  <c r="DH15" i="1" s="1"/>
  <c r="DG166" i="1"/>
  <c r="DI63" i="1"/>
  <c r="DH114" i="1" l="1"/>
  <c r="DH28" i="1" s="1"/>
  <c r="DG155" i="1"/>
  <c r="DG254" i="1"/>
  <c r="DG156" i="1"/>
  <c r="DG157" i="1"/>
  <c r="DG154" i="1"/>
  <c r="DH105" i="1"/>
  <c r="DG160" i="1"/>
  <c r="DG256" i="1"/>
  <c r="DG159" i="1"/>
  <c r="DG161" i="1"/>
  <c r="DG158" i="1"/>
  <c r="DG137" i="1"/>
  <c r="DG138" i="1" s="1"/>
  <c r="DG139" i="1" s="1"/>
  <c r="DG140" i="1" s="1"/>
  <c r="DG141" i="1" s="1"/>
  <c r="DG3" i="1" s="1"/>
  <c r="DH115" i="1" l="1"/>
  <c r="DH122" i="1" s="1"/>
  <c r="DH123" i="1" s="1"/>
  <c r="DH124" i="1" s="1"/>
  <c r="DH33" i="1" s="1"/>
  <c r="DH39" i="1" s="1"/>
  <c r="DH23" i="1"/>
  <c r="DH106" i="1"/>
  <c r="DH107" i="1" l="1"/>
  <c r="DH108" i="1"/>
  <c r="DH109" i="1" s="1"/>
  <c r="DI91" i="1" l="1"/>
  <c r="DH110" i="1"/>
  <c r="DI73" i="1"/>
  <c r="DH176" i="1"/>
  <c r="DH24" i="1"/>
  <c r="DI92" i="1" l="1"/>
  <c r="DI93" i="1" s="1"/>
  <c r="DI94" i="1" s="1"/>
  <c r="DH174" i="1"/>
  <c r="DI74" i="1"/>
  <c r="DI75" i="1" s="1"/>
  <c r="DI99" i="1"/>
  <c r="DH25" i="1"/>
  <c r="DI71" i="1"/>
  <c r="DH144" i="1"/>
  <c r="DH119" i="1"/>
  <c r="DH120" i="1" s="1"/>
  <c r="DH31" i="1" s="1"/>
  <c r="DI72" i="1"/>
  <c r="DH260" i="1"/>
  <c r="DH131" i="1"/>
  <c r="DH116" i="1"/>
  <c r="DH29" i="1" l="1"/>
  <c r="DH117" i="1"/>
  <c r="DH118" i="1" s="1"/>
  <c r="DI18" i="1"/>
  <c r="DH149" i="1"/>
  <c r="DH146" i="1"/>
  <c r="DH151" i="1"/>
  <c r="DH150" i="1"/>
  <c r="DH148" i="1"/>
  <c r="DH147" i="1"/>
  <c r="DH41" i="1"/>
  <c r="DH40" i="1"/>
  <c r="DH38" i="1"/>
  <c r="DI64" i="1" l="1"/>
  <c r="DI61" i="1"/>
  <c r="DI66" i="1"/>
  <c r="DI6" i="1" s="1"/>
  <c r="DH175" i="1"/>
  <c r="DH177" i="1" s="1"/>
  <c r="DH178" i="1" s="1"/>
  <c r="DI68" i="1" s="1"/>
  <c r="DH121" i="1"/>
  <c r="DI79" i="1"/>
  <c r="DH30" i="1"/>
  <c r="DH126" i="1"/>
  <c r="DH127" i="1" s="1"/>
  <c r="DH128" i="1" s="1"/>
  <c r="DH4" i="1" s="1"/>
  <c r="DI95" i="1" l="1"/>
  <c r="DI16" i="1" s="1"/>
  <c r="DI145" i="1"/>
  <c r="DI12" i="1"/>
  <c r="DI165" i="1"/>
  <c r="DI163" i="1"/>
  <c r="DH32" i="1"/>
  <c r="DI97" i="1"/>
  <c r="DI98" i="1" s="1"/>
  <c r="DH184" i="1"/>
  <c r="DH183" i="1"/>
  <c r="DH132" i="1"/>
  <c r="DH133" i="1" s="1"/>
  <c r="DH134" i="1" s="1"/>
  <c r="DH135" i="1" s="1"/>
  <c r="DH136" i="1" s="1"/>
  <c r="DI81" i="1"/>
  <c r="DI80" i="1"/>
  <c r="DH42" i="1"/>
  <c r="DI77" i="1"/>
  <c r="DH258" i="1"/>
  <c r="DI76" i="1"/>
  <c r="DH179" i="1"/>
  <c r="DH43" i="1"/>
  <c r="DH180" i="1"/>
  <c r="DH181" i="1"/>
  <c r="DI7" i="1"/>
  <c r="DJ56" i="1"/>
  <c r="DJ57" i="1" s="1"/>
  <c r="DI8" i="1"/>
  <c r="DI84" i="1"/>
  <c r="DI85" i="1" s="1"/>
  <c r="DI88" i="1" s="1"/>
  <c r="DI82" i="1" l="1"/>
  <c r="DI83" i="1" s="1"/>
  <c r="DI14" i="1" s="1"/>
  <c r="DI78" i="1"/>
  <c r="DI13" i="1" s="1"/>
  <c r="DI10" i="1"/>
  <c r="DI86" i="1"/>
  <c r="DI87" i="1" s="1"/>
  <c r="DI9" i="1" s="1"/>
  <c r="DI89" i="1"/>
  <c r="DI15" i="1" s="1"/>
  <c r="DJ62" i="1"/>
  <c r="DJ67" i="1" s="1"/>
  <c r="DI19" i="1"/>
  <c r="DI101" i="1"/>
  <c r="DI20" i="1" s="1"/>
  <c r="DI100" i="1"/>
  <c r="DH166" i="1"/>
  <c r="DH164" i="1"/>
  <c r="DI36" i="1"/>
  <c r="DI37" i="1"/>
  <c r="DI104" i="1" l="1"/>
  <c r="DI105" i="1" s="1"/>
  <c r="DI113" i="1"/>
  <c r="DI27" i="1" s="1"/>
  <c r="DJ65" i="1"/>
  <c r="DH157" i="1"/>
  <c r="DH154" i="1"/>
  <c r="DH254" i="1"/>
  <c r="DH155" i="1"/>
  <c r="DH156" i="1"/>
  <c r="DH159" i="1"/>
  <c r="DH161" i="1"/>
  <c r="DH158" i="1"/>
  <c r="DH256" i="1"/>
  <c r="DH137" i="1"/>
  <c r="DH138" i="1" s="1"/>
  <c r="DH139" i="1" s="1"/>
  <c r="DH140" i="1" s="1"/>
  <c r="DH141" i="1" s="1"/>
  <c r="DH3" i="1" s="1"/>
  <c r="DH160" i="1"/>
  <c r="DI22" i="1"/>
  <c r="DJ63" i="1"/>
  <c r="DI114" i="1" l="1"/>
  <c r="DI23" i="1"/>
  <c r="DI106" i="1"/>
  <c r="DI107" i="1" s="1"/>
  <c r="DJ73" i="1" s="1"/>
  <c r="DI28" i="1"/>
  <c r="DI115" i="1"/>
  <c r="DI176" i="1" l="1"/>
  <c r="DI24" i="1"/>
  <c r="DI108" i="1"/>
  <c r="DI109" i="1" s="1"/>
  <c r="DI110" i="1" s="1"/>
  <c r="DI116" i="1" s="1"/>
  <c r="DI29" i="1" s="1"/>
  <c r="DI122" i="1"/>
  <c r="DI123" i="1" s="1"/>
  <c r="DI124" i="1" s="1"/>
  <c r="DI33" i="1" s="1"/>
  <c r="DI39" i="1" s="1"/>
  <c r="DJ91" i="1" l="1"/>
  <c r="DI117" i="1"/>
  <c r="DI118" i="1" s="1"/>
  <c r="DI25" i="1"/>
  <c r="DI260" i="1"/>
  <c r="DJ71" i="1"/>
  <c r="DJ74" i="1"/>
  <c r="DJ75" i="1" s="1"/>
  <c r="DJ72" i="1"/>
  <c r="DI174" i="1"/>
  <c r="DJ99" i="1"/>
  <c r="DJ92" i="1"/>
  <c r="DJ93" i="1" s="1"/>
  <c r="DJ94" i="1" s="1"/>
  <c r="DI144" i="1"/>
  <c r="DI119" i="1"/>
  <c r="DI120" i="1" s="1"/>
  <c r="DI31" i="1" s="1"/>
  <c r="DI131" i="1"/>
  <c r="DJ18" i="1" l="1"/>
  <c r="DI151" i="1"/>
  <c r="DI148" i="1"/>
  <c r="DI146" i="1"/>
  <c r="DI149" i="1"/>
  <c r="DI150" i="1"/>
  <c r="DI147" i="1"/>
  <c r="DI38" i="1"/>
  <c r="DI41" i="1"/>
  <c r="DI40" i="1"/>
  <c r="DI30" i="1"/>
  <c r="DI121" i="1"/>
  <c r="DI175" i="1"/>
  <c r="DI177" i="1" s="1"/>
  <c r="DI178" i="1" s="1"/>
  <c r="DJ79" i="1"/>
  <c r="DI126" i="1"/>
  <c r="DI127" i="1" s="1"/>
  <c r="DI128" i="1" s="1"/>
  <c r="DI4" i="1" s="1"/>
  <c r="DI42" i="1" l="1"/>
  <c r="DJ77" i="1"/>
  <c r="DI43" i="1"/>
  <c r="DI258" i="1"/>
  <c r="DI181" i="1"/>
  <c r="DI179" i="1"/>
  <c r="DI132" i="1"/>
  <c r="DI133" i="1" s="1"/>
  <c r="DI134" i="1" s="1"/>
  <c r="DI135" i="1" s="1"/>
  <c r="DI136" i="1" s="1"/>
  <c r="DJ76" i="1"/>
  <c r="DJ81" i="1"/>
  <c r="DJ80" i="1"/>
  <c r="DI183" i="1"/>
  <c r="DI184" i="1"/>
  <c r="DI180" i="1"/>
  <c r="DJ97" i="1"/>
  <c r="DJ98" i="1" s="1"/>
  <c r="DI32" i="1"/>
  <c r="DJ61" i="1"/>
  <c r="DJ66" i="1"/>
  <c r="DJ6" i="1" s="1"/>
  <c r="DJ64" i="1"/>
  <c r="DJ68" i="1"/>
  <c r="DJ7" i="1" l="1"/>
  <c r="DK56" i="1"/>
  <c r="DK57" i="1" s="1"/>
  <c r="DJ12" i="1"/>
  <c r="DJ165" i="1"/>
  <c r="DJ145" i="1"/>
  <c r="DJ95" i="1"/>
  <c r="DJ16" i="1" s="1"/>
  <c r="DJ163" i="1"/>
  <c r="DJ19" i="1"/>
  <c r="DJ101" i="1"/>
  <c r="DJ20" i="1" s="1"/>
  <c r="DJ100" i="1"/>
  <c r="DJ78" i="1"/>
  <c r="DJ13" i="1" s="1"/>
  <c r="DJ84" i="1"/>
  <c r="DJ85" i="1" s="1"/>
  <c r="DJ88" i="1" s="1"/>
  <c r="DJ89" i="1" s="1"/>
  <c r="DJ15" i="1" s="1"/>
  <c r="DJ8" i="1"/>
  <c r="DJ82" i="1"/>
  <c r="DJ83" i="1" s="1"/>
  <c r="DJ14" i="1" s="1"/>
  <c r="DI166" i="1" l="1"/>
  <c r="DJ36" i="1"/>
  <c r="DJ37" i="1"/>
  <c r="DI164" i="1"/>
  <c r="DJ86" i="1"/>
  <c r="DJ87" i="1" s="1"/>
  <c r="DJ9" i="1" s="1"/>
  <c r="DJ10" i="1"/>
  <c r="DJ113" i="1"/>
  <c r="DK62" i="1"/>
  <c r="DK63" i="1" s="1"/>
  <c r="DJ104" i="1"/>
  <c r="DJ105" i="1" l="1"/>
  <c r="DJ23" i="1" s="1"/>
  <c r="DJ22" i="1"/>
  <c r="DJ27" i="1"/>
  <c r="DJ114" i="1"/>
  <c r="DK65" i="1"/>
  <c r="DK67" i="1"/>
  <c r="DI254" i="1"/>
  <c r="DI155" i="1"/>
  <c r="DI156" i="1"/>
  <c r="DI154" i="1"/>
  <c r="DI157" i="1"/>
  <c r="DI159" i="1"/>
  <c r="DI137" i="1"/>
  <c r="DI138" i="1" s="1"/>
  <c r="DI139" i="1" s="1"/>
  <c r="DI140" i="1" s="1"/>
  <c r="DI141" i="1" s="1"/>
  <c r="DI3" i="1" s="1"/>
  <c r="DI158" i="1"/>
  <c r="DI161" i="1"/>
  <c r="DI256" i="1"/>
  <c r="DI160" i="1"/>
  <c r="DJ106" i="1" l="1"/>
  <c r="DJ107" i="1" s="1"/>
  <c r="DJ24" i="1" s="1"/>
  <c r="DJ115" i="1"/>
  <c r="DJ28" i="1"/>
  <c r="DJ108" i="1"/>
  <c r="DJ109" i="1" s="1"/>
  <c r="DJ176" i="1" l="1"/>
  <c r="DK73" i="1"/>
  <c r="DK91" i="1"/>
  <c r="DJ110" i="1"/>
  <c r="DJ122" i="1"/>
  <c r="DJ123" i="1" s="1"/>
  <c r="DJ124" i="1" s="1"/>
  <c r="DJ33" i="1" s="1"/>
  <c r="DJ39" i="1" s="1"/>
  <c r="DJ116" i="1"/>
  <c r="DJ29" i="1" s="1"/>
  <c r="DK72" i="1" l="1"/>
  <c r="DJ25" i="1"/>
  <c r="DK74" i="1"/>
  <c r="DK75" i="1" s="1"/>
  <c r="DK71" i="1"/>
  <c r="DK99" i="1"/>
  <c r="DK92" i="1"/>
  <c r="DK93" i="1" s="1"/>
  <c r="DK94" i="1" s="1"/>
  <c r="DJ260" i="1"/>
  <c r="DJ174" i="1"/>
  <c r="DJ144" i="1"/>
  <c r="DJ119" i="1"/>
  <c r="DJ120" i="1" s="1"/>
  <c r="DJ31" i="1" s="1"/>
  <c r="DJ131" i="1"/>
  <c r="DJ117" i="1"/>
  <c r="DJ118" i="1" s="1"/>
  <c r="DJ175" i="1" l="1"/>
  <c r="DJ177" i="1" s="1"/>
  <c r="DJ178" i="1" s="1"/>
  <c r="DK79" i="1"/>
  <c r="DJ30" i="1"/>
  <c r="DJ121" i="1"/>
  <c r="DJ126" i="1"/>
  <c r="DJ127" i="1" s="1"/>
  <c r="DJ128" i="1" s="1"/>
  <c r="DJ4" i="1" s="1"/>
  <c r="DJ38" i="1"/>
  <c r="DJ40" i="1"/>
  <c r="DJ41" i="1"/>
  <c r="DJ146" i="1"/>
  <c r="DJ151" i="1"/>
  <c r="DJ148" i="1"/>
  <c r="DJ149" i="1"/>
  <c r="DJ147" i="1"/>
  <c r="DJ150" i="1"/>
  <c r="DK18" i="1"/>
  <c r="DK97" i="1" l="1"/>
  <c r="DK98" i="1" s="1"/>
  <c r="DJ32" i="1"/>
  <c r="DK66" i="1"/>
  <c r="DK6" i="1" s="1"/>
  <c r="DK64" i="1"/>
  <c r="DK61" i="1"/>
  <c r="DK68" i="1"/>
  <c r="DK81" i="1"/>
  <c r="DK77" i="1"/>
  <c r="DJ184" i="1"/>
  <c r="DK80" i="1"/>
  <c r="DJ258" i="1"/>
  <c r="DJ43" i="1"/>
  <c r="DJ183" i="1"/>
  <c r="DJ180" i="1"/>
  <c r="DJ179" i="1"/>
  <c r="DJ42" i="1"/>
  <c r="DK76" i="1"/>
  <c r="DJ132" i="1"/>
  <c r="DJ133" i="1" s="1"/>
  <c r="DJ134" i="1" s="1"/>
  <c r="DJ135" i="1" s="1"/>
  <c r="DJ136" i="1" s="1"/>
  <c r="DJ181" i="1"/>
  <c r="DK82" i="1" l="1"/>
  <c r="DK83" i="1" s="1"/>
  <c r="DK14" i="1" s="1"/>
  <c r="DK78" i="1"/>
  <c r="DK13" i="1" s="1"/>
  <c r="DK84" i="1"/>
  <c r="DK85" i="1" s="1"/>
  <c r="DK88" i="1" s="1"/>
  <c r="DK89" i="1" s="1"/>
  <c r="DK15" i="1" s="1"/>
  <c r="DK8" i="1"/>
  <c r="DK165" i="1"/>
  <c r="DJ166" i="1" s="1"/>
  <c r="DK145" i="1"/>
  <c r="DK163" i="1"/>
  <c r="DK12" i="1"/>
  <c r="DK95" i="1"/>
  <c r="DK16" i="1" s="1"/>
  <c r="DK7" i="1"/>
  <c r="DL56" i="1"/>
  <c r="DL57" i="1" s="1"/>
  <c r="DK19" i="1"/>
  <c r="DK101" i="1"/>
  <c r="DK20" i="1" s="1"/>
  <c r="DK100" i="1"/>
  <c r="DK113" i="1" l="1"/>
  <c r="DK27" i="1" s="1"/>
  <c r="DK104" i="1"/>
  <c r="DK22" i="1" s="1"/>
  <c r="DJ161" i="1"/>
  <c r="DJ160" i="1"/>
  <c r="DJ159" i="1"/>
  <c r="DJ158" i="1"/>
  <c r="DJ137" i="1"/>
  <c r="DJ138" i="1" s="1"/>
  <c r="DJ139" i="1" s="1"/>
  <c r="DJ140" i="1" s="1"/>
  <c r="DJ141" i="1" s="1"/>
  <c r="DJ3" i="1" s="1"/>
  <c r="DJ256" i="1"/>
  <c r="DK10" i="1"/>
  <c r="DK86" i="1"/>
  <c r="DK87" i="1" s="1"/>
  <c r="DK9" i="1" s="1"/>
  <c r="DL62" i="1"/>
  <c r="DL67" i="1" s="1"/>
  <c r="DK37" i="1"/>
  <c r="DK36" i="1"/>
  <c r="DJ164" i="1"/>
  <c r="DK114" i="1" l="1"/>
  <c r="DK28" i="1" s="1"/>
  <c r="DJ254" i="1"/>
  <c r="DJ156" i="1"/>
  <c r="DJ155" i="1"/>
  <c r="DJ157" i="1"/>
  <c r="DJ154" i="1"/>
  <c r="DL65" i="1"/>
  <c r="DL63" i="1"/>
  <c r="DK105" i="1"/>
  <c r="DK115" i="1" l="1"/>
  <c r="DK122" i="1" s="1"/>
  <c r="DK123" i="1" s="1"/>
  <c r="DK124" i="1" s="1"/>
  <c r="DK33" i="1" s="1"/>
  <c r="DK39" i="1" s="1"/>
  <c r="DK23" i="1"/>
  <c r="DK106" i="1"/>
  <c r="DK107" i="1" l="1"/>
  <c r="DK108" i="1"/>
  <c r="DK109" i="1" s="1"/>
  <c r="DL91" i="1" l="1"/>
  <c r="DK110" i="1"/>
  <c r="DK176" i="1"/>
  <c r="DL73" i="1"/>
  <c r="DK24" i="1"/>
  <c r="DK25" i="1" l="1"/>
  <c r="DK144" i="1"/>
  <c r="DK131" i="1"/>
  <c r="DL71" i="1"/>
  <c r="DL92" i="1"/>
  <c r="DL93" i="1" s="1"/>
  <c r="DL94" i="1" s="1"/>
  <c r="DK260" i="1"/>
  <c r="DK119" i="1"/>
  <c r="DK120" i="1" s="1"/>
  <c r="DK31" i="1" s="1"/>
  <c r="DK174" i="1"/>
  <c r="DL74" i="1"/>
  <c r="DL75" i="1" s="1"/>
  <c r="DL72" i="1"/>
  <c r="DL99" i="1"/>
  <c r="DK116" i="1"/>
  <c r="DK29" i="1" l="1"/>
  <c r="DK117" i="1"/>
  <c r="DK118" i="1" s="1"/>
  <c r="DL18" i="1"/>
  <c r="DK151" i="1"/>
  <c r="DK150" i="1"/>
  <c r="DK148" i="1"/>
  <c r="DK149" i="1"/>
  <c r="DK146" i="1"/>
  <c r="DK147" i="1"/>
  <c r="DK41" i="1"/>
  <c r="DK38" i="1"/>
  <c r="DK40" i="1"/>
  <c r="DL64" i="1" l="1"/>
  <c r="DL66" i="1"/>
  <c r="DL6" i="1" s="1"/>
  <c r="DL61" i="1"/>
  <c r="DL79" i="1"/>
  <c r="DK175" i="1"/>
  <c r="DK177" i="1" s="1"/>
  <c r="DK178" i="1" s="1"/>
  <c r="DL68" i="1" s="1"/>
  <c r="DK30" i="1"/>
  <c r="DK121" i="1"/>
  <c r="DK126" i="1"/>
  <c r="DK127" i="1" s="1"/>
  <c r="DK128" i="1" s="1"/>
  <c r="DK4" i="1" s="1"/>
  <c r="DL145" i="1" l="1"/>
  <c r="DL163" i="1"/>
  <c r="DL165" i="1"/>
  <c r="DK166" i="1" s="1"/>
  <c r="DL95" i="1"/>
  <c r="DL16" i="1" s="1"/>
  <c r="DL12" i="1"/>
  <c r="DL8" i="1"/>
  <c r="DL84" i="1"/>
  <c r="DL85" i="1" s="1"/>
  <c r="DL88" i="1" s="1"/>
  <c r="DL97" i="1"/>
  <c r="DL98" i="1" s="1"/>
  <c r="DK32" i="1"/>
  <c r="DM56" i="1"/>
  <c r="DM57" i="1" s="1"/>
  <c r="DL7" i="1"/>
  <c r="DK132" i="1"/>
  <c r="DK133" i="1" s="1"/>
  <c r="DK134" i="1" s="1"/>
  <c r="DK135" i="1" s="1"/>
  <c r="DK136" i="1" s="1"/>
  <c r="DK181" i="1"/>
  <c r="DK183" i="1"/>
  <c r="DL81" i="1"/>
  <c r="DK43" i="1"/>
  <c r="DK180" i="1"/>
  <c r="DL77" i="1"/>
  <c r="DL76" i="1"/>
  <c r="DL80" i="1"/>
  <c r="DK258" i="1"/>
  <c r="DK42" i="1"/>
  <c r="DK179" i="1"/>
  <c r="DK184" i="1"/>
  <c r="DL89" i="1" l="1"/>
  <c r="DL15" i="1" s="1"/>
  <c r="DL10" i="1"/>
  <c r="DL86" i="1"/>
  <c r="DL87" i="1" s="1"/>
  <c r="DL9" i="1" s="1"/>
  <c r="DL19" i="1"/>
  <c r="DL100" i="1"/>
  <c r="DL101" i="1"/>
  <c r="DL20" i="1" s="1"/>
  <c r="DL82" i="1"/>
  <c r="DL83" i="1" s="1"/>
  <c r="DL36" i="1"/>
  <c r="DL37" i="1"/>
  <c r="DK164" i="1"/>
  <c r="DL78" i="1"/>
  <c r="DM62" i="1"/>
  <c r="DM63" i="1" s="1"/>
  <c r="DK159" i="1"/>
  <c r="DK256" i="1"/>
  <c r="DK158" i="1"/>
  <c r="DK161" i="1"/>
  <c r="DK160" i="1"/>
  <c r="DK137" i="1"/>
  <c r="DK138" i="1" s="1"/>
  <c r="DK139" i="1" s="1"/>
  <c r="DK140" i="1" s="1"/>
  <c r="DK141" i="1" s="1"/>
  <c r="DK3" i="1" s="1"/>
  <c r="DM65" i="1" l="1"/>
  <c r="DL13" i="1"/>
  <c r="DL104" i="1"/>
  <c r="DL14" i="1"/>
  <c r="DL113" i="1"/>
  <c r="DK157" i="1"/>
  <c r="DK154" i="1"/>
  <c r="DK155" i="1"/>
  <c r="DK156" i="1"/>
  <c r="DK254" i="1"/>
  <c r="DM67" i="1"/>
  <c r="DL27" i="1" l="1"/>
  <c r="DL114" i="1"/>
  <c r="DL22" i="1"/>
  <c r="DL105" i="1"/>
  <c r="DL23" i="1" s="1"/>
  <c r="DL106" i="1" l="1"/>
  <c r="DL107" i="1" s="1"/>
  <c r="DM73" i="1" s="1"/>
  <c r="DL28" i="1"/>
  <c r="DL115" i="1"/>
  <c r="DL176" i="1" l="1"/>
  <c r="DL24" i="1"/>
  <c r="DL108" i="1"/>
  <c r="DL109" i="1" s="1"/>
  <c r="DL110" i="1" s="1"/>
  <c r="DL122" i="1"/>
  <c r="DL123" i="1" s="1"/>
  <c r="DL124" i="1" s="1"/>
  <c r="DL33" i="1" s="1"/>
  <c r="DL39" i="1" s="1"/>
  <c r="DM91" i="1" l="1"/>
  <c r="DL174" i="1"/>
  <c r="DL131" i="1"/>
  <c r="DM74" i="1"/>
  <c r="DM75" i="1" s="1"/>
  <c r="DM92" i="1"/>
  <c r="DM93" i="1" s="1"/>
  <c r="DM94" i="1" s="1"/>
  <c r="DL25" i="1"/>
  <c r="DM99" i="1"/>
  <c r="DL260" i="1"/>
  <c r="DM71" i="1"/>
  <c r="DM72" i="1"/>
  <c r="DL119" i="1"/>
  <c r="DL120" i="1" s="1"/>
  <c r="DL31" i="1" s="1"/>
  <c r="DL144" i="1"/>
  <c r="DL116" i="1"/>
  <c r="DL29" i="1" l="1"/>
  <c r="DL117" i="1"/>
  <c r="DL118" i="1" s="1"/>
  <c r="DL149" i="1"/>
  <c r="DL148" i="1"/>
  <c r="DL151" i="1"/>
  <c r="DL150" i="1"/>
  <c r="DL146" i="1"/>
  <c r="DL147" i="1"/>
  <c r="DM18" i="1"/>
  <c r="DL40" i="1"/>
  <c r="DL41" i="1"/>
  <c r="DL38" i="1"/>
  <c r="DM64" i="1" l="1"/>
  <c r="DM61" i="1"/>
  <c r="DM66" i="1"/>
  <c r="DM6" i="1" s="1"/>
  <c r="DL30" i="1"/>
  <c r="DL175" i="1"/>
  <c r="DL177" i="1" s="1"/>
  <c r="DL178" i="1" s="1"/>
  <c r="DL121" i="1"/>
  <c r="DM79" i="1"/>
  <c r="DL126" i="1"/>
  <c r="DL127" i="1" s="1"/>
  <c r="DL128" i="1" s="1"/>
  <c r="DL4" i="1" s="1"/>
  <c r="DL32" i="1" l="1"/>
  <c r="DM97" i="1"/>
  <c r="DM98" i="1" s="1"/>
  <c r="DM7" i="1"/>
  <c r="DN56" i="1"/>
  <c r="DN57" i="1" s="1"/>
  <c r="DM68" i="1"/>
  <c r="DL179" i="1"/>
  <c r="DL181" i="1"/>
  <c r="DL132" i="1"/>
  <c r="DL133" i="1" s="1"/>
  <c r="DL134" i="1" s="1"/>
  <c r="DL135" i="1" s="1"/>
  <c r="DL136" i="1" s="1"/>
  <c r="DL184" i="1"/>
  <c r="DM76" i="1"/>
  <c r="DL43" i="1"/>
  <c r="DL42" i="1"/>
  <c r="DM77" i="1"/>
  <c r="DM81" i="1"/>
  <c r="DL180" i="1"/>
  <c r="DM80" i="1"/>
  <c r="DL258" i="1"/>
  <c r="DL183" i="1"/>
  <c r="DM84" i="1"/>
  <c r="DM8" i="1"/>
  <c r="DM85" i="1" l="1"/>
  <c r="DM88" i="1" s="1"/>
  <c r="DM10" i="1" s="1"/>
  <c r="DM78" i="1"/>
  <c r="DM13" i="1" s="1"/>
  <c r="DN62" i="1"/>
  <c r="DN63" i="1" s="1"/>
  <c r="DM82" i="1"/>
  <c r="DM83" i="1" s="1"/>
  <c r="DM14" i="1" s="1"/>
  <c r="DM19" i="1"/>
  <c r="DM101" i="1"/>
  <c r="DM20" i="1" s="1"/>
  <c r="DM100" i="1"/>
  <c r="DM12" i="1"/>
  <c r="DM163" i="1"/>
  <c r="DM95" i="1"/>
  <c r="DM16" i="1" s="1"/>
  <c r="DM145" i="1"/>
  <c r="DM165" i="1"/>
  <c r="DL166" i="1" s="1"/>
  <c r="DM104" i="1"/>
  <c r="DM86" i="1" l="1"/>
  <c r="DM87" i="1" s="1"/>
  <c r="DM9" i="1" s="1"/>
  <c r="DM89" i="1"/>
  <c r="DM15" i="1" s="1"/>
  <c r="DM113" i="1"/>
  <c r="DL164" i="1"/>
  <c r="DM37" i="1"/>
  <c r="DM36" i="1"/>
  <c r="DN67" i="1"/>
  <c r="DL158" i="1"/>
  <c r="DL159" i="1"/>
  <c r="DL256" i="1"/>
  <c r="DL160" i="1"/>
  <c r="DL137" i="1"/>
  <c r="DL138" i="1" s="1"/>
  <c r="DL139" i="1" s="1"/>
  <c r="DL140" i="1" s="1"/>
  <c r="DL141" i="1" s="1"/>
  <c r="DL3" i="1" s="1"/>
  <c r="DL161" i="1"/>
  <c r="DM22" i="1"/>
  <c r="DN65" i="1"/>
  <c r="DM105" i="1" l="1"/>
  <c r="DM23" i="1" s="1"/>
  <c r="DL157" i="1"/>
  <c r="DL156" i="1"/>
  <c r="DL155" i="1"/>
  <c r="DL154" i="1"/>
  <c r="DL254" i="1"/>
  <c r="DM106" i="1"/>
  <c r="DM27" i="1"/>
  <c r="DM114" i="1"/>
  <c r="DM115" i="1" l="1"/>
  <c r="DM28" i="1"/>
  <c r="DM107" i="1"/>
  <c r="DM108" i="1"/>
  <c r="DM109" i="1" s="1"/>
  <c r="DM110" i="1" l="1"/>
  <c r="DN91" i="1"/>
  <c r="DM176" i="1"/>
  <c r="DN73" i="1"/>
  <c r="DM24" i="1"/>
  <c r="DM122" i="1"/>
  <c r="DM123" i="1" s="1"/>
  <c r="DM124" i="1" s="1"/>
  <c r="DM33" i="1" s="1"/>
  <c r="DM39" i="1" s="1"/>
  <c r="DM116" i="1"/>
  <c r="DM29" i="1" s="1"/>
  <c r="DM117" i="1" l="1"/>
  <c r="DM118" i="1" s="1"/>
  <c r="DM126" i="1" s="1"/>
  <c r="DM127" i="1" s="1"/>
  <c r="DM128" i="1" s="1"/>
  <c r="DM4" i="1" s="1"/>
  <c r="DM119" i="1"/>
  <c r="DM120" i="1" s="1"/>
  <c r="DM31" i="1" s="1"/>
  <c r="DN71" i="1"/>
  <c r="DM174" i="1"/>
  <c r="DM131" i="1"/>
  <c r="DM260" i="1"/>
  <c r="DM25" i="1"/>
  <c r="DM144" i="1"/>
  <c r="DN99" i="1"/>
  <c r="DN74" i="1"/>
  <c r="DN75" i="1" s="1"/>
  <c r="DN92" i="1"/>
  <c r="DN93" i="1" s="1"/>
  <c r="DN94" i="1" s="1"/>
  <c r="DN72" i="1"/>
  <c r="DN79" i="1" l="1"/>
  <c r="DM175" i="1"/>
  <c r="DM177" i="1" s="1"/>
  <c r="DM178" i="1" s="1"/>
  <c r="DM30" i="1"/>
  <c r="DN18" i="1"/>
  <c r="DM150" i="1"/>
  <c r="DM149" i="1"/>
  <c r="DM148" i="1"/>
  <c r="DM146" i="1"/>
  <c r="DM147" i="1"/>
  <c r="DM151" i="1"/>
  <c r="DM40" i="1"/>
  <c r="DM38" i="1"/>
  <c r="DM41" i="1"/>
  <c r="DM121" i="1"/>
  <c r="DN61" i="1" l="1"/>
  <c r="DN66" i="1"/>
  <c r="DN6" i="1" s="1"/>
  <c r="DN64" i="1"/>
  <c r="DN68" i="1"/>
  <c r="DN76" i="1"/>
  <c r="DN77" i="1"/>
  <c r="DM179" i="1"/>
  <c r="DM181" i="1"/>
  <c r="DM42" i="1"/>
  <c r="DM180" i="1"/>
  <c r="DN81" i="1"/>
  <c r="DM43" i="1"/>
  <c r="DN80" i="1"/>
  <c r="DM258" i="1"/>
  <c r="DM184" i="1"/>
  <c r="DM132" i="1"/>
  <c r="DM133" i="1" s="1"/>
  <c r="DM134" i="1" s="1"/>
  <c r="DM135" i="1" s="1"/>
  <c r="DM136" i="1" s="1"/>
  <c r="DM183" i="1"/>
  <c r="DN97" i="1"/>
  <c r="DN98" i="1" s="1"/>
  <c r="DM32" i="1"/>
  <c r="DN82" i="1" l="1"/>
  <c r="DN83" i="1" s="1"/>
  <c r="DN14" i="1" s="1"/>
  <c r="DN145" i="1"/>
  <c r="DN163" i="1"/>
  <c r="DN165" i="1"/>
  <c r="DM166" i="1" s="1"/>
  <c r="DN95" i="1"/>
  <c r="DN16" i="1" s="1"/>
  <c r="DN12" i="1"/>
  <c r="DN8" i="1"/>
  <c r="DN84" i="1"/>
  <c r="DN85" i="1" s="1"/>
  <c r="DN88" i="1" s="1"/>
  <c r="DN19" i="1"/>
  <c r="DN101" i="1"/>
  <c r="DN20" i="1" s="1"/>
  <c r="DN100" i="1"/>
  <c r="DN78" i="1"/>
  <c r="DN13" i="1" s="1"/>
  <c r="DO56" i="1"/>
  <c r="DO57" i="1" s="1"/>
  <c r="DN7" i="1"/>
  <c r="DN113" i="1" l="1"/>
  <c r="DN27" i="1" s="1"/>
  <c r="DO62" i="1"/>
  <c r="DO65" i="1" s="1"/>
  <c r="DN104" i="1"/>
  <c r="DM137" i="1"/>
  <c r="DM138" i="1" s="1"/>
  <c r="DM139" i="1" s="1"/>
  <c r="DM140" i="1" s="1"/>
  <c r="DM141" i="1" s="1"/>
  <c r="DM3" i="1" s="1"/>
  <c r="DM161" i="1"/>
  <c r="DM160" i="1"/>
  <c r="DM159" i="1"/>
  <c r="DM158" i="1"/>
  <c r="DM256" i="1"/>
  <c r="DN10" i="1"/>
  <c r="DN86" i="1"/>
  <c r="DN87" i="1" s="1"/>
  <c r="DN9" i="1" s="1"/>
  <c r="DN89" i="1"/>
  <c r="DN15" i="1" s="1"/>
  <c r="DN36" i="1"/>
  <c r="DM164" i="1"/>
  <c r="DN37" i="1"/>
  <c r="DO67" i="1" l="1"/>
  <c r="DN22" i="1"/>
  <c r="DN105" i="1"/>
  <c r="DN23" i="1" s="1"/>
  <c r="DM154" i="1"/>
  <c r="DM254" i="1"/>
  <c r="DM156" i="1"/>
  <c r="DM157" i="1"/>
  <c r="DM155" i="1"/>
  <c r="DO63" i="1"/>
  <c r="DN114" i="1"/>
  <c r="DN106" i="1" l="1"/>
  <c r="DN107" i="1" s="1"/>
  <c r="DN176" i="1" s="1"/>
  <c r="DN28" i="1"/>
  <c r="DN115" i="1"/>
  <c r="DN108" i="1" l="1"/>
  <c r="DN109" i="1" s="1"/>
  <c r="DN110" i="1" s="1"/>
  <c r="DN116" i="1" s="1"/>
  <c r="DO73" i="1"/>
  <c r="DN24" i="1"/>
  <c r="DN122" i="1"/>
  <c r="DN123" i="1" s="1"/>
  <c r="DN124" i="1" s="1"/>
  <c r="DN33" i="1" s="1"/>
  <c r="DN39" i="1" s="1"/>
  <c r="DO91" i="1" l="1"/>
  <c r="DO92" i="1" s="1"/>
  <c r="DO93" i="1" s="1"/>
  <c r="DO94" i="1" s="1"/>
  <c r="DN29" i="1"/>
  <c r="DN117" i="1"/>
  <c r="DN118" i="1" s="1"/>
  <c r="DN30" i="1" s="1"/>
  <c r="DN119" i="1"/>
  <c r="DN120" i="1" s="1"/>
  <c r="DN31" i="1" s="1"/>
  <c r="DO99" i="1"/>
  <c r="DN260" i="1"/>
  <c r="DN25" i="1"/>
  <c r="DO72" i="1"/>
  <c r="DN144" i="1"/>
  <c r="DO71" i="1"/>
  <c r="DN174" i="1"/>
  <c r="DO74" i="1"/>
  <c r="DO75" i="1" s="1"/>
  <c r="DN131" i="1"/>
  <c r="DN126" i="1" l="1"/>
  <c r="DN127" i="1" s="1"/>
  <c r="DN128" i="1" s="1"/>
  <c r="DN4" i="1" s="1"/>
  <c r="DN175" i="1"/>
  <c r="DO79" i="1"/>
  <c r="DN121" i="1"/>
  <c r="DN147" i="1"/>
  <c r="DN146" i="1"/>
  <c r="DN150" i="1"/>
  <c r="DN149" i="1"/>
  <c r="DN148" i="1"/>
  <c r="DN151" i="1"/>
  <c r="DO18" i="1"/>
  <c r="DN177" i="1"/>
  <c r="DN178" i="1" s="1"/>
  <c r="DN40" i="1"/>
  <c r="DN41" i="1"/>
  <c r="DN38" i="1"/>
  <c r="DN183" i="1" l="1"/>
  <c r="DO77" i="1"/>
  <c r="DO80" i="1"/>
  <c r="DO76" i="1"/>
  <c r="DN181" i="1"/>
  <c r="DN258" i="1"/>
  <c r="DN180" i="1"/>
  <c r="DN42" i="1"/>
  <c r="DO81" i="1"/>
  <c r="DN43" i="1"/>
  <c r="DN132" i="1"/>
  <c r="DN133" i="1" s="1"/>
  <c r="DN134" i="1" s="1"/>
  <c r="DN135" i="1" s="1"/>
  <c r="DN136" i="1" s="1"/>
  <c r="DN179" i="1"/>
  <c r="DN184" i="1"/>
  <c r="DO66" i="1"/>
  <c r="DO6" i="1" s="1"/>
  <c r="DO61" i="1"/>
  <c r="DO64" i="1"/>
  <c r="DO68" i="1"/>
  <c r="DN32" i="1"/>
  <c r="DO97" i="1"/>
  <c r="DO98" i="1" s="1"/>
  <c r="DO78" i="1" l="1"/>
  <c r="DO13" i="1" s="1"/>
  <c r="DO82" i="1"/>
  <c r="DO83" i="1" s="1"/>
  <c r="DO14" i="1" s="1"/>
  <c r="DO19" i="1"/>
  <c r="DO100" i="1"/>
  <c r="DO101" i="1"/>
  <c r="DO20" i="1" s="1"/>
  <c r="DO8" i="1"/>
  <c r="DO84" i="1"/>
  <c r="DO85" i="1" s="1"/>
  <c r="DO88" i="1" s="1"/>
  <c r="DO89" i="1" s="1"/>
  <c r="DO15" i="1" s="1"/>
  <c r="DP56" i="1"/>
  <c r="DP57" i="1" s="1"/>
  <c r="DO7" i="1"/>
  <c r="DO145" i="1"/>
  <c r="DO165" i="1"/>
  <c r="DN166" i="1" s="1"/>
  <c r="DO163" i="1"/>
  <c r="DO95" i="1"/>
  <c r="DO16" i="1" s="1"/>
  <c r="DO12" i="1"/>
  <c r="DO113" i="1"/>
  <c r="DO104" i="1" l="1"/>
  <c r="DO22" i="1" s="1"/>
  <c r="DO27" i="1"/>
  <c r="DN164" i="1"/>
  <c r="DO37" i="1"/>
  <c r="DO36" i="1"/>
  <c r="DO10" i="1"/>
  <c r="DO86" i="1"/>
  <c r="DO87" i="1" s="1"/>
  <c r="DO9" i="1" s="1"/>
  <c r="DP62" i="1"/>
  <c r="DP67" i="1" s="1"/>
  <c r="DN137" i="1"/>
  <c r="DN138" i="1" s="1"/>
  <c r="DN139" i="1" s="1"/>
  <c r="DN140" i="1" s="1"/>
  <c r="DN141" i="1" s="1"/>
  <c r="DN3" i="1" s="1"/>
  <c r="DN159" i="1"/>
  <c r="DN158" i="1"/>
  <c r="DN160" i="1"/>
  <c r="DN161" i="1"/>
  <c r="DN256" i="1"/>
  <c r="DN154" i="1" l="1"/>
  <c r="DN155" i="1"/>
  <c r="DN156" i="1"/>
  <c r="DN157" i="1"/>
  <c r="DN254" i="1"/>
  <c r="DO105" i="1"/>
  <c r="DP63" i="1"/>
  <c r="DP65" i="1"/>
  <c r="DO114" i="1"/>
  <c r="DO23" i="1" l="1"/>
  <c r="DO106" i="1"/>
  <c r="DO28" i="1"/>
  <c r="DO115" i="1"/>
  <c r="DO122" i="1" l="1"/>
  <c r="DO123" i="1" s="1"/>
  <c r="DO124" i="1" s="1"/>
  <c r="DO33" i="1" s="1"/>
  <c r="DO39" i="1" s="1"/>
  <c r="DO107" i="1"/>
  <c r="DO108" i="1"/>
  <c r="DO109" i="1" s="1"/>
  <c r="DO110" i="1" l="1"/>
  <c r="DP91" i="1"/>
  <c r="DP73" i="1"/>
  <c r="DO176" i="1"/>
  <c r="DO24" i="1"/>
  <c r="DP92" i="1" l="1"/>
  <c r="DP93" i="1" s="1"/>
  <c r="DP94" i="1" s="1"/>
  <c r="DO260" i="1"/>
  <c r="DP74" i="1"/>
  <c r="DP75" i="1" s="1"/>
  <c r="DP72" i="1"/>
  <c r="DP71" i="1"/>
  <c r="DO119" i="1"/>
  <c r="DO120" i="1" s="1"/>
  <c r="DO31" i="1" s="1"/>
  <c r="DO174" i="1"/>
  <c r="DO25" i="1"/>
  <c r="DO131" i="1"/>
  <c r="DO144" i="1"/>
  <c r="DP99" i="1"/>
  <c r="DP18" i="1" s="1"/>
  <c r="DO116" i="1"/>
  <c r="DO29" i="1" l="1"/>
  <c r="DO117" i="1"/>
  <c r="DO118" i="1" s="1"/>
  <c r="DO38" i="1"/>
  <c r="DO40" i="1"/>
  <c r="DO41" i="1"/>
  <c r="DO151" i="1"/>
  <c r="DO150" i="1"/>
  <c r="DO149" i="1"/>
  <c r="DO148" i="1"/>
  <c r="DO146" i="1"/>
  <c r="DO147" i="1"/>
  <c r="DP66" i="1" l="1"/>
  <c r="DP6" i="1" s="1"/>
  <c r="DP64" i="1"/>
  <c r="DP61" i="1"/>
  <c r="DO175" i="1"/>
  <c r="DO177" i="1" s="1"/>
  <c r="DO178" i="1" s="1"/>
  <c r="DP68" i="1" s="1"/>
  <c r="DO30" i="1"/>
  <c r="DO121" i="1"/>
  <c r="DP79" i="1"/>
  <c r="DO126" i="1"/>
  <c r="DO127" i="1" s="1"/>
  <c r="DO128" i="1" s="1"/>
  <c r="DO4" i="1" s="1"/>
  <c r="DP165" i="1" l="1"/>
  <c r="DO166" i="1" s="1"/>
  <c r="DP145" i="1"/>
  <c r="DP95" i="1"/>
  <c r="DP16" i="1" s="1"/>
  <c r="DP12" i="1"/>
  <c r="DP163" i="1"/>
  <c r="DQ56" i="1"/>
  <c r="DQ57" i="1" s="1"/>
  <c r="DP7" i="1"/>
  <c r="DP97" i="1"/>
  <c r="DP98" i="1" s="1"/>
  <c r="DO32" i="1"/>
  <c r="DP84" i="1"/>
  <c r="DP85" i="1" s="1"/>
  <c r="DP88" i="1" s="1"/>
  <c r="DP89" i="1" s="1"/>
  <c r="DP15" i="1" s="1"/>
  <c r="DP8" i="1"/>
  <c r="DO132" i="1"/>
  <c r="DO133" i="1" s="1"/>
  <c r="DO134" i="1" s="1"/>
  <c r="DO135" i="1" s="1"/>
  <c r="DO136" i="1" s="1"/>
  <c r="DP81" i="1"/>
  <c r="DP76" i="1"/>
  <c r="DP77" i="1"/>
  <c r="DO258" i="1"/>
  <c r="DO42" i="1"/>
  <c r="DO181" i="1"/>
  <c r="DP80" i="1"/>
  <c r="DO183" i="1"/>
  <c r="DO179" i="1"/>
  <c r="DO184" i="1"/>
  <c r="DO43" i="1"/>
  <c r="DO180" i="1"/>
  <c r="DQ62" i="1" l="1"/>
  <c r="DQ65" i="1" s="1"/>
  <c r="DO159" i="1"/>
  <c r="DO137" i="1"/>
  <c r="DO138" i="1" s="1"/>
  <c r="DO139" i="1" s="1"/>
  <c r="DO140" i="1" s="1"/>
  <c r="DO141" i="1" s="1"/>
  <c r="DO3" i="1" s="1"/>
  <c r="DO158" i="1"/>
  <c r="DO161" i="1"/>
  <c r="DO256" i="1"/>
  <c r="DO160" i="1"/>
  <c r="DP82" i="1"/>
  <c r="DP83" i="1" s="1"/>
  <c r="DP100" i="1"/>
  <c r="DP19" i="1"/>
  <c r="DP101" i="1"/>
  <c r="DP20" i="1" s="1"/>
  <c r="DP36" i="1"/>
  <c r="DO164" i="1"/>
  <c r="DP37" i="1"/>
  <c r="DP78" i="1"/>
  <c r="DP86" i="1"/>
  <c r="DP87" i="1" s="1"/>
  <c r="DP9" i="1" s="1"/>
  <c r="DP10" i="1"/>
  <c r="DP13" i="1" l="1"/>
  <c r="DP104" i="1"/>
  <c r="DO156" i="1"/>
  <c r="DO254" i="1"/>
  <c r="DO155" i="1"/>
  <c r="DO154" i="1"/>
  <c r="DO157" i="1"/>
  <c r="DP14" i="1"/>
  <c r="DP113" i="1"/>
  <c r="DQ67" i="1"/>
  <c r="DQ63" i="1"/>
  <c r="DP22" i="1" l="1"/>
  <c r="DP105" i="1"/>
  <c r="DP23" i="1" s="1"/>
  <c r="DP27" i="1"/>
  <c r="DP114" i="1"/>
  <c r="DP106" i="1" l="1"/>
  <c r="DP107" i="1" s="1"/>
  <c r="DP24" i="1" s="1"/>
  <c r="DP28" i="1"/>
  <c r="DP115" i="1"/>
  <c r="DP108" i="1" l="1"/>
  <c r="DP109" i="1" s="1"/>
  <c r="DQ91" i="1" s="1"/>
  <c r="DP176" i="1"/>
  <c r="DQ73" i="1"/>
  <c r="DP122" i="1"/>
  <c r="DP123" i="1" s="1"/>
  <c r="DP124" i="1" s="1"/>
  <c r="DP33" i="1" s="1"/>
  <c r="DP39" i="1" s="1"/>
  <c r="DP110" i="1" l="1"/>
  <c r="DP116" i="1" s="1"/>
  <c r="DP29" i="1" s="1"/>
  <c r="DQ99" i="1"/>
  <c r="DQ18" i="1" s="1"/>
  <c r="DQ74" i="1" l="1"/>
  <c r="DQ75" i="1" s="1"/>
  <c r="DQ72" i="1"/>
  <c r="DP131" i="1"/>
  <c r="DQ92" i="1"/>
  <c r="DQ93" i="1" s="1"/>
  <c r="DQ94" i="1" s="1"/>
  <c r="DP119" i="1"/>
  <c r="DP120" i="1" s="1"/>
  <c r="DP31" i="1" s="1"/>
  <c r="DP174" i="1"/>
  <c r="DP144" i="1"/>
  <c r="DP149" i="1" s="1"/>
  <c r="DP260" i="1"/>
  <c r="DQ71" i="1"/>
  <c r="DP25" i="1"/>
  <c r="DP41" i="1" s="1"/>
  <c r="DP117" i="1"/>
  <c r="DP118" i="1" s="1"/>
  <c r="DP121" i="1" s="1"/>
  <c r="DP40" i="1"/>
  <c r="DP146" i="1"/>
  <c r="DP151" i="1"/>
  <c r="DP150" i="1" l="1"/>
  <c r="DP147" i="1"/>
  <c r="DQ61" i="1" s="1"/>
  <c r="DP148" i="1"/>
  <c r="DP32" i="1"/>
  <c r="DQ97" i="1"/>
  <c r="DQ98" i="1" s="1"/>
  <c r="DQ19" i="1" s="1"/>
  <c r="DP38" i="1"/>
  <c r="DP30" i="1"/>
  <c r="DQ79" i="1"/>
  <c r="DP126" i="1"/>
  <c r="DP127" i="1" s="1"/>
  <c r="DP128" i="1" s="1"/>
  <c r="DP4" i="1" s="1"/>
  <c r="DP175" i="1"/>
  <c r="DP177" i="1" s="1"/>
  <c r="DP178" i="1" s="1"/>
  <c r="DQ68" i="1" s="1"/>
  <c r="DQ64" i="1" l="1"/>
  <c r="DQ66" i="1"/>
  <c r="DQ6" i="1" s="1"/>
  <c r="DQ100" i="1"/>
  <c r="DQ101" i="1"/>
  <c r="DQ20" i="1" s="1"/>
  <c r="DP184" i="1"/>
  <c r="DP43" i="1"/>
  <c r="DQ76" i="1"/>
  <c r="DP183" i="1"/>
  <c r="DP181" i="1"/>
  <c r="DQ81" i="1"/>
  <c r="DQ80" i="1"/>
  <c r="DP258" i="1"/>
  <c r="DP180" i="1"/>
  <c r="DP42" i="1"/>
  <c r="DP132" i="1"/>
  <c r="DP133" i="1" s="1"/>
  <c r="DP134" i="1" s="1"/>
  <c r="DP135" i="1" s="1"/>
  <c r="DP136" i="1" s="1"/>
  <c r="DQ77" i="1"/>
  <c r="DP179" i="1"/>
  <c r="DQ12" i="1"/>
  <c r="DQ163" i="1"/>
  <c r="DQ145" i="1"/>
  <c r="DQ95" i="1"/>
  <c r="DQ16" i="1" s="1"/>
  <c r="DQ165" i="1"/>
  <c r="DP166" i="1" s="1"/>
  <c r="DQ84" i="1"/>
  <c r="DQ85" i="1" s="1"/>
  <c r="DQ88" i="1" s="1"/>
  <c r="DQ8" i="1"/>
  <c r="DR56" i="1"/>
  <c r="DR57" i="1" s="1"/>
  <c r="DQ7" i="1"/>
  <c r="DQ78" i="1" l="1"/>
  <c r="DQ82" i="1"/>
  <c r="DQ83" i="1" s="1"/>
  <c r="DQ10" i="1"/>
  <c r="DQ86" i="1"/>
  <c r="DQ87" i="1" s="1"/>
  <c r="DQ9" i="1" s="1"/>
  <c r="DQ89" i="1"/>
  <c r="DQ15" i="1" s="1"/>
  <c r="DR62" i="1"/>
  <c r="DR65" i="1" s="1"/>
  <c r="DP158" i="1"/>
  <c r="DP161" i="1"/>
  <c r="DP137" i="1"/>
  <c r="DP138" i="1" s="1"/>
  <c r="DP139" i="1" s="1"/>
  <c r="DP140" i="1" s="1"/>
  <c r="DP141" i="1" s="1"/>
  <c r="DP3" i="1" s="1"/>
  <c r="DP256" i="1"/>
  <c r="DP160" i="1"/>
  <c r="DP159" i="1"/>
  <c r="DQ36" i="1"/>
  <c r="DP164" i="1"/>
  <c r="DQ37" i="1"/>
  <c r="DQ14" i="1" l="1"/>
  <c r="DQ113" i="1"/>
  <c r="DQ13" i="1"/>
  <c r="DQ104" i="1"/>
  <c r="DR67" i="1"/>
  <c r="DP154" i="1"/>
  <c r="DP254" i="1"/>
  <c r="DP157" i="1"/>
  <c r="DP156" i="1"/>
  <c r="DP155" i="1"/>
  <c r="DR63" i="1"/>
  <c r="DQ22" i="1" l="1"/>
  <c r="DQ105" i="1"/>
  <c r="DQ27" i="1"/>
  <c r="DQ114" i="1"/>
  <c r="DQ115" i="1" l="1"/>
  <c r="DQ122" i="1" s="1"/>
  <c r="DQ123" i="1" s="1"/>
  <c r="DQ124" i="1" s="1"/>
  <c r="DQ33" i="1" s="1"/>
  <c r="DQ39" i="1" s="1"/>
  <c r="DQ28" i="1"/>
  <c r="DQ23" i="1"/>
  <c r="DQ106" i="1"/>
  <c r="DQ107" i="1" l="1"/>
  <c r="DQ108" i="1"/>
  <c r="DQ109" i="1" s="1"/>
  <c r="DQ110" i="1" l="1"/>
  <c r="DR91" i="1"/>
  <c r="DQ24" i="1"/>
  <c r="DQ176" i="1"/>
  <c r="DR73" i="1"/>
  <c r="DQ119" i="1" l="1"/>
  <c r="DQ120" i="1" s="1"/>
  <c r="DQ31" i="1" s="1"/>
  <c r="DR99" i="1"/>
  <c r="DR18" i="1" s="1"/>
  <c r="DQ131" i="1"/>
  <c r="DQ116" i="1"/>
  <c r="DQ144" i="1"/>
  <c r="DQ260" i="1"/>
  <c r="DR72" i="1"/>
  <c r="DQ174" i="1"/>
  <c r="DQ25" i="1"/>
  <c r="DR71" i="1"/>
  <c r="DR74" i="1"/>
  <c r="DR75" i="1" s="1"/>
  <c r="DR92" i="1"/>
  <c r="DR93" i="1" s="1"/>
  <c r="DR94" i="1" s="1"/>
  <c r="DQ117" i="1" l="1"/>
  <c r="DQ118" i="1" s="1"/>
  <c r="DQ29" i="1"/>
  <c r="DQ40" i="1"/>
  <c r="DQ41" i="1"/>
  <c r="DQ38" i="1"/>
  <c r="DQ151" i="1"/>
  <c r="DQ150" i="1"/>
  <c r="DQ149" i="1"/>
  <c r="DQ146" i="1"/>
  <c r="DQ148" i="1"/>
  <c r="DQ147" i="1"/>
  <c r="DR61" i="1" l="1"/>
  <c r="DR64" i="1"/>
  <c r="DR66" i="1"/>
  <c r="DR6" i="1" s="1"/>
  <c r="DR79" i="1"/>
  <c r="DQ30" i="1"/>
  <c r="DQ121" i="1"/>
  <c r="DQ175" i="1"/>
  <c r="DQ177" i="1" s="1"/>
  <c r="DQ178" i="1" s="1"/>
  <c r="DQ126" i="1"/>
  <c r="DQ127" i="1" s="1"/>
  <c r="DQ128" i="1" s="1"/>
  <c r="DQ4" i="1" s="1"/>
  <c r="DR77" i="1" l="1"/>
  <c r="DQ181" i="1"/>
  <c r="DQ258" i="1"/>
  <c r="DQ179" i="1"/>
  <c r="DR80" i="1"/>
  <c r="DQ184" i="1"/>
  <c r="DQ43" i="1"/>
  <c r="DQ42" i="1"/>
  <c r="DR76" i="1"/>
  <c r="DR68" i="1"/>
  <c r="DQ183" i="1"/>
  <c r="DR81" i="1"/>
  <c r="DQ132" i="1"/>
  <c r="DQ133" i="1" s="1"/>
  <c r="DQ134" i="1" s="1"/>
  <c r="DQ135" i="1" s="1"/>
  <c r="DQ136" i="1" s="1"/>
  <c r="DQ180" i="1"/>
  <c r="DQ32" i="1"/>
  <c r="DR97" i="1"/>
  <c r="DR98" i="1" s="1"/>
  <c r="DR8" i="1"/>
  <c r="DR84" i="1"/>
  <c r="DR85" i="1" s="1"/>
  <c r="DR88" i="1" s="1"/>
  <c r="DR7" i="1"/>
  <c r="DS56" i="1"/>
  <c r="DS57" i="1" s="1"/>
  <c r="DS62" i="1" s="1"/>
  <c r="DS67" i="1" s="1"/>
  <c r="DR82" i="1" l="1"/>
  <c r="DR83" i="1" s="1"/>
  <c r="DS65" i="1"/>
  <c r="DR19" i="1"/>
  <c r="DR100" i="1"/>
  <c r="DR101" i="1"/>
  <c r="DR20" i="1" s="1"/>
  <c r="DS63" i="1"/>
  <c r="DR10" i="1"/>
  <c r="DR86" i="1"/>
  <c r="DR87" i="1" s="1"/>
  <c r="DR9" i="1" s="1"/>
  <c r="DR95" i="1"/>
  <c r="DR16" i="1" s="1"/>
  <c r="DR165" i="1"/>
  <c r="DQ166" i="1" s="1"/>
  <c r="DR12" i="1"/>
  <c r="DR145" i="1"/>
  <c r="DR163" i="1"/>
  <c r="DR89" i="1"/>
  <c r="DR15" i="1" s="1"/>
  <c r="DR78" i="1"/>
  <c r="DR14" i="1" l="1"/>
  <c r="DR113" i="1"/>
  <c r="DQ164" i="1"/>
  <c r="DR37" i="1"/>
  <c r="DR36" i="1"/>
  <c r="DR13" i="1"/>
  <c r="DR104" i="1"/>
  <c r="DQ137" i="1"/>
  <c r="DQ138" i="1" s="1"/>
  <c r="DQ139" i="1" s="1"/>
  <c r="DQ140" i="1" s="1"/>
  <c r="DQ141" i="1" s="1"/>
  <c r="DQ3" i="1" s="1"/>
  <c r="DQ160" i="1"/>
  <c r="DQ159" i="1"/>
  <c r="DQ161" i="1"/>
  <c r="DQ256" i="1"/>
  <c r="DQ158" i="1"/>
  <c r="DR27" i="1" l="1"/>
  <c r="DR114" i="1"/>
  <c r="DR22" i="1"/>
  <c r="DR105" i="1"/>
  <c r="DR23" i="1" s="1"/>
  <c r="DQ157" i="1"/>
  <c r="DQ254" i="1"/>
  <c r="DQ155" i="1"/>
  <c r="DQ156" i="1"/>
  <c r="DQ154" i="1"/>
  <c r="DR115" i="1" l="1"/>
  <c r="DR122" i="1" s="1"/>
  <c r="DR123" i="1" s="1"/>
  <c r="DR124" i="1" s="1"/>
  <c r="DR33" i="1" s="1"/>
  <c r="DR39" i="1" s="1"/>
  <c r="DR28" i="1"/>
  <c r="DR106" i="1"/>
  <c r="DR107" i="1" l="1"/>
  <c r="DR108" i="1"/>
  <c r="DR109" i="1" s="1"/>
  <c r="DS91" i="1" l="1"/>
  <c r="DR110" i="1"/>
  <c r="DS73" i="1"/>
  <c r="DR176" i="1"/>
  <c r="DR24" i="1"/>
  <c r="DR116" i="1" l="1"/>
  <c r="DR260" i="1"/>
  <c r="DS92" i="1"/>
  <c r="DS93" i="1" s="1"/>
  <c r="DS94" i="1" s="1"/>
  <c r="DS74" i="1"/>
  <c r="DS75" i="1" s="1"/>
  <c r="DR25" i="1"/>
  <c r="DR119" i="1"/>
  <c r="DR120" i="1" s="1"/>
  <c r="DR31" i="1" s="1"/>
  <c r="DS99" i="1"/>
  <c r="DS18" i="1" s="1"/>
  <c r="DR131" i="1"/>
  <c r="DR174" i="1"/>
  <c r="DR144" i="1"/>
  <c r="DS71" i="1"/>
  <c r="DS72" i="1"/>
  <c r="DR148" i="1" l="1"/>
  <c r="DR151" i="1"/>
  <c r="DR149" i="1"/>
  <c r="DR150" i="1"/>
  <c r="DR147" i="1"/>
  <c r="DR146" i="1"/>
  <c r="DR38" i="1"/>
  <c r="DR40" i="1"/>
  <c r="DR41" i="1"/>
  <c r="DR29" i="1"/>
  <c r="DR117" i="1"/>
  <c r="DR118" i="1" s="1"/>
  <c r="DR175" i="1" l="1"/>
  <c r="DR177" i="1" s="1"/>
  <c r="DR178" i="1" s="1"/>
  <c r="DS68" i="1" s="1"/>
  <c r="DR121" i="1"/>
  <c r="DR30" i="1"/>
  <c r="DS79" i="1"/>
  <c r="DR126" i="1"/>
  <c r="DR127" i="1" s="1"/>
  <c r="DR128" i="1" s="1"/>
  <c r="DR4" i="1" s="1"/>
  <c r="DS66" i="1"/>
  <c r="DS6" i="1" s="1"/>
  <c r="DS64" i="1"/>
  <c r="DS61" i="1"/>
  <c r="DS95" i="1" l="1"/>
  <c r="DS16" i="1" s="1"/>
  <c r="DS165" i="1"/>
  <c r="DR166" i="1" s="1"/>
  <c r="DS12" i="1"/>
  <c r="DS145" i="1"/>
  <c r="DS163" i="1"/>
  <c r="DT56" i="1"/>
  <c r="DT57" i="1" s="1"/>
  <c r="DS7" i="1"/>
  <c r="DS84" i="1"/>
  <c r="DS85" i="1" s="1"/>
  <c r="DS88" i="1" s="1"/>
  <c r="DS89" i="1" s="1"/>
  <c r="DS15" i="1" s="1"/>
  <c r="DS8" i="1"/>
  <c r="DR32" i="1"/>
  <c r="DS97" i="1"/>
  <c r="DS98" i="1" s="1"/>
  <c r="DS80" i="1"/>
  <c r="DS81" i="1"/>
  <c r="DR132" i="1"/>
  <c r="DR133" i="1" s="1"/>
  <c r="DR134" i="1" s="1"/>
  <c r="DR135" i="1" s="1"/>
  <c r="DR136" i="1" s="1"/>
  <c r="DR184" i="1"/>
  <c r="DR181" i="1"/>
  <c r="DR43" i="1"/>
  <c r="DS77" i="1"/>
  <c r="DR180" i="1"/>
  <c r="DR183" i="1"/>
  <c r="DS76" i="1"/>
  <c r="DR42" i="1"/>
  <c r="DR258" i="1"/>
  <c r="DR179" i="1"/>
  <c r="DS78" i="1" l="1"/>
  <c r="DS13" i="1" s="1"/>
  <c r="DS82" i="1"/>
  <c r="DS83" i="1" s="1"/>
  <c r="DR256" i="1"/>
  <c r="DR137" i="1"/>
  <c r="DR138" i="1" s="1"/>
  <c r="DR139" i="1" s="1"/>
  <c r="DR140" i="1" s="1"/>
  <c r="DR141" i="1" s="1"/>
  <c r="DR3" i="1" s="1"/>
  <c r="DR160" i="1"/>
  <c r="DR158" i="1"/>
  <c r="DR159" i="1"/>
  <c r="DR161" i="1"/>
  <c r="DS86" i="1"/>
  <c r="DS87" i="1" s="1"/>
  <c r="DS9" i="1" s="1"/>
  <c r="DS10" i="1"/>
  <c r="DS37" i="1"/>
  <c r="DS36" i="1"/>
  <c r="DR164" i="1"/>
  <c r="DS19" i="1"/>
  <c r="DS100" i="1"/>
  <c r="DS101" i="1"/>
  <c r="DS20" i="1" s="1"/>
  <c r="DT62" i="1"/>
  <c r="DT63" i="1" s="1"/>
  <c r="DS104" i="1" l="1"/>
  <c r="DS105" i="1" s="1"/>
  <c r="DS23" i="1" s="1"/>
  <c r="DR254" i="1"/>
  <c r="DR157" i="1"/>
  <c r="DR155" i="1"/>
  <c r="DR154" i="1"/>
  <c r="DR156" i="1"/>
  <c r="DT65" i="1"/>
  <c r="DT67" i="1"/>
  <c r="DS14" i="1"/>
  <c r="DS113" i="1"/>
  <c r="DS22" i="1" l="1"/>
  <c r="DS106" i="1"/>
  <c r="DS108" i="1" s="1"/>
  <c r="DS109" i="1" s="1"/>
  <c r="DS114" i="1"/>
  <c r="DS27" i="1"/>
  <c r="DS107" i="1" l="1"/>
  <c r="DT73" i="1" s="1"/>
  <c r="DS110" i="1"/>
  <c r="DT91" i="1"/>
  <c r="DS28" i="1"/>
  <c r="DS115" i="1"/>
  <c r="DS24" i="1" l="1"/>
  <c r="DS176" i="1"/>
  <c r="DS122" i="1"/>
  <c r="DS123" i="1" s="1"/>
  <c r="DS124" i="1" s="1"/>
  <c r="DS33" i="1" s="1"/>
  <c r="DS39" i="1" s="1"/>
  <c r="DS116" i="1"/>
  <c r="DS29" i="1" s="1"/>
  <c r="DS119" i="1"/>
  <c r="DS120" i="1" s="1"/>
  <c r="DS31" i="1" s="1"/>
  <c r="DT72" i="1"/>
  <c r="DT74" i="1"/>
  <c r="DT75" i="1" s="1"/>
  <c r="DS25" i="1"/>
  <c r="DS174" i="1"/>
  <c r="DS260" i="1"/>
  <c r="DS144" i="1"/>
  <c r="DS131" i="1"/>
  <c r="DT92" i="1"/>
  <c r="DT93" i="1" s="1"/>
  <c r="DT94" i="1" s="1"/>
  <c r="DT99" i="1"/>
  <c r="DT18" i="1" s="1"/>
  <c r="DT71" i="1"/>
  <c r="DS117" i="1" l="1"/>
  <c r="DS118" i="1" s="1"/>
  <c r="DS38" i="1"/>
  <c r="DS40" i="1"/>
  <c r="DS41" i="1"/>
  <c r="DS151" i="1"/>
  <c r="DS149" i="1"/>
  <c r="DS150" i="1"/>
  <c r="DS147" i="1"/>
  <c r="DS146" i="1"/>
  <c r="DS148" i="1"/>
  <c r="DS121" i="1" l="1"/>
  <c r="DT79" i="1"/>
  <c r="DS175" i="1"/>
  <c r="DS177" i="1" s="1"/>
  <c r="DS178" i="1" s="1"/>
  <c r="DS126" i="1"/>
  <c r="DS127" i="1" s="1"/>
  <c r="DS128" i="1" s="1"/>
  <c r="DS4" i="1" s="1"/>
  <c r="DS30" i="1"/>
  <c r="DT61" i="1"/>
  <c r="DT64" i="1"/>
  <c r="DT66" i="1"/>
  <c r="DT6" i="1" s="1"/>
  <c r="DS183" i="1" l="1"/>
  <c r="DS132" i="1"/>
  <c r="DS133" i="1" s="1"/>
  <c r="DS134" i="1" s="1"/>
  <c r="DS135" i="1" s="1"/>
  <c r="DS136" i="1" s="1"/>
  <c r="DS258" i="1"/>
  <c r="DS184" i="1"/>
  <c r="DS42" i="1"/>
  <c r="DT81" i="1"/>
  <c r="DT80" i="1"/>
  <c r="DT77" i="1"/>
  <c r="DS43" i="1"/>
  <c r="DS179" i="1"/>
  <c r="DS181" i="1"/>
  <c r="DT76" i="1"/>
  <c r="DS180" i="1"/>
  <c r="DT68" i="1"/>
  <c r="DT12" i="1" s="1"/>
  <c r="DS32" i="1"/>
  <c r="DT97" i="1"/>
  <c r="DT98" i="1" s="1"/>
  <c r="DT8" i="1"/>
  <c r="DT84" i="1"/>
  <c r="DT7" i="1"/>
  <c r="DU56" i="1"/>
  <c r="DU57" i="1" s="1"/>
  <c r="DU62" i="1" s="1"/>
  <c r="DU65" i="1" s="1"/>
  <c r="DT82" i="1" l="1"/>
  <c r="DT83" i="1" s="1"/>
  <c r="DT14" i="1" s="1"/>
  <c r="DU63" i="1"/>
  <c r="DU67" i="1"/>
  <c r="DT163" i="1"/>
  <c r="DS164" i="1" s="1"/>
  <c r="DT19" i="1"/>
  <c r="DT101" i="1"/>
  <c r="DT20" i="1" s="1"/>
  <c r="DT100" i="1"/>
  <c r="DT78" i="1"/>
  <c r="DT85" i="1"/>
  <c r="DT88" i="1" s="1"/>
  <c r="DT10" i="1" s="1"/>
  <c r="DT95" i="1"/>
  <c r="DT16" i="1" s="1"/>
  <c r="DT145" i="1"/>
  <c r="DT165" i="1"/>
  <c r="DS166" i="1" s="1"/>
  <c r="DS161" i="1" s="1"/>
  <c r="DT89" i="1" l="1"/>
  <c r="DT15" i="1" s="1"/>
  <c r="DT86" i="1"/>
  <c r="DT87" i="1" s="1"/>
  <c r="DT9" i="1" s="1"/>
  <c r="DT37" i="1"/>
  <c r="DS159" i="1"/>
  <c r="DT113" i="1"/>
  <c r="DT27" i="1" s="1"/>
  <c r="DS160" i="1"/>
  <c r="DT36" i="1"/>
  <c r="DS256" i="1"/>
  <c r="DS158" i="1"/>
  <c r="DS137" i="1"/>
  <c r="DS138" i="1" s="1"/>
  <c r="DS139" i="1" s="1"/>
  <c r="DS140" i="1" s="1"/>
  <c r="DS141" i="1" s="1"/>
  <c r="DS3" i="1" s="1"/>
  <c r="DT13" i="1"/>
  <c r="DT104" i="1"/>
  <c r="DS154" i="1"/>
  <c r="DS155" i="1"/>
  <c r="DS156" i="1"/>
  <c r="DS254" i="1"/>
  <c r="DS157" i="1"/>
  <c r="DT114" i="1" l="1"/>
  <c r="DT28" i="1" s="1"/>
  <c r="DT105" i="1"/>
  <c r="DT23" i="1" s="1"/>
  <c r="DT22" i="1"/>
  <c r="DT115" i="1"/>
  <c r="DT122" i="1" s="1"/>
  <c r="DT123" i="1" s="1"/>
  <c r="DT124" i="1" s="1"/>
  <c r="DT33" i="1" s="1"/>
  <c r="DT39" i="1" s="1"/>
  <c r="DT106" i="1" l="1"/>
  <c r="DT107" i="1" l="1"/>
  <c r="DT108" i="1"/>
  <c r="DT109" i="1" s="1"/>
  <c r="DT110" i="1" l="1"/>
  <c r="DU91" i="1"/>
  <c r="DT24" i="1"/>
  <c r="DT176" i="1"/>
  <c r="DU73" i="1"/>
  <c r="DU92" i="1" l="1"/>
  <c r="DU93" i="1" s="1"/>
  <c r="DU94" i="1" s="1"/>
  <c r="DT116" i="1"/>
  <c r="DU72" i="1"/>
  <c r="DT260" i="1"/>
  <c r="DT25" i="1"/>
  <c r="DU71" i="1"/>
  <c r="DT144" i="1"/>
  <c r="DU99" i="1"/>
  <c r="DU18" i="1" s="1"/>
  <c r="DT131" i="1"/>
  <c r="DU74" i="1"/>
  <c r="DU75" i="1" s="1"/>
  <c r="DT174" i="1"/>
  <c r="DT119" i="1"/>
  <c r="DT120" i="1" s="1"/>
  <c r="DT31" i="1" s="1"/>
  <c r="DT148" i="1" l="1"/>
  <c r="DT146" i="1"/>
  <c r="DT150" i="1"/>
  <c r="DT147" i="1"/>
  <c r="DT149" i="1"/>
  <c r="DT151" i="1"/>
  <c r="DT117" i="1"/>
  <c r="DT118" i="1" s="1"/>
  <c r="DT29" i="1"/>
  <c r="DT40" i="1"/>
  <c r="DT41" i="1"/>
  <c r="DT38" i="1"/>
  <c r="DU66" i="1" l="1"/>
  <c r="DU6" i="1" s="1"/>
  <c r="DU61" i="1"/>
  <c r="DU64" i="1"/>
  <c r="DT121" i="1"/>
  <c r="DT126" i="1"/>
  <c r="DT127" i="1" s="1"/>
  <c r="DT128" i="1" s="1"/>
  <c r="DT4" i="1" s="1"/>
  <c r="DT30" i="1"/>
  <c r="DT175" i="1"/>
  <c r="DT177" i="1" s="1"/>
  <c r="DT178" i="1" s="1"/>
  <c r="DU79" i="1"/>
  <c r="DT180" i="1" l="1"/>
  <c r="DT184" i="1"/>
  <c r="DU81" i="1"/>
  <c r="DT258" i="1"/>
  <c r="DU77" i="1"/>
  <c r="DT181" i="1"/>
  <c r="DT183" i="1"/>
  <c r="DU76" i="1"/>
  <c r="DT42" i="1"/>
  <c r="DU80" i="1"/>
  <c r="DT179" i="1"/>
  <c r="DT132" i="1"/>
  <c r="DT133" i="1" s="1"/>
  <c r="DT134" i="1" s="1"/>
  <c r="DT135" i="1" s="1"/>
  <c r="DT136" i="1" s="1"/>
  <c r="DT43" i="1"/>
  <c r="DU68" i="1"/>
  <c r="DU84" i="1"/>
  <c r="DU8" i="1"/>
  <c r="DV56" i="1"/>
  <c r="DV57" i="1" s="1"/>
  <c r="DU7" i="1"/>
  <c r="DT32" i="1"/>
  <c r="DU97" i="1"/>
  <c r="DU98" i="1" s="1"/>
  <c r="DU82" i="1" l="1"/>
  <c r="DU83" i="1" s="1"/>
  <c r="DU14" i="1" s="1"/>
  <c r="DU78" i="1"/>
  <c r="DU13" i="1" s="1"/>
  <c r="DU101" i="1"/>
  <c r="DU20" i="1" s="1"/>
  <c r="DU19" i="1"/>
  <c r="DU100" i="1"/>
  <c r="DU163" i="1"/>
  <c r="DU85" i="1"/>
  <c r="DU88" i="1" s="1"/>
  <c r="DU95" i="1"/>
  <c r="DU16" i="1" s="1"/>
  <c r="DU165" i="1"/>
  <c r="DT166" i="1" s="1"/>
  <c r="DU145" i="1"/>
  <c r="DU12" i="1"/>
  <c r="DV62" i="1"/>
  <c r="DV65" i="1" s="1"/>
  <c r="DU113" i="1" l="1"/>
  <c r="DU104" i="1"/>
  <c r="DT158" i="1"/>
  <c r="DT161" i="1"/>
  <c r="DT160" i="1"/>
  <c r="DT159" i="1"/>
  <c r="DT137" i="1"/>
  <c r="DT138" i="1" s="1"/>
  <c r="DT139" i="1" s="1"/>
  <c r="DT140" i="1" s="1"/>
  <c r="DT141" i="1" s="1"/>
  <c r="DT3" i="1" s="1"/>
  <c r="DT256" i="1"/>
  <c r="DT164" i="1"/>
  <c r="DU37" i="1"/>
  <c r="DU36" i="1"/>
  <c r="DU27" i="1"/>
  <c r="DV63" i="1"/>
  <c r="DU89" i="1"/>
  <c r="DU15" i="1" s="1"/>
  <c r="DU86" i="1"/>
  <c r="DU87" i="1" s="1"/>
  <c r="DU9" i="1" s="1"/>
  <c r="DU10" i="1"/>
  <c r="DV67" i="1"/>
  <c r="DU22" i="1"/>
  <c r="DU114" i="1" l="1"/>
  <c r="DU28" i="1" s="1"/>
  <c r="DU105" i="1"/>
  <c r="DU23" i="1" s="1"/>
  <c r="DU115" i="1"/>
  <c r="DT154" i="1"/>
  <c r="DT254" i="1"/>
  <c r="DT157" i="1"/>
  <c r="DT156" i="1"/>
  <c r="DT155" i="1"/>
  <c r="DU106" i="1" l="1"/>
  <c r="DU122" i="1"/>
  <c r="DU123" i="1" s="1"/>
  <c r="DU124" i="1" s="1"/>
  <c r="DU33" i="1" s="1"/>
  <c r="DU39" i="1" s="1"/>
  <c r="DU107" i="1" l="1"/>
  <c r="DU108" i="1"/>
  <c r="DU109" i="1" s="1"/>
  <c r="DV73" i="1" l="1"/>
  <c r="DU176" i="1"/>
  <c r="DU24" i="1"/>
  <c r="DU110" i="1"/>
  <c r="DV91" i="1"/>
  <c r="DU116" i="1" l="1"/>
  <c r="DU174" i="1"/>
  <c r="DU25" i="1"/>
  <c r="DV72" i="1"/>
  <c r="DV99" i="1"/>
  <c r="DV18" i="1" s="1"/>
  <c r="DU144" i="1"/>
  <c r="DV71" i="1"/>
  <c r="DU119" i="1"/>
  <c r="DU120" i="1" s="1"/>
  <c r="DU31" i="1" s="1"/>
  <c r="DU260" i="1"/>
  <c r="DV92" i="1"/>
  <c r="DV93" i="1" s="1"/>
  <c r="DV94" i="1" s="1"/>
  <c r="DV74" i="1"/>
  <c r="DV75" i="1" s="1"/>
  <c r="DU131" i="1"/>
  <c r="DU117" i="1" l="1"/>
  <c r="DU118" i="1" s="1"/>
  <c r="DU29" i="1"/>
  <c r="DU40" i="1"/>
  <c r="DU41" i="1"/>
  <c r="DU38" i="1"/>
  <c r="DU150" i="1"/>
  <c r="DU147" i="1"/>
  <c r="DU149" i="1"/>
  <c r="DU146" i="1"/>
  <c r="DU148" i="1"/>
  <c r="DU151" i="1"/>
  <c r="DU121" i="1" l="1"/>
  <c r="DV79" i="1"/>
  <c r="DU126" i="1"/>
  <c r="DU127" i="1" s="1"/>
  <c r="DU128" i="1" s="1"/>
  <c r="DU4" i="1" s="1"/>
  <c r="DU30" i="1"/>
  <c r="DU175" i="1"/>
  <c r="DU177" i="1" s="1"/>
  <c r="DU178" i="1" s="1"/>
  <c r="DV68" i="1" s="1"/>
  <c r="DV64" i="1"/>
  <c r="DV61" i="1"/>
  <c r="DV66" i="1"/>
  <c r="DV6" i="1" s="1"/>
  <c r="DU43" i="1" l="1"/>
  <c r="DU183" i="1"/>
  <c r="DV76" i="1"/>
  <c r="DU181" i="1"/>
  <c r="DV80" i="1"/>
  <c r="DU184" i="1"/>
  <c r="DU179" i="1"/>
  <c r="DV81" i="1"/>
  <c r="DU180" i="1"/>
  <c r="DU258" i="1"/>
  <c r="DU42" i="1"/>
  <c r="DU132" i="1"/>
  <c r="DU133" i="1" s="1"/>
  <c r="DU134" i="1" s="1"/>
  <c r="DU135" i="1" s="1"/>
  <c r="DU136" i="1" s="1"/>
  <c r="DV77" i="1"/>
  <c r="DV78" i="1" s="1"/>
  <c r="DV13" i="1" s="1"/>
  <c r="DU32" i="1"/>
  <c r="DV97" i="1"/>
  <c r="DV98" i="1" s="1"/>
  <c r="DV7" i="1"/>
  <c r="DW56" i="1"/>
  <c r="DW57" i="1" s="1"/>
  <c r="DV84" i="1"/>
  <c r="DV85" i="1" s="1"/>
  <c r="DV88" i="1" s="1"/>
  <c r="DV89" i="1" s="1"/>
  <c r="DV15" i="1" s="1"/>
  <c r="DV8" i="1"/>
  <c r="DV165" i="1"/>
  <c r="DU166" i="1" s="1"/>
  <c r="DV145" i="1"/>
  <c r="DV95" i="1"/>
  <c r="DV16" i="1" s="1"/>
  <c r="DV12" i="1"/>
  <c r="DV163" i="1"/>
  <c r="DU160" i="1" l="1"/>
  <c r="DU161" i="1"/>
  <c r="DU158" i="1"/>
  <c r="DU159" i="1"/>
  <c r="DU256" i="1"/>
  <c r="DU137" i="1"/>
  <c r="DU138" i="1" s="1"/>
  <c r="DU139" i="1" s="1"/>
  <c r="DU140" i="1" s="1"/>
  <c r="DU141" i="1" s="1"/>
  <c r="DU3" i="1" s="1"/>
  <c r="DV19" i="1"/>
  <c r="DV101" i="1"/>
  <c r="DV20" i="1" s="1"/>
  <c r="DV100" i="1"/>
  <c r="DV86" i="1"/>
  <c r="DV87" i="1" s="1"/>
  <c r="DV9" i="1" s="1"/>
  <c r="DV10" i="1"/>
  <c r="DW62" i="1"/>
  <c r="DW65" i="1" s="1"/>
  <c r="DV82" i="1"/>
  <c r="DV83" i="1" s="1"/>
  <c r="DV36" i="1"/>
  <c r="DU164" i="1"/>
  <c r="DV37" i="1"/>
  <c r="DV104" i="1"/>
  <c r="DW67" i="1" l="1"/>
  <c r="DW63" i="1"/>
  <c r="DU156" i="1"/>
  <c r="DU154" i="1"/>
  <c r="DU157" i="1"/>
  <c r="DU155" i="1"/>
  <c r="DU254" i="1"/>
  <c r="DV14" i="1"/>
  <c r="DV113" i="1"/>
  <c r="DV22" i="1"/>
  <c r="DV105" i="1"/>
  <c r="DV23" i="1" s="1"/>
  <c r="DV106" i="1" l="1"/>
  <c r="DV107" i="1" s="1"/>
  <c r="DV176" i="1" s="1"/>
  <c r="DV114" i="1"/>
  <c r="DV27" i="1"/>
  <c r="DV108" i="1" l="1"/>
  <c r="DV109" i="1" s="1"/>
  <c r="DV110" i="1" s="1"/>
  <c r="DV24" i="1"/>
  <c r="DW73" i="1"/>
  <c r="DV115" i="1"/>
  <c r="DV28" i="1"/>
  <c r="DW91" i="1" l="1"/>
  <c r="DV116" i="1"/>
  <c r="DV29" i="1" s="1"/>
  <c r="DV122" i="1"/>
  <c r="DV123" i="1" s="1"/>
  <c r="DV124" i="1" s="1"/>
  <c r="DV33" i="1" s="1"/>
  <c r="DV39" i="1" s="1"/>
  <c r="DV260" i="1"/>
  <c r="DW74" i="1"/>
  <c r="DW75" i="1" s="1"/>
  <c r="DW72" i="1"/>
  <c r="DW92" i="1"/>
  <c r="DW93" i="1" s="1"/>
  <c r="DW94" i="1" s="1"/>
  <c r="DV25" i="1"/>
  <c r="DV131" i="1"/>
  <c r="DV119" i="1"/>
  <c r="DV120" i="1" s="1"/>
  <c r="DV31" i="1" s="1"/>
  <c r="DW71" i="1"/>
  <c r="DW99" i="1"/>
  <c r="DW18" i="1" s="1"/>
  <c r="DV174" i="1"/>
  <c r="DV144" i="1"/>
  <c r="DV117" i="1" l="1"/>
  <c r="DV118" i="1" s="1"/>
  <c r="DV38" i="1"/>
  <c r="DV41" i="1"/>
  <c r="DV40" i="1"/>
  <c r="DV126" i="1"/>
  <c r="DV127" i="1" s="1"/>
  <c r="DV128" i="1" s="1"/>
  <c r="DV4" i="1" s="1"/>
  <c r="DV121" i="1"/>
  <c r="DW79" i="1"/>
  <c r="DV175" i="1"/>
  <c r="DV177" i="1" s="1"/>
  <c r="DV178" i="1" s="1"/>
  <c r="DV30" i="1"/>
  <c r="DV149" i="1"/>
  <c r="DV147" i="1"/>
  <c r="DV150" i="1"/>
  <c r="DV151" i="1"/>
  <c r="DV148" i="1"/>
  <c r="DV146" i="1"/>
  <c r="DW97" i="1" l="1"/>
  <c r="DW98" i="1" s="1"/>
  <c r="DV32" i="1"/>
  <c r="DV184" i="1"/>
  <c r="DV42" i="1"/>
  <c r="DW81" i="1"/>
  <c r="DV181" i="1"/>
  <c r="DW77" i="1"/>
  <c r="DV179" i="1"/>
  <c r="DV183" i="1"/>
  <c r="DW76" i="1"/>
  <c r="DW80" i="1"/>
  <c r="DV258" i="1"/>
  <c r="DV180" i="1"/>
  <c r="DV132" i="1"/>
  <c r="DV133" i="1" s="1"/>
  <c r="DV134" i="1" s="1"/>
  <c r="DV135" i="1" s="1"/>
  <c r="DV136" i="1" s="1"/>
  <c r="DV43" i="1"/>
  <c r="DW68" i="1"/>
  <c r="DW61" i="1"/>
  <c r="DW64" i="1"/>
  <c r="DW66" i="1"/>
  <c r="DW6" i="1" s="1"/>
  <c r="DW78" i="1" l="1"/>
  <c r="DW13" i="1" s="1"/>
  <c r="DW8" i="1"/>
  <c r="DW84" i="1"/>
  <c r="DW85" i="1" s="1"/>
  <c r="DW88" i="1" s="1"/>
  <c r="DW89" i="1" s="1"/>
  <c r="DW15" i="1" s="1"/>
  <c r="DW104" i="1"/>
  <c r="DW145" i="1"/>
  <c r="DW163" i="1"/>
  <c r="DW165" i="1"/>
  <c r="DV166" i="1" s="1"/>
  <c r="DW95" i="1"/>
  <c r="DW16" i="1" s="1"/>
  <c r="DW12" i="1"/>
  <c r="DW7" i="1"/>
  <c r="DX56" i="1"/>
  <c r="DX57" i="1" s="1"/>
  <c r="DW82" i="1"/>
  <c r="DW83" i="1" s="1"/>
  <c r="DW14" i="1" s="1"/>
  <c r="DW19" i="1"/>
  <c r="DW101" i="1"/>
  <c r="DW20" i="1" s="1"/>
  <c r="DW100" i="1"/>
  <c r="DV164" i="1" l="1"/>
  <c r="DW36" i="1"/>
  <c r="DW37" i="1"/>
  <c r="DX62" i="1"/>
  <c r="DX67" i="1" s="1"/>
  <c r="DW113" i="1"/>
  <c r="DW22" i="1"/>
  <c r="DV158" i="1"/>
  <c r="DV160" i="1"/>
  <c r="DV159" i="1"/>
  <c r="DV137" i="1"/>
  <c r="DV138" i="1" s="1"/>
  <c r="DV139" i="1" s="1"/>
  <c r="DV140" i="1" s="1"/>
  <c r="DV141" i="1" s="1"/>
  <c r="DV3" i="1" s="1"/>
  <c r="DV161" i="1"/>
  <c r="DV256" i="1"/>
  <c r="DW86" i="1"/>
  <c r="DW87" i="1" s="1"/>
  <c r="DW9" i="1" s="1"/>
  <c r="DW10" i="1"/>
  <c r="DX65" i="1" l="1"/>
  <c r="DW105" i="1"/>
  <c r="DV254" i="1"/>
  <c r="DV154" i="1"/>
  <c r="DV155" i="1"/>
  <c r="DV157" i="1"/>
  <c r="DV156" i="1"/>
  <c r="DW27" i="1"/>
  <c r="DW114" i="1"/>
  <c r="DX63" i="1"/>
  <c r="DW23" i="1" l="1"/>
  <c r="DW106" i="1"/>
  <c r="DW28" i="1"/>
  <c r="DW115" i="1"/>
  <c r="DW122" i="1" s="1"/>
  <c r="DW123" i="1" s="1"/>
  <c r="DW124" i="1" s="1"/>
  <c r="DW33" i="1" s="1"/>
  <c r="DW39" i="1" s="1"/>
  <c r="DW108" i="1" l="1"/>
  <c r="DW109" i="1" s="1"/>
  <c r="DW107" i="1"/>
  <c r="DX91" i="1" l="1"/>
  <c r="DW110" i="1"/>
  <c r="DX73" i="1"/>
  <c r="DW24" i="1"/>
  <c r="DW176" i="1"/>
  <c r="DX71" i="1" l="1"/>
  <c r="DX74" i="1"/>
  <c r="DX75" i="1" s="1"/>
  <c r="DW174" i="1"/>
  <c r="DX92" i="1"/>
  <c r="DX93" i="1" s="1"/>
  <c r="DX94" i="1" s="1"/>
  <c r="DW260" i="1"/>
  <c r="DW25" i="1"/>
  <c r="DW144" i="1"/>
  <c r="DX99" i="1"/>
  <c r="DX18" i="1" s="1"/>
  <c r="DX72" i="1"/>
  <c r="DW119" i="1"/>
  <c r="DW120" i="1" s="1"/>
  <c r="DW31" i="1" s="1"/>
  <c r="DW131" i="1"/>
  <c r="DW116" i="1"/>
  <c r="DW117" i="1" l="1"/>
  <c r="DW118" i="1" s="1"/>
  <c r="DW29" i="1"/>
  <c r="DW146" i="1"/>
  <c r="DW148" i="1"/>
  <c r="DW149" i="1"/>
  <c r="DW147" i="1"/>
  <c r="DW151" i="1"/>
  <c r="DW150" i="1"/>
  <c r="DW41" i="1"/>
  <c r="DW38" i="1"/>
  <c r="DW40" i="1"/>
  <c r="DW121" i="1" l="1"/>
  <c r="DX79" i="1"/>
  <c r="DW175" i="1"/>
  <c r="DW177" i="1" s="1"/>
  <c r="DW178" i="1" s="1"/>
  <c r="DX68" i="1" s="1"/>
  <c r="DW126" i="1"/>
  <c r="DW127" i="1" s="1"/>
  <c r="DW128" i="1" s="1"/>
  <c r="DW4" i="1" s="1"/>
  <c r="DW30" i="1"/>
  <c r="DX64" i="1"/>
  <c r="DX61" i="1"/>
  <c r="DX66" i="1"/>
  <c r="DX6" i="1" s="1"/>
  <c r="DX163" i="1" l="1"/>
  <c r="DX145" i="1"/>
  <c r="DX12" i="1"/>
  <c r="DX95" i="1"/>
  <c r="DX16" i="1" s="1"/>
  <c r="DX165" i="1"/>
  <c r="DW166" i="1" s="1"/>
  <c r="DX97" i="1"/>
  <c r="DX98" i="1" s="1"/>
  <c r="DW32" i="1"/>
  <c r="DY56" i="1"/>
  <c r="DY57" i="1" s="1"/>
  <c r="DX7" i="1"/>
  <c r="DX80" i="1"/>
  <c r="DW183" i="1"/>
  <c r="DW184" i="1"/>
  <c r="DW42" i="1"/>
  <c r="DX77" i="1"/>
  <c r="DW181" i="1"/>
  <c r="DX76" i="1"/>
  <c r="DW43" i="1"/>
  <c r="DW180" i="1"/>
  <c r="DW258" i="1"/>
  <c r="DX81" i="1"/>
  <c r="DW132" i="1"/>
  <c r="DW133" i="1" s="1"/>
  <c r="DW134" i="1" s="1"/>
  <c r="DW135" i="1" s="1"/>
  <c r="DW136" i="1" s="1"/>
  <c r="DW179" i="1"/>
  <c r="DX84" i="1"/>
  <c r="DX85" i="1" s="1"/>
  <c r="DX88" i="1" s="1"/>
  <c r="DX8" i="1"/>
  <c r="DX78" i="1" l="1"/>
  <c r="DX13" i="1" s="1"/>
  <c r="DX101" i="1"/>
  <c r="DX20" i="1" s="1"/>
  <c r="DX19" i="1"/>
  <c r="DX100" i="1"/>
  <c r="DX104" i="1"/>
  <c r="DX82" i="1"/>
  <c r="DX83" i="1" s="1"/>
  <c r="DY62" i="1"/>
  <c r="DY63" i="1" s="1"/>
  <c r="DW137" i="1"/>
  <c r="DW138" i="1" s="1"/>
  <c r="DW139" i="1" s="1"/>
  <c r="DW140" i="1" s="1"/>
  <c r="DW141" i="1" s="1"/>
  <c r="DW3" i="1" s="1"/>
  <c r="DW158" i="1"/>
  <c r="DW159" i="1"/>
  <c r="DW160" i="1"/>
  <c r="DW161" i="1"/>
  <c r="DW256" i="1"/>
  <c r="DW164" i="1"/>
  <c r="DX36" i="1"/>
  <c r="DX37" i="1"/>
  <c r="DX89" i="1"/>
  <c r="DX15" i="1" s="1"/>
  <c r="DX86" i="1"/>
  <c r="DX87" i="1" s="1"/>
  <c r="DX9" i="1" s="1"/>
  <c r="DX10" i="1"/>
  <c r="DY65" i="1" l="1"/>
  <c r="DX14" i="1"/>
  <c r="DX113" i="1"/>
  <c r="DY67" i="1"/>
  <c r="DX22" i="1"/>
  <c r="DX105" i="1"/>
  <c r="DX23" i="1" s="1"/>
  <c r="DW156" i="1"/>
  <c r="DW155" i="1"/>
  <c r="DW157" i="1"/>
  <c r="DW154" i="1"/>
  <c r="DW254" i="1"/>
  <c r="DX106" i="1" l="1"/>
  <c r="DX114" i="1"/>
  <c r="DX27" i="1"/>
  <c r="DX107" i="1" l="1"/>
  <c r="DX108" i="1"/>
  <c r="DX109" i="1" s="1"/>
  <c r="DX115" i="1"/>
  <c r="DX122" i="1" s="1"/>
  <c r="DX123" i="1" s="1"/>
  <c r="DX124" i="1" s="1"/>
  <c r="DX33" i="1" s="1"/>
  <c r="DX39" i="1" s="1"/>
  <c r="DX28" i="1"/>
  <c r="DY91" i="1" l="1"/>
  <c r="DX110" i="1"/>
  <c r="DY73" i="1"/>
  <c r="DX176" i="1"/>
  <c r="DX24" i="1"/>
  <c r="DX116" i="1"/>
  <c r="DX29" i="1" s="1"/>
  <c r="DX117" i="1" l="1"/>
  <c r="DX118" i="1" s="1"/>
  <c r="DY71" i="1"/>
  <c r="DX131" i="1"/>
  <c r="DY72" i="1"/>
  <c r="DX119" i="1"/>
  <c r="DX120" i="1" s="1"/>
  <c r="DX31" i="1" s="1"/>
  <c r="DX144" i="1"/>
  <c r="DX25" i="1"/>
  <c r="DX174" i="1"/>
  <c r="DX260" i="1"/>
  <c r="DY92" i="1"/>
  <c r="DY93" i="1" s="1"/>
  <c r="DY94" i="1" s="1"/>
  <c r="DY99" i="1"/>
  <c r="DY18" i="1" s="1"/>
  <c r="DY74" i="1"/>
  <c r="DY75" i="1" s="1"/>
  <c r="DX175" i="1"/>
  <c r="DX177" i="1" s="1"/>
  <c r="DX178" i="1" s="1"/>
  <c r="DX30" i="1"/>
  <c r="DY79" i="1"/>
  <c r="DX126" i="1"/>
  <c r="DX127" i="1" s="1"/>
  <c r="DX128" i="1" s="1"/>
  <c r="DX4" i="1" s="1"/>
  <c r="DX121" i="1" l="1"/>
  <c r="DX38" i="1"/>
  <c r="DX40" i="1"/>
  <c r="DX41" i="1"/>
  <c r="DX149" i="1"/>
  <c r="DX148" i="1"/>
  <c r="DX150" i="1"/>
  <c r="DX146" i="1"/>
  <c r="DX151" i="1"/>
  <c r="DX147" i="1"/>
  <c r="DX32" i="1"/>
  <c r="DY97" i="1"/>
  <c r="DY98" i="1" s="1"/>
  <c r="DX184" i="1"/>
  <c r="DX183" i="1"/>
  <c r="DY77" i="1"/>
  <c r="DX179" i="1"/>
  <c r="DX132" i="1"/>
  <c r="DX133" i="1" s="1"/>
  <c r="DX134" i="1" s="1"/>
  <c r="DX135" i="1" s="1"/>
  <c r="DX136" i="1" s="1"/>
  <c r="DX180" i="1"/>
  <c r="DX43" i="1"/>
  <c r="DX258" i="1"/>
  <c r="DY68" i="1"/>
  <c r="DX181" i="1"/>
  <c r="DY76" i="1"/>
  <c r="DY81" i="1"/>
  <c r="DY80" i="1"/>
  <c r="DX42" i="1"/>
  <c r="DY66" i="1" l="1"/>
  <c r="DY6" i="1" s="1"/>
  <c r="DY61" i="1"/>
  <c r="DY64" i="1"/>
  <c r="DY165" i="1"/>
  <c r="DX166" i="1" s="1"/>
  <c r="DY145" i="1"/>
  <c r="DY163" i="1"/>
  <c r="DY95" i="1"/>
  <c r="DY16" i="1" s="1"/>
  <c r="DY12" i="1"/>
  <c r="DY82" i="1"/>
  <c r="DY83" i="1" s="1"/>
  <c r="DY14" i="1" s="1"/>
  <c r="DY78" i="1"/>
  <c r="DY13" i="1" s="1"/>
  <c r="DY101" i="1"/>
  <c r="DY20" i="1" s="1"/>
  <c r="DY100" i="1"/>
  <c r="DY19" i="1"/>
  <c r="DY8" i="1" l="1"/>
  <c r="DY84" i="1"/>
  <c r="DY85" i="1" s="1"/>
  <c r="DY88" i="1" s="1"/>
  <c r="DY89" i="1" s="1"/>
  <c r="DY15" i="1" s="1"/>
  <c r="DZ56" i="1"/>
  <c r="DZ57" i="1" s="1"/>
  <c r="DY7" i="1"/>
  <c r="DY104" i="1"/>
  <c r="DY36" i="1"/>
  <c r="DY37" i="1"/>
  <c r="DX164" i="1"/>
  <c r="DY113" i="1"/>
  <c r="DX158" i="1"/>
  <c r="DX137" i="1"/>
  <c r="DX138" i="1" s="1"/>
  <c r="DX139" i="1" s="1"/>
  <c r="DX140" i="1" s="1"/>
  <c r="DX141" i="1" s="1"/>
  <c r="DX3" i="1" s="1"/>
  <c r="DX159" i="1"/>
  <c r="DX160" i="1"/>
  <c r="DX256" i="1"/>
  <c r="DX161" i="1"/>
  <c r="DY86" i="1" l="1"/>
  <c r="DY87" i="1" s="1"/>
  <c r="DY9" i="1" s="1"/>
  <c r="DY10" i="1"/>
  <c r="DZ62" i="1"/>
  <c r="DZ65" i="1" s="1"/>
  <c r="DZ67" i="1"/>
  <c r="DY114" i="1"/>
  <c r="DY27" i="1"/>
  <c r="DX155" i="1"/>
  <c r="DX154" i="1"/>
  <c r="DX157" i="1"/>
  <c r="DX254" i="1"/>
  <c r="DX156" i="1"/>
  <c r="DY22" i="1"/>
  <c r="DY105" i="1"/>
  <c r="DY23" i="1" s="1"/>
  <c r="DY106" i="1"/>
  <c r="DZ63" i="1" l="1"/>
  <c r="DY107" i="1"/>
  <c r="DY108" i="1"/>
  <c r="DY109" i="1" s="1"/>
  <c r="DY28" i="1"/>
  <c r="DY115" i="1"/>
  <c r="DY122" i="1" s="1"/>
  <c r="DY123" i="1" s="1"/>
  <c r="DY124" i="1" s="1"/>
  <c r="DY33" i="1" s="1"/>
  <c r="DY39" i="1" s="1"/>
  <c r="DZ91" i="1" l="1"/>
  <c r="DY110" i="1"/>
  <c r="DZ73" i="1"/>
  <c r="DY24" i="1"/>
  <c r="DY176" i="1"/>
  <c r="DY116" i="1" l="1"/>
  <c r="DZ92" i="1"/>
  <c r="DZ93" i="1" s="1"/>
  <c r="DZ94" i="1" s="1"/>
  <c r="DY119" i="1"/>
  <c r="DY120" i="1" s="1"/>
  <c r="DY31" i="1" s="1"/>
  <c r="DY144" i="1"/>
  <c r="DZ72" i="1"/>
  <c r="DZ99" i="1"/>
  <c r="DZ18" i="1" s="1"/>
  <c r="DZ74" i="1"/>
  <c r="DZ75" i="1" s="1"/>
  <c r="DY25" i="1"/>
  <c r="DY131" i="1"/>
  <c r="DY260" i="1"/>
  <c r="DY174" i="1"/>
  <c r="DZ71" i="1"/>
  <c r="DY41" i="1" l="1"/>
  <c r="DY40" i="1"/>
  <c r="DY38" i="1"/>
  <c r="DY146" i="1"/>
  <c r="DY150" i="1"/>
  <c r="DY149" i="1"/>
  <c r="DY148" i="1"/>
  <c r="DY151" i="1"/>
  <c r="DY147" i="1"/>
  <c r="DY29" i="1"/>
  <c r="DY117" i="1"/>
  <c r="DY118" i="1" s="1"/>
  <c r="DZ64" i="1" l="1"/>
  <c r="DZ61" i="1"/>
  <c r="DZ66" i="1"/>
  <c r="DZ6" i="1" s="1"/>
  <c r="DY175" i="1"/>
  <c r="DY177" i="1" s="1"/>
  <c r="DY178" i="1" s="1"/>
  <c r="DZ68" i="1" s="1"/>
  <c r="DZ79" i="1"/>
  <c r="DY126" i="1"/>
  <c r="DY127" i="1" s="1"/>
  <c r="DY128" i="1" s="1"/>
  <c r="DY4" i="1" s="1"/>
  <c r="DY30" i="1"/>
  <c r="DY121" i="1"/>
  <c r="DZ95" i="1" l="1"/>
  <c r="DZ16" i="1" s="1"/>
  <c r="DZ12" i="1"/>
  <c r="DZ163" i="1"/>
  <c r="DZ145" i="1"/>
  <c r="DZ165" i="1"/>
  <c r="DY166" i="1" s="1"/>
  <c r="DY32" i="1"/>
  <c r="DZ97" i="1"/>
  <c r="DZ98" i="1" s="1"/>
  <c r="DZ7" i="1"/>
  <c r="EA56" i="1"/>
  <c r="EA57" i="1" s="1"/>
  <c r="DY43" i="1"/>
  <c r="DY180" i="1"/>
  <c r="DY42" i="1"/>
  <c r="DY179" i="1"/>
  <c r="DY181" i="1"/>
  <c r="DY132" i="1"/>
  <c r="DY133" i="1" s="1"/>
  <c r="DY134" i="1" s="1"/>
  <c r="DY135" i="1" s="1"/>
  <c r="DY136" i="1" s="1"/>
  <c r="DY183" i="1"/>
  <c r="DZ77" i="1"/>
  <c r="DZ81" i="1"/>
  <c r="DY184" i="1"/>
  <c r="DZ80" i="1"/>
  <c r="DY258" i="1"/>
  <c r="DZ76" i="1"/>
  <c r="DZ8" i="1"/>
  <c r="DZ84" i="1"/>
  <c r="DZ85" i="1" s="1"/>
  <c r="DZ88" i="1" s="1"/>
  <c r="DZ89" i="1" s="1"/>
  <c r="DZ15" i="1" s="1"/>
  <c r="DZ82" i="1" l="1"/>
  <c r="DZ83" i="1" s="1"/>
  <c r="DZ14" i="1" s="1"/>
  <c r="DZ78" i="1"/>
  <c r="EA62" i="1"/>
  <c r="EA63" i="1" s="1"/>
  <c r="DZ37" i="1"/>
  <c r="DY164" i="1"/>
  <c r="DZ36" i="1"/>
  <c r="DZ10" i="1"/>
  <c r="DZ86" i="1"/>
  <c r="DZ87" i="1" s="1"/>
  <c r="DZ9" i="1" s="1"/>
  <c r="DZ19" i="1"/>
  <c r="DZ100" i="1"/>
  <c r="DZ101" i="1"/>
  <c r="DZ20" i="1" s="1"/>
  <c r="DY158" i="1"/>
  <c r="DY160" i="1"/>
  <c r="DY256" i="1"/>
  <c r="DY161" i="1"/>
  <c r="DY159" i="1"/>
  <c r="DY137" i="1"/>
  <c r="DY138" i="1" s="1"/>
  <c r="DY139" i="1" s="1"/>
  <c r="DY140" i="1" s="1"/>
  <c r="DY141" i="1" s="1"/>
  <c r="DY3" i="1" s="1"/>
  <c r="DZ113" i="1"/>
  <c r="EA65" i="1" l="1"/>
  <c r="EA67" i="1"/>
  <c r="DZ27" i="1"/>
  <c r="DZ114" i="1"/>
  <c r="DY154" i="1"/>
  <c r="DY155" i="1"/>
  <c r="DY254" i="1"/>
  <c r="DY156" i="1"/>
  <c r="DY157" i="1"/>
  <c r="DZ13" i="1"/>
  <c r="DZ104" i="1"/>
  <c r="DZ28" i="1" l="1"/>
  <c r="DZ115" i="1"/>
  <c r="DZ22" i="1"/>
  <c r="DZ106" i="1"/>
  <c r="DZ107" i="1" s="1"/>
  <c r="DZ105" i="1"/>
  <c r="DZ23" i="1" s="1"/>
  <c r="DZ24" i="1" l="1"/>
  <c r="DZ176" i="1"/>
  <c r="EA73" i="1"/>
  <c r="DZ122" i="1"/>
  <c r="DZ123" i="1" s="1"/>
  <c r="DZ124" i="1" s="1"/>
  <c r="DZ33" i="1" s="1"/>
  <c r="DZ39" i="1" s="1"/>
  <c r="DZ108" i="1"/>
  <c r="DZ109" i="1" s="1"/>
  <c r="DZ110" i="1" l="1"/>
  <c r="EA91" i="1"/>
  <c r="DZ25" i="1" l="1"/>
  <c r="EA72" i="1"/>
  <c r="DZ131" i="1"/>
  <c r="DZ119" i="1"/>
  <c r="DZ120" i="1" s="1"/>
  <c r="DZ31" i="1" s="1"/>
  <c r="EA71" i="1"/>
  <c r="EA99" i="1"/>
  <c r="EA18" i="1" s="1"/>
  <c r="DZ174" i="1"/>
  <c r="DZ144" i="1"/>
  <c r="EA74" i="1"/>
  <c r="EA75" i="1" s="1"/>
  <c r="EA92" i="1"/>
  <c r="EA93" i="1" s="1"/>
  <c r="EA94" i="1" s="1"/>
  <c r="DZ260" i="1"/>
  <c r="DZ116" i="1"/>
  <c r="DZ151" i="1" l="1"/>
  <c r="DZ146" i="1"/>
  <c r="DZ150" i="1"/>
  <c r="DZ148" i="1"/>
  <c r="DZ149" i="1"/>
  <c r="DZ147" i="1"/>
  <c r="DZ29" i="1"/>
  <c r="DZ117" i="1"/>
  <c r="DZ118" i="1" s="1"/>
  <c r="DZ40" i="1"/>
  <c r="DZ41" i="1"/>
  <c r="DZ38" i="1"/>
  <c r="EA61" i="1" l="1"/>
  <c r="EA64" i="1"/>
  <c r="EA66" i="1"/>
  <c r="EA6" i="1" s="1"/>
  <c r="DZ30" i="1"/>
  <c r="DZ175" i="1"/>
  <c r="DZ177" i="1" s="1"/>
  <c r="DZ178" i="1" s="1"/>
  <c r="EA68" i="1" s="1"/>
  <c r="DZ121" i="1"/>
  <c r="DZ126" i="1"/>
  <c r="DZ127" i="1" s="1"/>
  <c r="DZ128" i="1" s="1"/>
  <c r="DZ4" i="1" s="1"/>
  <c r="EA79" i="1"/>
  <c r="EA97" i="1" l="1"/>
  <c r="EA98" i="1" s="1"/>
  <c r="DZ32" i="1"/>
  <c r="EA81" i="1"/>
  <c r="DZ183" i="1"/>
  <c r="DZ181" i="1"/>
  <c r="DZ43" i="1"/>
  <c r="EA77" i="1"/>
  <c r="DZ184" i="1"/>
  <c r="DZ258" i="1"/>
  <c r="DZ179" i="1"/>
  <c r="DZ132" i="1"/>
  <c r="DZ133" i="1" s="1"/>
  <c r="DZ134" i="1" s="1"/>
  <c r="DZ135" i="1" s="1"/>
  <c r="DZ136" i="1" s="1"/>
  <c r="EA76" i="1"/>
  <c r="DZ42" i="1"/>
  <c r="EA80" i="1"/>
  <c r="DZ180" i="1"/>
  <c r="EA84" i="1"/>
  <c r="EA85" i="1" s="1"/>
  <c r="EA88" i="1" s="1"/>
  <c r="EA8" i="1"/>
  <c r="EA145" i="1"/>
  <c r="EA12" i="1"/>
  <c r="EA165" i="1"/>
  <c r="DZ166" i="1" s="1"/>
  <c r="EA163" i="1"/>
  <c r="EA95" i="1"/>
  <c r="EA16" i="1" s="1"/>
  <c r="EA7" i="1"/>
  <c r="EB56" i="1"/>
  <c r="EB57" i="1" s="1"/>
  <c r="EA86" i="1" l="1"/>
  <c r="EA87" i="1" s="1"/>
  <c r="EA9" i="1" s="1"/>
  <c r="EA10" i="1"/>
  <c r="EA89" i="1"/>
  <c r="EA15" i="1" s="1"/>
  <c r="EB62" i="1"/>
  <c r="EB65" i="1" s="1"/>
  <c r="EA78" i="1"/>
  <c r="EA82" i="1"/>
  <c r="EA83" i="1" s="1"/>
  <c r="EA36" i="1"/>
  <c r="DZ164" i="1"/>
  <c r="EA37" i="1"/>
  <c r="DZ159" i="1"/>
  <c r="DZ256" i="1"/>
  <c r="DZ161" i="1"/>
  <c r="DZ137" i="1"/>
  <c r="DZ138" i="1" s="1"/>
  <c r="DZ139" i="1" s="1"/>
  <c r="DZ140" i="1" s="1"/>
  <c r="DZ141" i="1" s="1"/>
  <c r="DZ3" i="1" s="1"/>
  <c r="DZ158" i="1"/>
  <c r="DZ160" i="1"/>
  <c r="EA19" i="1"/>
  <c r="EA100" i="1"/>
  <c r="EA101" i="1"/>
  <c r="EA20" i="1" s="1"/>
  <c r="EA13" i="1" l="1"/>
  <c r="EA104" i="1"/>
  <c r="DZ157" i="1"/>
  <c r="DZ154" i="1"/>
  <c r="DZ254" i="1"/>
  <c r="DZ155" i="1"/>
  <c r="DZ156" i="1"/>
  <c r="EB63" i="1"/>
  <c r="EA14" i="1"/>
  <c r="EA113" i="1"/>
  <c r="EB67" i="1"/>
  <c r="EA27" i="1" l="1"/>
  <c r="EA114" i="1"/>
  <c r="EA22" i="1"/>
  <c r="EA105" i="1"/>
  <c r="EA23" i="1" s="1"/>
  <c r="EA28" i="1" l="1"/>
  <c r="EA115" i="1"/>
  <c r="EA106" i="1"/>
  <c r="EA107" i="1" l="1"/>
  <c r="EA108" i="1"/>
  <c r="EA109" i="1" s="1"/>
  <c r="EA122" i="1"/>
  <c r="EA123" i="1" s="1"/>
  <c r="EA124" i="1" s="1"/>
  <c r="EA33" i="1" s="1"/>
  <c r="EA39" i="1" s="1"/>
  <c r="EA110" i="1" l="1"/>
  <c r="EB91" i="1"/>
  <c r="EA176" i="1"/>
  <c r="EB73" i="1"/>
  <c r="EA24" i="1"/>
  <c r="EA25" i="1" l="1"/>
  <c r="EA131" i="1"/>
  <c r="EB72" i="1"/>
  <c r="EA174" i="1"/>
  <c r="EA260" i="1"/>
  <c r="EB74" i="1"/>
  <c r="EB75" i="1" s="1"/>
  <c r="EB99" i="1"/>
  <c r="EB18" i="1" s="1"/>
  <c r="EA144" i="1"/>
  <c r="EB71" i="1"/>
  <c r="EB92" i="1"/>
  <c r="EB93" i="1" s="1"/>
  <c r="EB94" i="1" s="1"/>
  <c r="EA119" i="1"/>
  <c r="EA120" i="1" s="1"/>
  <c r="EA31" i="1" s="1"/>
  <c r="EA116" i="1"/>
  <c r="EA29" i="1" l="1"/>
  <c r="EA117" i="1"/>
  <c r="EA118" i="1" s="1"/>
  <c r="EA149" i="1"/>
  <c r="EA151" i="1"/>
  <c r="EA147" i="1"/>
  <c r="EA146" i="1"/>
  <c r="EA148" i="1"/>
  <c r="EA150" i="1"/>
  <c r="EA40" i="1"/>
  <c r="EA38" i="1"/>
  <c r="EA41" i="1"/>
  <c r="EB79" i="1" l="1"/>
  <c r="EA126" i="1"/>
  <c r="EA127" i="1" s="1"/>
  <c r="EA128" i="1" s="1"/>
  <c r="EA4" i="1" s="1"/>
  <c r="EA30" i="1"/>
  <c r="EA175" i="1"/>
  <c r="EA177" i="1" s="1"/>
  <c r="EA178" i="1" s="1"/>
  <c r="EA121" i="1"/>
  <c r="EB64" i="1"/>
  <c r="EB61" i="1"/>
  <c r="EB66" i="1"/>
  <c r="EB6" i="1" s="1"/>
  <c r="EB97" i="1" l="1"/>
  <c r="EB98" i="1" s="1"/>
  <c r="EA32" i="1"/>
  <c r="EB68" i="1"/>
  <c r="EB80" i="1"/>
  <c r="EB77" i="1"/>
  <c r="EB81" i="1"/>
  <c r="EA42" i="1"/>
  <c r="EA43" i="1"/>
  <c r="EB76" i="1"/>
  <c r="EA181" i="1"/>
  <c r="EA183" i="1"/>
  <c r="EA180" i="1"/>
  <c r="EA179" i="1"/>
  <c r="EA132" i="1"/>
  <c r="EA133" i="1" s="1"/>
  <c r="EA134" i="1" s="1"/>
  <c r="EA135" i="1" s="1"/>
  <c r="EA136" i="1" s="1"/>
  <c r="EA184" i="1"/>
  <c r="EA258" i="1"/>
  <c r="EB7" i="1"/>
  <c r="EC56" i="1"/>
  <c r="EC57" i="1" s="1"/>
  <c r="EB8" i="1"/>
  <c r="EB84" i="1"/>
  <c r="EB82" i="1" l="1"/>
  <c r="EB83" i="1" s="1"/>
  <c r="EB14" i="1" s="1"/>
  <c r="EB85" i="1"/>
  <c r="EB88" i="1" s="1"/>
  <c r="EB10" i="1" s="1"/>
  <c r="EB12" i="1"/>
  <c r="EB165" i="1"/>
  <c r="EA166" i="1" s="1"/>
  <c r="EB163" i="1"/>
  <c r="EB145" i="1"/>
  <c r="EB95" i="1"/>
  <c r="EB16" i="1" s="1"/>
  <c r="EC62" i="1"/>
  <c r="EC63" i="1" s="1"/>
  <c r="EB78" i="1"/>
  <c r="EB13" i="1" s="1"/>
  <c r="EB19" i="1"/>
  <c r="EB100" i="1"/>
  <c r="EB101" i="1"/>
  <c r="EB20" i="1" s="1"/>
  <c r="EB89" i="1" l="1"/>
  <c r="EB15" i="1" s="1"/>
  <c r="EB113" i="1"/>
  <c r="EB114" i="1" s="1"/>
  <c r="EB86" i="1"/>
  <c r="EB87" i="1" s="1"/>
  <c r="EB9" i="1" s="1"/>
  <c r="EC67" i="1"/>
  <c r="EC65" i="1"/>
  <c r="EB104" i="1"/>
  <c r="EB22" i="1" s="1"/>
  <c r="EA160" i="1"/>
  <c r="EA256" i="1"/>
  <c r="EA161" i="1"/>
  <c r="EA137" i="1"/>
  <c r="EA138" i="1" s="1"/>
  <c r="EA139" i="1" s="1"/>
  <c r="EA140" i="1" s="1"/>
  <c r="EA141" i="1" s="1"/>
  <c r="EA3" i="1" s="1"/>
  <c r="EA158" i="1"/>
  <c r="EA159" i="1"/>
  <c r="EB27" i="1"/>
  <c r="EB37" i="1"/>
  <c r="EA164" i="1"/>
  <c r="EB36" i="1"/>
  <c r="EB105" i="1" l="1"/>
  <c r="EB23" i="1" s="1"/>
  <c r="EB115" i="1"/>
  <c r="EB28" i="1"/>
  <c r="EA254" i="1"/>
  <c r="EA154" i="1"/>
  <c r="EA155" i="1"/>
  <c r="EA156" i="1"/>
  <c r="EA157" i="1"/>
  <c r="EB106" i="1" l="1"/>
  <c r="EB107" i="1" s="1"/>
  <c r="EB122" i="1"/>
  <c r="EB123" i="1" s="1"/>
  <c r="EB124" i="1" s="1"/>
  <c r="EB33" i="1" s="1"/>
  <c r="EB39" i="1" s="1"/>
  <c r="EB176" i="1" l="1"/>
  <c r="EC73" i="1"/>
  <c r="EB108" i="1"/>
  <c r="EB109" i="1" s="1"/>
  <c r="EC91" i="1" s="1"/>
  <c r="EB24" i="1"/>
  <c r="EB110" i="1" l="1"/>
  <c r="EB116" i="1" l="1"/>
  <c r="EB174" i="1"/>
  <c r="EC92" i="1"/>
  <c r="EC93" i="1" s="1"/>
  <c r="EC94" i="1" s="1"/>
  <c r="EC71" i="1"/>
  <c r="EC99" i="1"/>
  <c r="EC18" i="1" s="1"/>
  <c r="EC72" i="1"/>
  <c r="EC74" i="1"/>
  <c r="EC75" i="1" s="1"/>
  <c r="EB131" i="1"/>
  <c r="EB119" i="1"/>
  <c r="EB120" i="1" s="1"/>
  <c r="EB31" i="1" s="1"/>
  <c r="EB260" i="1"/>
  <c r="EB25" i="1"/>
  <c r="EB144" i="1"/>
  <c r="EB148" i="1" l="1"/>
  <c r="EB147" i="1"/>
  <c r="EB151" i="1"/>
  <c r="EB146" i="1"/>
  <c r="EB149" i="1"/>
  <c r="EB150" i="1"/>
  <c r="EB40" i="1"/>
  <c r="EB38" i="1"/>
  <c r="EB41" i="1"/>
  <c r="EB29" i="1"/>
  <c r="EB117" i="1"/>
  <c r="EB118" i="1" s="1"/>
  <c r="EB30" i="1" l="1"/>
  <c r="EB121" i="1"/>
  <c r="EB126" i="1"/>
  <c r="EB127" i="1" s="1"/>
  <c r="EB128" i="1" s="1"/>
  <c r="EB4" i="1" s="1"/>
  <c r="EB175" i="1"/>
  <c r="EB177" i="1" s="1"/>
  <c r="EB178" i="1" s="1"/>
  <c r="EC79" i="1"/>
  <c r="EC64" i="1"/>
  <c r="EC66" i="1"/>
  <c r="EC6" i="1" s="1"/>
  <c r="EC61" i="1"/>
  <c r="EC7" i="1" l="1"/>
  <c r="ED56" i="1"/>
  <c r="ED57" i="1" s="1"/>
  <c r="EC68" i="1"/>
  <c r="EB179" i="1"/>
  <c r="EB181" i="1"/>
  <c r="EC81" i="1"/>
  <c r="EB132" i="1"/>
  <c r="EB133" i="1" s="1"/>
  <c r="EB134" i="1" s="1"/>
  <c r="EB135" i="1" s="1"/>
  <c r="EB136" i="1" s="1"/>
  <c r="EB180" i="1"/>
  <c r="EC77" i="1"/>
  <c r="EB258" i="1"/>
  <c r="EB43" i="1"/>
  <c r="EB183" i="1"/>
  <c r="EC80" i="1"/>
  <c r="EB42" i="1"/>
  <c r="EB184" i="1"/>
  <c r="EC76" i="1"/>
  <c r="EC84" i="1"/>
  <c r="EC85" i="1" s="1"/>
  <c r="EC88" i="1" s="1"/>
  <c r="EC8" i="1"/>
  <c r="EB32" i="1"/>
  <c r="EC97" i="1"/>
  <c r="EC98" i="1" s="1"/>
  <c r="EC78" i="1" l="1"/>
  <c r="EC19" i="1"/>
  <c r="EC100" i="1"/>
  <c r="EC101" i="1"/>
  <c r="EC20" i="1" s="1"/>
  <c r="EC145" i="1"/>
  <c r="EC165" i="1"/>
  <c r="EB166" i="1" s="1"/>
  <c r="EC163" i="1"/>
  <c r="EC12" i="1"/>
  <c r="EC95" i="1"/>
  <c r="EC16" i="1" s="1"/>
  <c r="EC82" i="1"/>
  <c r="EC83" i="1" s="1"/>
  <c r="ED62" i="1"/>
  <c r="ED65" i="1" s="1"/>
  <c r="EC89" i="1"/>
  <c r="EC15" i="1" s="1"/>
  <c r="EC86" i="1"/>
  <c r="EC87" i="1" s="1"/>
  <c r="EC9" i="1" s="1"/>
  <c r="EC10" i="1"/>
  <c r="EC13" i="1" l="1"/>
  <c r="EC104" i="1"/>
  <c r="ED63" i="1"/>
  <c r="ED67" i="1"/>
  <c r="EB164" i="1"/>
  <c r="EC37" i="1"/>
  <c r="EC36" i="1"/>
  <c r="EC14" i="1"/>
  <c r="EC113" i="1"/>
  <c r="EB256" i="1"/>
  <c r="EB160" i="1"/>
  <c r="EB137" i="1"/>
  <c r="EB138" i="1" s="1"/>
  <c r="EB139" i="1" s="1"/>
  <c r="EB140" i="1" s="1"/>
  <c r="EB141" i="1" s="1"/>
  <c r="EB3" i="1" s="1"/>
  <c r="EB158" i="1"/>
  <c r="EB161" i="1"/>
  <c r="EB159" i="1"/>
  <c r="EC22" i="1" l="1"/>
  <c r="EC106" i="1"/>
  <c r="EC105" i="1"/>
  <c r="EC23" i="1" s="1"/>
  <c r="EC114" i="1"/>
  <c r="EC27" i="1"/>
  <c r="EB254" i="1"/>
  <c r="EB154" i="1"/>
  <c r="EB157" i="1"/>
  <c r="EB155" i="1"/>
  <c r="EB156" i="1"/>
  <c r="EC107" i="1" l="1"/>
  <c r="EC108" i="1"/>
  <c r="EC109" i="1" s="1"/>
  <c r="EC28" i="1"/>
  <c r="EC115" i="1"/>
  <c r="EC110" i="1" l="1"/>
  <c r="ED91" i="1"/>
  <c r="EC176" i="1"/>
  <c r="ED73" i="1"/>
  <c r="EC24" i="1"/>
  <c r="EC116" i="1"/>
  <c r="EC29" i="1" s="1"/>
  <c r="EC122" i="1"/>
  <c r="EC123" i="1" s="1"/>
  <c r="EC124" i="1" s="1"/>
  <c r="EC33" i="1" s="1"/>
  <c r="EC39" i="1" s="1"/>
  <c r="EC117" i="1" l="1"/>
  <c r="EC118" i="1" s="1"/>
  <c r="ED92" i="1"/>
  <c r="ED93" i="1" s="1"/>
  <c r="ED94" i="1" s="1"/>
  <c r="ED72" i="1"/>
  <c r="ED71" i="1"/>
  <c r="EC131" i="1"/>
  <c r="EC25" i="1"/>
  <c r="ED74" i="1"/>
  <c r="ED75" i="1" s="1"/>
  <c r="EC260" i="1"/>
  <c r="EC144" i="1"/>
  <c r="ED99" i="1"/>
  <c r="ED18" i="1" s="1"/>
  <c r="EC174" i="1"/>
  <c r="EC119" i="1"/>
  <c r="EC120" i="1" s="1"/>
  <c r="EC31" i="1" s="1"/>
  <c r="EC41" i="1" l="1"/>
  <c r="EC40" i="1"/>
  <c r="EC38" i="1"/>
  <c r="EC149" i="1"/>
  <c r="EC146" i="1"/>
  <c r="EC150" i="1"/>
  <c r="EC151" i="1"/>
  <c r="EC147" i="1"/>
  <c r="EC148" i="1"/>
  <c r="ED79" i="1"/>
  <c r="EC121" i="1"/>
  <c r="EC126" i="1"/>
  <c r="EC127" i="1" s="1"/>
  <c r="EC128" i="1" s="1"/>
  <c r="EC4" i="1" s="1"/>
  <c r="EC30" i="1"/>
  <c r="EC175" i="1"/>
  <c r="EC177" i="1" s="1"/>
  <c r="EC178" i="1" s="1"/>
  <c r="ED66" i="1" l="1"/>
  <c r="ED6" i="1" s="1"/>
  <c r="ED64" i="1"/>
  <c r="ED61" i="1"/>
  <c r="ED68" i="1"/>
  <c r="ED97" i="1"/>
  <c r="ED98" i="1" s="1"/>
  <c r="EC32" i="1"/>
  <c r="EC43" i="1"/>
  <c r="EC258" i="1"/>
  <c r="ED76" i="1"/>
  <c r="EC183" i="1"/>
  <c r="EC184" i="1"/>
  <c r="EC181" i="1"/>
  <c r="EC132" i="1"/>
  <c r="EC133" i="1" s="1"/>
  <c r="EC134" i="1" s="1"/>
  <c r="EC135" i="1" s="1"/>
  <c r="EC136" i="1" s="1"/>
  <c r="EC42" i="1"/>
  <c r="EC180" i="1"/>
  <c r="ED80" i="1"/>
  <c r="ED77" i="1"/>
  <c r="ED78" i="1" s="1"/>
  <c r="ED13" i="1" s="1"/>
  <c r="ED81" i="1"/>
  <c r="EC179" i="1"/>
  <c r="ED165" i="1" l="1"/>
  <c r="EC166" i="1" s="1"/>
  <c r="ED104" i="1"/>
  <c r="ED22" i="1" s="1"/>
  <c r="ED145" i="1"/>
  <c r="ED12" i="1"/>
  <c r="ED163" i="1"/>
  <c r="ED95" i="1"/>
  <c r="ED16" i="1" s="1"/>
  <c r="EE56" i="1"/>
  <c r="EE57" i="1" s="1"/>
  <c r="ED7" i="1"/>
  <c r="ED82" i="1"/>
  <c r="ED83" i="1" s="1"/>
  <c r="ED14" i="1" s="1"/>
  <c r="ED84" i="1"/>
  <c r="ED85" i="1" s="1"/>
  <c r="ED88" i="1" s="1"/>
  <c r="ED8" i="1"/>
  <c r="ED19" i="1"/>
  <c r="ED101" i="1"/>
  <c r="ED20" i="1" s="1"/>
  <c r="ED100" i="1"/>
  <c r="ED113" i="1" l="1"/>
  <c r="ED27" i="1" s="1"/>
  <c r="ED86" i="1"/>
  <c r="ED89" i="1"/>
  <c r="ED15" i="1" s="1"/>
  <c r="ED10" i="1"/>
  <c r="EC164" i="1"/>
  <c r="ED36" i="1"/>
  <c r="ED37" i="1"/>
  <c r="ED114" i="1"/>
  <c r="EE62" i="1"/>
  <c r="EE67" i="1" s="1"/>
  <c r="EC159" i="1"/>
  <c r="EC161" i="1"/>
  <c r="EC158" i="1"/>
  <c r="EC137" i="1"/>
  <c r="EC138" i="1" s="1"/>
  <c r="EC139" i="1" s="1"/>
  <c r="EC140" i="1" s="1"/>
  <c r="EC141" i="1" s="1"/>
  <c r="EC3" i="1" s="1"/>
  <c r="EC256" i="1"/>
  <c r="EC160" i="1"/>
  <c r="ED28" i="1" l="1"/>
  <c r="ED115" i="1"/>
  <c r="ED122" i="1" s="1"/>
  <c r="ED123" i="1" s="1"/>
  <c r="ED124" i="1" s="1"/>
  <c r="ED33" i="1" s="1"/>
  <c r="ED39" i="1" s="1"/>
  <c r="EC155" i="1"/>
  <c r="EC157" i="1"/>
  <c r="EC154" i="1"/>
  <c r="EC156" i="1"/>
  <c r="EC254" i="1"/>
  <c r="EE65" i="1"/>
  <c r="EE63" i="1"/>
  <c r="ED87" i="1"/>
  <c r="ED9" i="1" s="1"/>
  <c r="ED105" i="1"/>
  <c r="ED23" i="1" l="1"/>
  <c r="ED106" i="1"/>
  <c r="ED107" i="1" l="1"/>
  <c r="ED108" i="1"/>
  <c r="ED109" i="1" s="1"/>
  <c r="EE91" i="1" l="1"/>
  <c r="ED110" i="1"/>
  <c r="ED24" i="1"/>
  <c r="EE73" i="1"/>
  <c r="ED176" i="1"/>
  <c r="EE92" i="1" l="1"/>
  <c r="EE93" i="1" s="1"/>
  <c r="EE94" i="1" s="1"/>
  <c r="EE74" i="1"/>
  <c r="EE75" i="1" s="1"/>
  <c r="EE99" i="1"/>
  <c r="EE18" i="1" s="1"/>
  <c r="ED119" i="1"/>
  <c r="ED120" i="1" s="1"/>
  <c r="ED31" i="1" s="1"/>
  <c r="EE71" i="1"/>
  <c r="ED116" i="1"/>
  <c r="ED25" i="1"/>
  <c r="EE72" i="1"/>
  <c r="ED174" i="1"/>
  <c r="ED144" i="1"/>
  <c r="ED131" i="1"/>
  <c r="ED260" i="1"/>
  <c r="ED40" i="1" l="1"/>
  <c r="ED38" i="1"/>
  <c r="ED41" i="1"/>
  <c r="ED146" i="1"/>
  <c r="ED150" i="1"/>
  <c r="ED151" i="1"/>
  <c r="ED148" i="1"/>
  <c r="ED149" i="1"/>
  <c r="ED147" i="1"/>
  <c r="ED29" i="1"/>
  <c r="ED117" i="1"/>
  <c r="ED118" i="1" s="1"/>
  <c r="EE79" i="1" l="1"/>
  <c r="ED121" i="1"/>
  <c r="ED126" i="1"/>
  <c r="ED127" i="1" s="1"/>
  <c r="ED128" i="1" s="1"/>
  <c r="ED4" i="1" s="1"/>
  <c r="ED175" i="1"/>
  <c r="ED177" i="1" s="1"/>
  <c r="ED178" i="1" s="1"/>
  <c r="ED30" i="1"/>
  <c r="EE66" i="1"/>
  <c r="EE6" i="1" s="1"/>
  <c r="EE61" i="1"/>
  <c r="EE64" i="1"/>
  <c r="EE7" i="1" l="1"/>
  <c r="EF56" i="1"/>
  <c r="EF57" i="1" s="1"/>
  <c r="EF62" i="1" s="1"/>
  <c r="EF65" i="1" s="1"/>
  <c r="ED179" i="1"/>
  <c r="EE76" i="1"/>
  <c r="ED181" i="1"/>
  <c r="EE68" i="1"/>
  <c r="EE80" i="1"/>
  <c r="ED42" i="1"/>
  <c r="EE81" i="1"/>
  <c r="EE77" i="1"/>
  <c r="ED43" i="1"/>
  <c r="ED132" i="1"/>
  <c r="ED133" i="1" s="1"/>
  <c r="ED134" i="1" s="1"/>
  <c r="ED135" i="1" s="1"/>
  <c r="ED136" i="1" s="1"/>
  <c r="ED184" i="1"/>
  <c r="ED180" i="1"/>
  <c r="ED183" i="1"/>
  <c r="ED258" i="1"/>
  <c r="ED32" i="1"/>
  <c r="EE97" i="1"/>
  <c r="EE98" i="1" s="1"/>
  <c r="EE84" i="1"/>
  <c r="EE8" i="1"/>
  <c r="EF67" i="1" l="1"/>
  <c r="EE78" i="1"/>
  <c r="EE13" i="1" s="1"/>
  <c r="EE19" i="1"/>
  <c r="EE100" i="1"/>
  <c r="EE101" i="1"/>
  <c r="EE20" i="1" s="1"/>
  <c r="EE85" i="1"/>
  <c r="EE88" i="1" s="1"/>
  <c r="EE163" i="1"/>
  <c r="EE165" i="1"/>
  <c r="ED166" i="1" s="1"/>
  <c r="EE95" i="1"/>
  <c r="EE16" i="1" s="1"/>
  <c r="EE12" i="1"/>
  <c r="EE145" i="1"/>
  <c r="EE104" i="1"/>
  <c r="EE22" i="1" s="1"/>
  <c r="EF63" i="1"/>
  <c r="EE82" i="1"/>
  <c r="EE83" i="1" s="1"/>
  <c r="ED256" i="1" l="1"/>
  <c r="ED160" i="1"/>
  <c r="ED161" i="1"/>
  <c r="ED159" i="1"/>
  <c r="ED137" i="1"/>
  <c r="ED138" i="1" s="1"/>
  <c r="ED139" i="1" s="1"/>
  <c r="ED140" i="1" s="1"/>
  <c r="ED141" i="1" s="1"/>
  <c r="ED3" i="1" s="1"/>
  <c r="ED158" i="1"/>
  <c r="EE36" i="1"/>
  <c r="EE37" i="1"/>
  <c r="ED164" i="1"/>
  <c r="EE14" i="1"/>
  <c r="EE113" i="1"/>
  <c r="EE10" i="1"/>
  <c r="EE89" i="1"/>
  <c r="EE15" i="1" s="1"/>
  <c r="EE86" i="1"/>
  <c r="ED156" i="1" l="1"/>
  <c r="ED254" i="1"/>
  <c r="ED157" i="1"/>
  <c r="ED154" i="1"/>
  <c r="ED155" i="1"/>
  <c r="EE114" i="1"/>
  <c r="EE27" i="1"/>
  <c r="EE87" i="1"/>
  <c r="EE9" i="1" s="1"/>
  <c r="EE105" i="1"/>
  <c r="EE115" i="1" l="1"/>
  <c r="EE122" i="1" s="1"/>
  <c r="EE123" i="1" s="1"/>
  <c r="EE124" i="1" s="1"/>
  <c r="EE33" i="1" s="1"/>
  <c r="EE39" i="1" s="1"/>
  <c r="EE28" i="1"/>
  <c r="EE106" i="1"/>
  <c r="EE23" i="1"/>
  <c r="EE107" i="1" l="1"/>
  <c r="EE108" i="1"/>
  <c r="EE109" i="1" s="1"/>
  <c r="EF91" i="1" l="1"/>
  <c r="EE110" i="1"/>
  <c r="EE176" i="1"/>
  <c r="EF73" i="1"/>
  <c r="EE24" i="1"/>
  <c r="EF71" i="1" l="1"/>
  <c r="EE25" i="1"/>
  <c r="EF74" i="1"/>
  <c r="EF75" i="1" s="1"/>
  <c r="EE174" i="1"/>
  <c r="EF99" i="1"/>
  <c r="EF18" i="1" s="1"/>
  <c r="EE116" i="1"/>
  <c r="EE119" i="1"/>
  <c r="EE120" i="1" s="1"/>
  <c r="EE31" i="1" s="1"/>
  <c r="EE131" i="1"/>
  <c r="EE144" i="1"/>
  <c r="EF92" i="1"/>
  <c r="EF93" i="1" s="1"/>
  <c r="EF94" i="1" s="1"/>
  <c r="EF72" i="1"/>
  <c r="EE260" i="1"/>
  <c r="EE117" i="1" l="1"/>
  <c r="EE118" i="1" s="1"/>
  <c r="EE29" i="1"/>
  <c r="EE40" i="1"/>
  <c r="EE41" i="1"/>
  <c r="EE38" i="1"/>
  <c r="EE149" i="1"/>
  <c r="EE148" i="1"/>
  <c r="EE147" i="1"/>
  <c r="EE151" i="1"/>
  <c r="EE146" i="1"/>
  <c r="EE150" i="1"/>
  <c r="EF64" i="1" l="1"/>
  <c r="EF66" i="1"/>
  <c r="EF6" i="1" s="1"/>
  <c r="EF61" i="1"/>
  <c r="EE175" i="1"/>
  <c r="EE177" i="1" s="1"/>
  <c r="EE178" i="1" s="1"/>
  <c r="EE126" i="1"/>
  <c r="EE127" i="1" s="1"/>
  <c r="EE128" i="1" s="1"/>
  <c r="EE4" i="1" s="1"/>
  <c r="EF79" i="1"/>
  <c r="EE121" i="1"/>
  <c r="EE30" i="1"/>
  <c r="EF68" i="1" l="1"/>
  <c r="EF77" i="1"/>
  <c r="EE132" i="1"/>
  <c r="EE133" i="1" s="1"/>
  <c r="EE134" i="1" s="1"/>
  <c r="EE135" i="1" s="1"/>
  <c r="EE136" i="1" s="1"/>
  <c r="EE258" i="1"/>
  <c r="EE180" i="1"/>
  <c r="EE179" i="1"/>
  <c r="EE42" i="1"/>
  <c r="EE181" i="1"/>
  <c r="EF76" i="1"/>
  <c r="EF81" i="1"/>
  <c r="EE183" i="1"/>
  <c r="EE43" i="1"/>
  <c r="EF80" i="1"/>
  <c r="EE184" i="1"/>
  <c r="EF97" i="1"/>
  <c r="EF98" i="1" s="1"/>
  <c r="EE32" i="1"/>
  <c r="EF7" i="1"/>
  <c r="EG56" i="1"/>
  <c r="EG57" i="1" s="1"/>
  <c r="EG62" i="1" s="1"/>
  <c r="EG65" i="1" s="1"/>
  <c r="EF84" i="1"/>
  <c r="EF85" i="1" s="1"/>
  <c r="EF88" i="1" s="1"/>
  <c r="EF8" i="1"/>
  <c r="EF82" i="1" l="1"/>
  <c r="EF83" i="1" s="1"/>
  <c r="EF78" i="1"/>
  <c r="EF86" i="1"/>
  <c r="EF87" i="1" s="1"/>
  <c r="EF9" i="1" s="1"/>
  <c r="EF10" i="1"/>
  <c r="EF101" i="1"/>
  <c r="EF20" i="1" s="1"/>
  <c r="EF100" i="1"/>
  <c r="EF19" i="1"/>
  <c r="EG63" i="1"/>
  <c r="EG67" i="1"/>
  <c r="EF145" i="1"/>
  <c r="EF163" i="1"/>
  <c r="EF12" i="1"/>
  <c r="EF165" i="1"/>
  <c r="EE166" i="1" s="1"/>
  <c r="EF95" i="1"/>
  <c r="EF16" i="1" s="1"/>
  <c r="EF89" i="1"/>
  <c r="EF15" i="1" s="1"/>
  <c r="EF13" i="1" l="1"/>
  <c r="EF104" i="1"/>
  <c r="EF22" i="1" s="1"/>
  <c r="EF14" i="1"/>
  <c r="EF113" i="1"/>
  <c r="EE160" i="1"/>
  <c r="EE161" i="1"/>
  <c r="EE158" i="1"/>
  <c r="EE256" i="1"/>
  <c r="EE159" i="1"/>
  <c r="EE137" i="1"/>
  <c r="EE138" i="1" s="1"/>
  <c r="EE139" i="1" s="1"/>
  <c r="EE140" i="1" s="1"/>
  <c r="EE141" i="1" s="1"/>
  <c r="EE3" i="1" s="1"/>
  <c r="EF36" i="1"/>
  <c r="EF37" i="1"/>
  <c r="EE164" i="1"/>
  <c r="EF27" i="1" l="1"/>
  <c r="EF114" i="1"/>
  <c r="EF105" i="1"/>
  <c r="EF23" i="1" s="1"/>
  <c r="EE155" i="1"/>
  <c r="EE157" i="1"/>
  <c r="EE154" i="1"/>
  <c r="EE254" i="1"/>
  <c r="EE156" i="1"/>
  <c r="EF106" i="1" l="1"/>
  <c r="EF107" i="1" s="1"/>
  <c r="EF28" i="1"/>
  <c r="EF115" i="1"/>
  <c r="EF122" i="1" s="1"/>
  <c r="EF123" i="1" s="1"/>
  <c r="EF124" i="1" s="1"/>
  <c r="EF33" i="1" s="1"/>
  <c r="EF39" i="1" s="1"/>
  <c r="EF108" i="1" l="1"/>
  <c r="EF109" i="1" s="1"/>
  <c r="EF110" i="1" s="1"/>
  <c r="EF176" i="1"/>
  <c r="EF24" i="1"/>
  <c r="EG73" i="1"/>
  <c r="EG91" i="1" l="1"/>
  <c r="EF116" i="1"/>
  <c r="EG71" i="1"/>
  <c r="EG74" i="1"/>
  <c r="EG75" i="1" s="1"/>
  <c r="EF119" i="1"/>
  <c r="EF120" i="1" s="1"/>
  <c r="EF31" i="1" s="1"/>
  <c r="EF260" i="1"/>
  <c r="EF131" i="1"/>
  <c r="EF25" i="1"/>
  <c r="EF144" i="1"/>
  <c r="EG99" i="1"/>
  <c r="EG18" i="1" s="1"/>
  <c r="EG72" i="1"/>
  <c r="EF174" i="1"/>
  <c r="EG92" i="1"/>
  <c r="EG93" i="1" s="1"/>
  <c r="EG94" i="1" s="1"/>
  <c r="EF149" i="1" l="1"/>
  <c r="EF148" i="1"/>
  <c r="EF150" i="1"/>
  <c r="EF151" i="1"/>
  <c r="EF147" i="1"/>
  <c r="EF146" i="1"/>
  <c r="EF41" i="1"/>
  <c r="EF40" i="1"/>
  <c r="EF38" i="1"/>
  <c r="EF29" i="1"/>
  <c r="EF117" i="1"/>
  <c r="EF118" i="1" s="1"/>
  <c r="EG79" i="1" l="1"/>
  <c r="EF126" i="1"/>
  <c r="EF127" i="1" s="1"/>
  <c r="EF128" i="1" s="1"/>
  <c r="EF4" i="1" s="1"/>
  <c r="EF175" i="1"/>
  <c r="EF177" i="1" s="1"/>
  <c r="EF178" i="1" s="1"/>
  <c r="EG68" i="1" s="1"/>
  <c r="EF121" i="1"/>
  <c r="EF30" i="1"/>
  <c r="EG66" i="1"/>
  <c r="EG6" i="1" s="1"/>
  <c r="EG61" i="1"/>
  <c r="EG64" i="1"/>
  <c r="EG95" i="1" l="1"/>
  <c r="EG16" i="1" s="1"/>
  <c r="EG165" i="1"/>
  <c r="EF166" i="1" s="1"/>
  <c r="EG145" i="1"/>
  <c r="EG12" i="1"/>
  <c r="EG163" i="1"/>
  <c r="EG97" i="1"/>
  <c r="EG98" i="1" s="1"/>
  <c r="EF32" i="1"/>
  <c r="EH56" i="1"/>
  <c r="EH57" i="1" s="1"/>
  <c r="EH62" i="1" s="1"/>
  <c r="EH65" i="1" s="1"/>
  <c r="EG7" i="1"/>
  <c r="EF42" i="1"/>
  <c r="EF132" i="1"/>
  <c r="EF133" i="1" s="1"/>
  <c r="EF134" i="1" s="1"/>
  <c r="EF135" i="1" s="1"/>
  <c r="EF136" i="1" s="1"/>
  <c r="EF180" i="1"/>
  <c r="EG76" i="1"/>
  <c r="EF258" i="1"/>
  <c r="EF184" i="1"/>
  <c r="EF183" i="1"/>
  <c r="EG81" i="1"/>
  <c r="EG77" i="1"/>
  <c r="EG78" i="1" s="1"/>
  <c r="EG13" i="1" s="1"/>
  <c r="EF181" i="1"/>
  <c r="EG80" i="1"/>
  <c r="EF43" i="1"/>
  <c r="EF179" i="1"/>
  <c r="EG8" i="1"/>
  <c r="EG84" i="1"/>
  <c r="EG85" i="1" s="1"/>
  <c r="EG88" i="1" s="1"/>
  <c r="EG89" i="1" s="1"/>
  <c r="EG15" i="1" s="1"/>
  <c r="EH63" i="1" l="1"/>
  <c r="EH67" i="1"/>
  <c r="EG82" i="1"/>
  <c r="EG83" i="1" s="1"/>
  <c r="EG86" i="1"/>
  <c r="EG87" i="1" s="1"/>
  <c r="EG9" i="1" s="1"/>
  <c r="EG10" i="1"/>
  <c r="EF164" i="1"/>
  <c r="EG36" i="1"/>
  <c r="EG37" i="1"/>
  <c r="EG104" i="1"/>
  <c r="EF256" i="1"/>
  <c r="EF158" i="1"/>
  <c r="EF161" i="1"/>
  <c r="EF160" i="1"/>
  <c r="EF159" i="1"/>
  <c r="EF137" i="1"/>
  <c r="EF138" i="1" s="1"/>
  <c r="EF139" i="1" s="1"/>
  <c r="EF140" i="1" s="1"/>
  <c r="EF141" i="1" s="1"/>
  <c r="EF3" i="1" s="1"/>
  <c r="EG19" i="1"/>
  <c r="EG101" i="1"/>
  <c r="EG20" i="1" s="1"/>
  <c r="EG100" i="1"/>
  <c r="EG14" i="1" l="1"/>
  <c r="EG113" i="1"/>
  <c r="EF254" i="1"/>
  <c r="EF156" i="1"/>
  <c r="EF155" i="1"/>
  <c r="EF157" i="1"/>
  <c r="EF154" i="1"/>
  <c r="EG105" i="1"/>
  <c r="EG23" i="1" s="1"/>
  <c r="EG22" i="1"/>
  <c r="EG106" i="1" l="1"/>
  <c r="EG107" i="1" s="1"/>
  <c r="EG24" i="1" s="1"/>
  <c r="EG27" i="1"/>
  <c r="EG114" i="1"/>
  <c r="EH73" i="1" l="1"/>
  <c r="EG108" i="1"/>
  <c r="EG109" i="1" s="1"/>
  <c r="EG110" i="1" s="1"/>
  <c r="EG176" i="1"/>
  <c r="EG28" i="1"/>
  <c r="EG115" i="1"/>
  <c r="EH91" i="1" l="1"/>
  <c r="EG174" i="1"/>
  <c r="EH99" i="1"/>
  <c r="EH18" i="1" s="1"/>
  <c r="EH74" i="1"/>
  <c r="EH75" i="1" s="1"/>
  <c r="EH71" i="1"/>
  <c r="EG119" i="1"/>
  <c r="EG120" i="1" s="1"/>
  <c r="EG31" i="1" s="1"/>
  <c r="EG131" i="1"/>
  <c r="EG144" i="1"/>
  <c r="EG260" i="1"/>
  <c r="EG25" i="1"/>
  <c r="EH72" i="1"/>
  <c r="EH92" i="1"/>
  <c r="EH93" i="1" s="1"/>
  <c r="EH94" i="1" s="1"/>
  <c r="EG122" i="1"/>
  <c r="EG123" i="1" s="1"/>
  <c r="EG124" i="1" s="1"/>
  <c r="EG33" i="1" s="1"/>
  <c r="EG39" i="1" s="1"/>
  <c r="EG116" i="1"/>
  <c r="EG29" i="1" s="1"/>
  <c r="EG147" i="1" l="1"/>
  <c r="EG146" i="1"/>
  <c r="EG151" i="1"/>
  <c r="EG149" i="1"/>
  <c r="EG150" i="1"/>
  <c r="EG148" i="1"/>
  <c r="EG117" i="1"/>
  <c r="EG118" i="1" s="1"/>
  <c r="EG41" i="1"/>
  <c r="EG38" i="1"/>
  <c r="EG40" i="1"/>
  <c r="EH79" i="1" l="1"/>
  <c r="EG175" i="1"/>
  <c r="EG177" i="1" s="1"/>
  <c r="EG178" i="1" s="1"/>
  <c r="EG121" i="1"/>
  <c r="EG30" i="1"/>
  <c r="EG126" i="1"/>
  <c r="EG127" i="1" s="1"/>
  <c r="EG128" i="1" s="1"/>
  <c r="EG4" i="1" s="1"/>
  <c r="EH66" i="1"/>
  <c r="EH6" i="1" s="1"/>
  <c r="EH61" i="1"/>
  <c r="EH64" i="1"/>
  <c r="EH84" i="1" l="1"/>
  <c r="EH8" i="1"/>
  <c r="EI56" i="1"/>
  <c r="EI57" i="1" s="1"/>
  <c r="EH7" i="1"/>
  <c r="EH97" i="1"/>
  <c r="EH98" i="1" s="1"/>
  <c r="EG32" i="1"/>
  <c r="EH68" i="1"/>
  <c r="EG180" i="1"/>
  <c r="EG132" i="1"/>
  <c r="EG133" i="1" s="1"/>
  <c r="EG134" i="1" s="1"/>
  <c r="EG135" i="1" s="1"/>
  <c r="EG136" i="1" s="1"/>
  <c r="EG258" i="1"/>
  <c r="EG42" i="1"/>
  <c r="EH77" i="1"/>
  <c r="EH76" i="1"/>
  <c r="EG183" i="1"/>
  <c r="EH80" i="1"/>
  <c r="EG43" i="1"/>
  <c r="EG181" i="1"/>
  <c r="EG179" i="1"/>
  <c r="EG184" i="1"/>
  <c r="EH78" i="1" l="1"/>
  <c r="EH13" i="1" s="1"/>
  <c r="EH95" i="1"/>
  <c r="EH16" i="1" s="1"/>
  <c r="EH165" i="1"/>
  <c r="EH12" i="1"/>
  <c r="EH163" i="1"/>
  <c r="EH85" i="1"/>
  <c r="EH88" i="1" s="1"/>
  <c r="EH145" i="1"/>
  <c r="EH104" i="1"/>
  <c r="EI62" i="1"/>
  <c r="EI63" i="1" s="1"/>
  <c r="EH19" i="1"/>
  <c r="EH101" i="1"/>
  <c r="EH20" i="1" s="1"/>
  <c r="EH100" i="1"/>
  <c r="EH22" i="1" l="1"/>
  <c r="EI65" i="1"/>
  <c r="EG166" i="1"/>
  <c r="EH38" i="1"/>
  <c r="EI67" i="1"/>
  <c r="EH89" i="1"/>
  <c r="EH15" i="1" s="1"/>
  <c r="EH10" i="1"/>
  <c r="EH86" i="1"/>
  <c r="EH87" i="1" s="1"/>
  <c r="EH9" i="1" s="1"/>
  <c r="EH81" i="1"/>
  <c r="EH82" i="1" s="1"/>
  <c r="EH83" i="1" s="1"/>
  <c r="EH36" i="1"/>
  <c r="EH37" i="1"/>
  <c r="EG164" i="1"/>
  <c r="EH14" i="1" l="1"/>
  <c r="EH113" i="1"/>
  <c r="EH105" i="1"/>
  <c r="EG157" i="1"/>
  <c r="EG154" i="1"/>
  <c r="EG254" i="1"/>
  <c r="EG155" i="1"/>
  <c r="EG156" i="1"/>
  <c r="EG256" i="1"/>
  <c r="EG137" i="1"/>
  <c r="EG138" i="1" s="1"/>
  <c r="EG139" i="1" s="1"/>
  <c r="EG140" i="1" s="1"/>
  <c r="EG141" i="1" s="1"/>
  <c r="EG3" i="1" s="1"/>
  <c r="EG158" i="1"/>
  <c r="EG160" i="1"/>
  <c r="EG159" i="1"/>
  <c r="EG161" i="1"/>
  <c r="EH23" i="1" l="1"/>
  <c r="EH106" i="1"/>
  <c r="EH27" i="1"/>
  <c r="EH114" i="1"/>
  <c r="EH115" i="1" l="1"/>
  <c r="EH28" i="1"/>
  <c r="EH107" i="1"/>
  <c r="EH108" i="1"/>
  <c r="EH109" i="1" s="1"/>
  <c r="EI91" i="1" l="1"/>
  <c r="EH110" i="1"/>
  <c r="EI73" i="1"/>
  <c r="EH24" i="1"/>
  <c r="EH176" i="1"/>
  <c r="EH122" i="1"/>
  <c r="EH123" i="1" s="1"/>
  <c r="EH124" i="1" s="1"/>
  <c r="EH33" i="1" s="1"/>
  <c r="EH39" i="1" s="1"/>
  <c r="EH116" i="1"/>
  <c r="EH29" i="1" s="1"/>
  <c r="EH117" i="1" l="1"/>
  <c r="EH118" i="1" s="1"/>
  <c r="EI79" i="1" s="1"/>
  <c r="EH30" i="1"/>
  <c r="EH175" i="1"/>
  <c r="EH126" i="1"/>
  <c r="EH127" i="1" s="1"/>
  <c r="EH128" i="1" s="1"/>
  <c r="EH4" i="1" s="1"/>
  <c r="EH131" i="1"/>
  <c r="EI99" i="1"/>
  <c r="EH144" i="1"/>
  <c r="EI92" i="1"/>
  <c r="EI93" i="1" s="1"/>
  <c r="EI94" i="1" s="1"/>
  <c r="EI74" i="1"/>
  <c r="EI75" i="1" s="1"/>
  <c r="EH119" i="1"/>
  <c r="EH120" i="1" s="1"/>
  <c r="EH31" i="1" s="1"/>
  <c r="EH174" i="1"/>
  <c r="EH260" i="1"/>
  <c r="EI72" i="1"/>
  <c r="EI71" i="1"/>
  <c r="EH25" i="1"/>
  <c r="EH177" i="1" l="1"/>
  <c r="EH178" i="1" s="1"/>
  <c r="EH40" i="1"/>
  <c r="EH41" i="1"/>
  <c r="EH149" i="1"/>
  <c r="EH147" i="1"/>
  <c r="EH146" i="1"/>
  <c r="EH148" i="1"/>
  <c r="EH151" i="1"/>
  <c r="EH150" i="1"/>
  <c r="EH121" i="1"/>
  <c r="EI18" i="1"/>
  <c r="EH181" i="1"/>
  <c r="EI77" i="1"/>
  <c r="EH184" i="1"/>
  <c r="EI76" i="1"/>
  <c r="EI80" i="1"/>
  <c r="EH180" i="1"/>
  <c r="EH43" i="1"/>
  <c r="EH132" i="1"/>
  <c r="EH133" i="1" s="1"/>
  <c r="EH134" i="1" s="1"/>
  <c r="EH135" i="1" s="1"/>
  <c r="EH136" i="1" s="1"/>
  <c r="EH42" i="1"/>
  <c r="EH179" i="1"/>
  <c r="EH183" i="1"/>
  <c r="EH258" i="1"/>
  <c r="EI78" i="1" l="1"/>
  <c r="EI13" i="1" s="1"/>
  <c r="EI64" i="1"/>
  <c r="EI66" i="1"/>
  <c r="EI6" i="1" s="1"/>
  <c r="EI61" i="1"/>
  <c r="EI68" i="1"/>
  <c r="EH32" i="1"/>
  <c r="EI97" i="1"/>
  <c r="EI98" i="1" s="1"/>
  <c r="EI163" i="1" l="1"/>
  <c r="EI165" i="1"/>
  <c r="EI12" i="1"/>
  <c r="EI95" i="1"/>
  <c r="EI16" i="1" s="1"/>
  <c r="EI104" i="1"/>
  <c r="EI145" i="1"/>
  <c r="EI7" i="1"/>
  <c r="EJ56" i="1"/>
  <c r="EJ57" i="1" s="1"/>
  <c r="EI19" i="1"/>
  <c r="EI100" i="1"/>
  <c r="EI101" i="1"/>
  <c r="EI20" i="1" s="1"/>
  <c r="EI84" i="1"/>
  <c r="EI85" i="1" s="1"/>
  <c r="EI88" i="1" s="1"/>
  <c r="EI8" i="1"/>
  <c r="EH166" i="1" l="1"/>
  <c r="EI38" i="1"/>
  <c r="EI86" i="1"/>
  <c r="EI87" i="1" s="1"/>
  <c r="EI9" i="1" s="1"/>
  <c r="EI10" i="1"/>
  <c r="EI81" i="1"/>
  <c r="EI82" i="1" s="1"/>
  <c r="EI83" i="1" s="1"/>
  <c r="EJ62" i="1"/>
  <c r="EJ67" i="1" s="1"/>
  <c r="EI105" i="1"/>
  <c r="EI23" i="1" s="1"/>
  <c r="EI22" i="1"/>
  <c r="EI89" i="1"/>
  <c r="EI15" i="1" s="1"/>
  <c r="EH164" i="1"/>
  <c r="EI37" i="1"/>
  <c r="EI36" i="1"/>
  <c r="EJ63" i="1" l="1"/>
  <c r="EJ65" i="1"/>
  <c r="EH154" i="1"/>
  <c r="EH155" i="1"/>
  <c r="EH157" i="1"/>
  <c r="EH156" i="1"/>
  <c r="EH254" i="1"/>
  <c r="EI106" i="1"/>
  <c r="EI14" i="1"/>
  <c r="EI113" i="1"/>
  <c r="EH161" i="1"/>
  <c r="EH160" i="1"/>
  <c r="EH256" i="1"/>
  <c r="EH158" i="1"/>
  <c r="EH159" i="1"/>
  <c r="EH137" i="1"/>
  <c r="EH138" i="1" s="1"/>
  <c r="EH139" i="1" s="1"/>
  <c r="EH140" i="1" s="1"/>
  <c r="EH141" i="1" s="1"/>
  <c r="EH3" i="1" s="1"/>
  <c r="EI107" i="1" l="1"/>
  <c r="EI108" i="1"/>
  <c r="EI109" i="1" s="1"/>
  <c r="EI27" i="1"/>
  <c r="EI114" i="1"/>
  <c r="EI28" i="1" l="1"/>
  <c r="EI115" i="1"/>
  <c r="EJ91" i="1"/>
  <c r="EI110" i="1"/>
  <c r="EI176" i="1"/>
  <c r="EI24" i="1"/>
  <c r="EJ73" i="1"/>
  <c r="EJ72" i="1" l="1"/>
  <c r="EJ71" i="1"/>
  <c r="EJ99" i="1"/>
  <c r="EI119" i="1"/>
  <c r="EI120" i="1" s="1"/>
  <c r="EI31" i="1" s="1"/>
  <c r="EI174" i="1"/>
  <c r="EI144" i="1"/>
  <c r="EJ92" i="1"/>
  <c r="EJ93" i="1" s="1"/>
  <c r="EJ94" i="1" s="1"/>
  <c r="EJ74" i="1"/>
  <c r="EJ75" i="1" s="1"/>
  <c r="EI25" i="1"/>
  <c r="EI260" i="1"/>
  <c r="EI131" i="1"/>
  <c r="EI122" i="1"/>
  <c r="EI123" i="1" s="1"/>
  <c r="EI124" i="1" s="1"/>
  <c r="EI33" i="1" s="1"/>
  <c r="EI39" i="1" s="1"/>
  <c r="EI116" i="1"/>
  <c r="EI29" i="1" s="1"/>
  <c r="EJ18" i="1" l="1"/>
  <c r="EI117" i="1"/>
  <c r="EI118" i="1" s="1"/>
  <c r="EI149" i="1"/>
  <c r="EI150" i="1"/>
  <c r="EI148" i="1"/>
  <c r="EI151" i="1"/>
  <c r="EI147" i="1"/>
  <c r="EI146" i="1"/>
  <c r="EI41" i="1"/>
  <c r="EI40" i="1"/>
  <c r="EJ64" i="1" l="1"/>
  <c r="EJ66" i="1"/>
  <c r="EJ6" i="1" s="1"/>
  <c r="EJ61" i="1"/>
  <c r="EI175" i="1"/>
  <c r="EI177" i="1" s="1"/>
  <c r="EI178" i="1" s="1"/>
  <c r="EJ68" i="1" s="1"/>
  <c r="EI30" i="1"/>
  <c r="EI121" i="1"/>
  <c r="EJ79" i="1"/>
  <c r="EI126" i="1"/>
  <c r="EI127" i="1" s="1"/>
  <c r="EI128" i="1" s="1"/>
  <c r="EI4" i="1" s="1"/>
  <c r="EJ95" i="1" l="1"/>
  <c r="EJ16" i="1" s="1"/>
  <c r="EJ163" i="1"/>
  <c r="EJ165" i="1"/>
  <c r="EJ85" i="1"/>
  <c r="EJ88" i="1" s="1"/>
  <c r="EJ81" i="1" s="1"/>
  <c r="EJ82" i="1" s="1"/>
  <c r="EJ83" i="1" s="1"/>
  <c r="EJ14" i="1" s="1"/>
  <c r="EJ145" i="1"/>
  <c r="EJ12" i="1"/>
  <c r="EJ87" i="1"/>
  <c r="EJ9" i="1" s="1"/>
  <c r="EJ7" i="1"/>
  <c r="EK56" i="1"/>
  <c r="EK57" i="1" s="1"/>
  <c r="EI32" i="1"/>
  <c r="EJ97" i="1"/>
  <c r="EJ98" i="1" s="1"/>
  <c r="EI184" i="1"/>
  <c r="EI42" i="1"/>
  <c r="EI179" i="1"/>
  <c r="EI258" i="1"/>
  <c r="EJ76" i="1"/>
  <c r="EI180" i="1"/>
  <c r="EI183" i="1"/>
  <c r="EI43" i="1"/>
  <c r="EJ80" i="1"/>
  <c r="EI132" i="1"/>
  <c r="EI133" i="1" s="1"/>
  <c r="EI134" i="1" s="1"/>
  <c r="EI135" i="1" s="1"/>
  <c r="EI136" i="1" s="1"/>
  <c r="EI181" i="1"/>
  <c r="EJ77" i="1"/>
  <c r="EJ8" i="1"/>
  <c r="EJ84" i="1"/>
  <c r="EJ78" i="1" l="1"/>
  <c r="EJ13" i="1" s="1"/>
  <c r="EJ89" i="1"/>
  <c r="EJ15" i="1" s="1"/>
  <c r="EK62" i="1"/>
  <c r="EK67" i="1" s="1"/>
  <c r="EJ10" i="1"/>
  <c r="EJ86" i="1"/>
  <c r="EI166" i="1"/>
  <c r="EJ38" i="1"/>
  <c r="EJ19" i="1"/>
  <c r="EJ101" i="1"/>
  <c r="EJ20" i="1" s="1"/>
  <c r="EJ100" i="1"/>
  <c r="EJ113" i="1"/>
  <c r="EJ37" i="1"/>
  <c r="EI164" i="1"/>
  <c r="EJ36" i="1"/>
  <c r="EJ104" i="1"/>
  <c r="EK65" i="1" l="1"/>
  <c r="EI154" i="1"/>
  <c r="EI157" i="1"/>
  <c r="EI156" i="1"/>
  <c r="EI155" i="1"/>
  <c r="EI254" i="1"/>
  <c r="EJ22" i="1"/>
  <c r="EJ27" i="1"/>
  <c r="EJ114" i="1"/>
  <c r="EI158" i="1"/>
  <c r="EI160" i="1"/>
  <c r="EI159" i="1"/>
  <c r="EI161" i="1"/>
  <c r="EI256" i="1"/>
  <c r="EI137" i="1"/>
  <c r="EI138" i="1" s="1"/>
  <c r="EI139" i="1" s="1"/>
  <c r="EI140" i="1" s="1"/>
  <c r="EI141" i="1" s="1"/>
  <c r="EI3" i="1" s="1"/>
  <c r="EK63" i="1"/>
  <c r="EJ105" i="1"/>
  <c r="EJ23" i="1" s="1"/>
  <c r="EJ106" i="1" l="1"/>
  <c r="EJ107" i="1" s="1"/>
  <c r="EJ176" i="1" s="1"/>
  <c r="EJ115" i="1"/>
  <c r="EJ28" i="1"/>
  <c r="EK73" i="1" l="1"/>
  <c r="EJ108" i="1"/>
  <c r="EJ109" i="1" s="1"/>
  <c r="EJ110" i="1" s="1"/>
  <c r="EJ116" i="1" s="1"/>
  <c r="EJ29" i="1" s="1"/>
  <c r="EJ24" i="1"/>
  <c r="EJ122" i="1"/>
  <c r="EJ123" i="1" s="1"/>
  <c r="EJ124" i="1" s="1"/>
  <c r="EJ33" i="1" s="1"/>
  <c r="EJ39" i="1" s="1"/>
  <c r="EK91" i="1" l="1"/>
  <c r="EJ25" i="1"/>
  <c r="EK72" i="1"/>
  <c r="EJ119" i="1"/>
  <c r="EJ120" i="1" s="1"/>
  <c r="EJ31" i="1" s="1"/>
  <c r="EJ260" i="1"/>
  <c r="EK99" i="1"/>
  <c r="EK71" i="1"/>
  <c r="EJ131" i="1"/>
  <c r="EJ144" i="1"/>
  <c r="EK74" i="1"/>
  <c r="EK75" i="1" s="1"/>
  <c r="EJ174" i="1"/>
  <c r="EK92" i="1"/>
  <c r="EK93" i="1" s="1"/>
  <c r="EK94" i="1" s="1"/>
  <c r="EJ117" i="1"/>
  <c r="EJ118" i="1" s="1"/>
  <c r="EJ175" i="1" l="1"/>
  <c r="EJ177" i="1" s="1"/>
  <c r="EJ178" i="1" s="1"/>
  <c r="EK79" i="1"/>
  <c r="EJ121" i="1"/>
  <c r="EJ126" i="1"/>
  <c r="EJ127" i="1" s="1"/>
  <c r="EJ128" i="1" s="1"/>
  <c r="EJ4" i="1" s="1"/>
  <c r="EJ30" i="1"/>
  <c r="EJ146" i="1"/>
  <c r="EJ150" i="1"/>
  <c r="EJ148" i="1"/>
  <c r="EJ149" i="1"/>
  <c r="EJ147" i="1"/>
  <c r="EJ151" i="1"/>
  <c r="EK18" i="1"/>
  <c r="EJ41" i="1"/>
  <c r="EJ40" i="1"/>
  <c r="EJ32" i="1" l="1"/>
  <c r="EK97" i="1"/>
  <c r="EK98" i="1" s="1"/>
  <c r="EK68" i="1"/>
  <c r="EK66" i="1"/>
  <c r="EK6" i="1" s="1"/>
  <c r="EK64" i="1"/>
  <c r="EK61" i="1"/>
  <c r="EJ258" i="1"/>
  <c r="EJ184" i="1"/>
  <c r="EJ42" i="1"/>
  <c r="EJ179" i="1"/>
  <c r="EJ132" i="1"/>
  <c r="EJ133" i="1" s="1"/>
  <c r="EJ134" i="1" s="1"/>
  <c r="EJ135" i="1" s="1"/>
  <c r="EJ136" i="1" s="1"/>
  <c r="EK80" i="1"/>
  <c r="EJ181" i="1"/>
  <c r="EJ180" i="1"/>
  <c r="EK77" i="1"/>
  <c r="EK78" i="1" s="1"/>
  <c r="EK13" i="1" s="1"/>
  <c r="EJ183" i="1"/>
  <c r="EJ43" i="1"/>
  <c r="EK76" i="1"/>
  <c r="EK12" i="1" l="1"/>
  <c r="EK165" i="1"/>
  <c r="EK85" i="1"/>
  <c r="EK88" i="1" s="1"/>
  <c r="EK89" i="1" s="1"/>
  <c r="EK15" i="1" s="1"/>
  <c r="EK145" i="1"/>
  <c r="EK95" i="1"/>
  <c r="EK16" i="1" s="1"/>
  <c r="EK163" i="1"/>
  <c r="EK87" i="1"/>
  <c r="EK9" i="1" s="1"/>
  <c r="EK104" i="1"/>
  <c r="EK7" i="1"/>
  <c r="EL56" i="1"/>
  <c r="EL57" i="1" s="1"/>
  <c r="EK19" i="1"/>
  <c r="EK101" i="1"/>
  <c r="EK20" i="1" s="1"/>
  <c r="EK100" i="1"/>
  <c r="EK8" i="1"/>
  <c r="EK84" i="1"/>
  <c r="EL62" i="1" l="1"/>
  <c r="EL65" i="1" s="1"/>
  <c r="EK86" i="1"/>
  <c r="EK10" i="1"/>
  <c r="EK81" i="1"/>
  <c r="EK82" i="1" s="1"/>
  <c r="EK83" i="1" s="1"/>
  <c r="EK37" i="1"/>
  <c r="EJ164" i="1"/>
  <c r="EK36" i="1"/>
  <c r="EJ166" i="1"/>
  <c r="EK38" i="1"/>
  <c r="EK105" i="1"/>
  <c r="EK23" i="1" s="1"/>
  <c r="EK106" i="1"/>
  <c r="EK22" i="1"/>
  <c r="EL67" i="1" l="1"/>
  <c r="EJ156" i="1"/>
  <c r="EJ254" i="1"/>
  <c r="EJ155" i="1"/>
  <c r="EJ157" i="1"/>
  <c r="EJ154" i="1"/>
  <c r="EJ159" i="1"/>
  <c r="EJ137" i="1"/>
  <c r="EJ138" i="1" s="1"/>
  <c r="EJ139" i="1" s="1"/>
  <c r="EJ140" i="1" s="1"/>
  <c r="EJ141" i="1" s="1"/>
  <c r="EJ3" i="1" s="1"/>
  <c r="EJ158" i="1"/>
  <c r="EJ161" i="1"/>
  <c r="EJ160" i="1"/>
  <c r="EJ256" i="1"/>
  <c r="EK14" i="1"/>
  <c r="EK113" i="1"/>
  <c r="EL63" i="1"/>
  <c r="EK108" i="1"/>
  <c r="EK109" i="1" s="1"/>
  <c r="EK107" i="1"/>
  <c r="EK176" i="1" l="1"/>
  <c r="EL73" i="1"/>
  <c r="EK24" i="1"/>
  <c r="EK110" i="1"/>
  <c r="EL91" i="1"/>
  <c r="EK27" i="1"/>
  <c r="EK114" i="1"/>
  <c r="EK28" i="1" l="1"/>
  <c r="EK115" i="1"/>
  <c r="EK144" i="1"/>
  <c r="EK260" i="1"/>
  <c r="EL74" i="1"/>
  <c r="EL75" i="1" s="1"/>
  <c r="EL99" i="1"/>
  <c r="EK25" i="1"/>
  <c r="EK174" i="1"/>
  <c r="EK119" i="1"/>
  <c r="EK120" i="1" s="1"/>
  <c r="EK31" i="1" s="1"/>
  <c r="EL92" i="1"/>
  <c r="EL93" i="1" s="1"/>
  <c r="EL94" i="1" s="1"/>
  <c r="EL72" i="1"/>
  <c r="EK131" i="1"/>
  <c r="EL71" i="1"/>
  <c r="EK41" i="1" l="1"/>
  <c r="EK40" i="1"/>
  <c r="EK150" i="1"/>
  <c r="EK146" i="1"/>
  <c r="EK149" i="1"/>
  <c r="EK151" i="1"/>
  <c r="EK147" i="1"/>
  <c r="EK148" i="1"/>
  <c r="EL18" i="1"/>
  <c r="EK116" i="1"/>
  <c r="EK29" i="1" s="1"/>
  <c r="EK122" i="1"/>
  <c r="EK123" i="1" s="1"/>
  <c r="EK124" i="1" s="1"/>
  <c r="EK33" i="1" s="1"/>
  <c r="EK39" i="1" s="1"/>
  <c r="EL61" i="1" l="1"/>
  <c r="EL66" i="1"/>
  <c r="EL6" i="1" s="1"/>
  <c r="EL64" i="1"/>
  <c r="EK117" i="1"/>
  <c r="EK118" i="1" s="1"/>
  <c r="EL8" i="1" l="1"/>
  <c r="EL84" i="1"/>
  <c r="EL79" i="1"/>
  <c r="EK175" i="1"/>
  <c r="EK177" i="1" s="1"/>
  <c r="EK178" i="1" s="1"/>
  <c r="EK121" i="1"/>
  <c r="EK30" i="1"/>
  <c r="EK126" i="1"/>
  <c r="EK127" i="1" s="1"/>
  <c r="EK128" i="1" s="1"/>
  <c r="EK4" i="1" s="1"/>
  <c r="EM56" i="1"/>
  <c r="EM57" i="1" s="1"/>
  <c r="EL7" i="1"/>
  <c r="EK184" i="1" l="1"/>
  <c r="EK43" i="1"/>
  <c r="EL77" i="1"/>
  <c r="EL76" i="1"/>
  <c r="EK42" i="1"/>
  <c r="EK181" i="1"/>
  <c r="EK132" i="1"/>
  <c r="EK133" i="1" s="1"/>
  <c r="EK134" i="1" s="1"/>
  <c r="EK135" i="1" s="1"/>
  <c r="EK136" i="1" s="1"/>
  <c r="EK180" i="1"/>
  <c r="EK183" i="1"/>
  <c r="EK179" i="1"/>
  <c r="EL80" i="1"/>
  <c r="EK258" i="1"/>
  <c r="EL68" i="1"/>
  <c r="EM62" i="1"/>
  <c r="EM63" i="1" s="1"/>
  <c r="EL97" i="1"/>
  <c r="EL98" i="1" s="1"/>
  <c r="EK32" i="1"/>
  <c r="EL78" i="1" l="1"/>
  <c r="EL13" i="1" s="1"/>
  <c r="EM67" i="1"/>
  <c r="EL19" i="1"/>
  <c r="EL101" i="1"/>
  <c r="EL20" i="1" s="1"/>
  <c r="EL100" i="1"/>
  <c r="EL85" i="1"/>
  <c r="EL88" i="1" s="1"/>
  <c r="EL89" i="1" s="1"/>
  <c r="EL15" i="1" s="1"/>
  <c r="EL104" i="1"/>
  <c r="EL165" i="1"/>
  <c r="EL163" i="1"/>
  <c r="EL12" i="1"/>
  <c r="EL145" i="1"/>
  <c r="EL95" i="1"/>
  <c r="EL16" i="1" s="1"/>
  <c r="EM65" i="1"/>
  <c r="EK164" i="1" l="1"/>
  <c r="EL36" i="1"/>
  <c r="EL37" i="1"/>
  <c r="EK166" i="1"/>
  <c r="EL38" i="1"/>
  <c r="EL22" i="1"/>
  <c r="EL10" i="1"/>
  <c r="EL86" i="1"/>
  <c r="EL87" i="1" s="1"/>
  <c r="EL9" i="1" s="1"/>
  <c r="EL81" i="1"/>
  <c r="EL82" i="1" s="1"/>
  <c r="EL83" i="1" s="1"/>
  <c r="EK256" i="1" l="1"/>
  <c r="EK160" i="1"/>
  <c r="EK161" i="1"/>
  <c r="EK158" i="1"/>
  <c r="EK137" i="1"/>
  <c r="EK138" i="1" s="1"/>
  <c r="EK139" i="1" s="1"/>
  <c r="EK140" i="1" s="1"/>
  <c r="EK141" i="1" s="1"/>
  <c r="EK3" i="1" s="1"/>
  <c r="EK159" i="1"/>
  <c r="EL105" i="1"/>
  <c r="EL14" i="1"/>
  <c r="EL113" i="1"/>
  <c r="EK156" i="1"/>
  <c r="EK254" i="1"/>
  <c r="EK155" i="1"/>
  <c r="EK157" i="1"/>
  <c r="EK154" i="1"/>
  <c r="EL27" i="1" l="1"/>
  <c r="EL114" i="1"/>
  <c r="EL23" i="1"/>
  <c r="EL106" i="1"/>
  <c r="EL107" i="1" l="1"/>
  <c r="EL108" i="1"/>
  <c r="EL109" i="1" s="1"/>
  <c r="EL115" i="1"/>
  <c r="EL28" i="1"/>
  <c r="EL122" i="1" l="1"/>
  <c r="EL123" i="1" s="1"/>
  <c r="EL124" i="1" s="1"/>
  <c r="EL33" i="1" s="1"/>
  <c r="EL39" i="1" s="1"/>
  <c r="EM91" i="1"/>
  <c r="EL110" i="1"/>
  <c r="EL24" i="1"/>
  <c r="EM73" i="1"/>
  <c r="EL176" i="1"/>
  <c r="EL131" i="1" l="1"/>
  <c r="EL119" i="1"/>
  <c r="EL120" i="1" s="1"/>
  <c r="EL31" i="1" s="1"/>
  <c r="EM71" i="1"/>
  <c r="EL260" i="1"/>
  <c r="EL144" i="1"/>
  <c r="EM72" i="1"/>
  <c r="EL25" i="1"/>
  <c r="EM92" i="1"/>
  <c r="EM93" i="1" s="1"/>
  <c r="EM94" i="1" s="1"/>
  <c r="EL174" i="1"/>
  <c r="EM74" i="1"/>
  <c r="EM75" i="1" s="1"/>
  <c r="EM99" i="1"/>
  <c r="EL116" i="1"/>
  <c r="EL29" i="1" l="1"/>
  <c r="EL117" i="1"/>
  <c r="EL118" i="1" s="1"/>
  <c r="EM18" i="1"/>
  <c r="EL40" i="1"/>
  <c r="EL41" i="1"/>
  <c r="EL150" i="1"/>
  <c r="EL149" i="1"/>
  <c r="EL148" i="1"/>
  <c r="EL147" i="1"/>
  <c r="EL146" i="1"/>
  <c r="EL151" i="1"/>
  <c r="EM66" i="1" l="1"/>
  <c r="EM6" i="1" s="1"/>
  <c r="EM61" i="1"/>
  <c r="EM64" i="1"/>
  <c r="EM79" i="1"/>
  <c r="EL30" i="1"/>
  <c r="EL175" i="1"/>
  <c r="EL177" i="1" s="1"/>
  <c r="EL178" i="1" s="1"/>
  <c r="EL121" i="1"/>
  <c r="EL126" i="1"/>
  <c r="EL127" i="1" s="1"/>
  <c r="EL128" i="1" s="1"/>
  <c r="EL4" i="1" s="1"/>
  <c r="EM97" i="1" l="1"/>
  <c r="EM98" i="1" s="1"/>
  <c r="EL32" i="1"/>
  <c r="EM84" i="1"/>
  <c r="EM8" i="1"/>
  <c r="EL179" i="1"/>
  <c r="EL181" i="1"/>
  <c r="EM77" i="1"/>
  <c r="EL180" i="1"/>
  <c r="EL132" i="1"/>
  <c r="EL133" i="1" s="1"/>
  <c r="EL134" i="1" s="1"/>
  <c r="EL135" i="1" s="1"/>
  <c r="EL136" i="1" s="1"/>
  <c r="EL184" i="1"/>
  <c r="EL42" i="1"/>
  <c r="EL183" i="1"/>
  <c r="EM76" i="1"/>
  <c r="EL258" i="1"/>
  <c r="EM80" i="1"/>
  <c r="EL43" i="1"/>
  <c r="EN56" i="1"/>
  <c r="EN57" i="1" s="1"/>
  <c r="EM7" i="1"/>
  <c r="EM68" i="1"/>
  <c r="EM12" i="1" l="1"/>
  <c r="EM163" i="1"/>
  <c r="EM145" i="1"/>
  <c r="EM165" i="1"/>
  <c r="EL166" i="1" s="1"/>
  <c r="EM95" i="1"/>
  <c r="EM16" i="1" s="1"/>
  <c r="EM78" i="1"/>
  <c r="EM13" i="1" s="1"/>
  <c r="EM85" i="1"/>
  <c r="EM88" i="1" s="1"/>
  <c r="EN62" i="1"/>
  <c r="EN65" i="1" s="1"/>
  <c r="EM19" i="1"/>
  <c r="EM101" i="1"/>
  <c r="EM20" i="1" s="1"/>
  <c r="EM100" i="1"/>
  <c r="EM38" i="1" l="1"/>
  <c r="EN63" i="1"/>
  <c r="EN67" i="1"/>
  <c r="EL164" i="1"/>
  <c r="EM36" i="1"/>
  <c r="EM37" i="1"/>
  <c r="EM104" i="1"/>
  <c r="EM89" i="1"/>
  <c r="EM15" i="1" s="1"/>
  <c r="EM10" i="1"/>
  <c r="EM86" i="1"/>
  <c r="EM87" i="1" s="1"/>
  <c r="EM9" i="1" s="1"/>
  <c r="EM81" i="1"/>
  <c r="EM82" i="1" s="1"/>
  <c r="EM83" i="1" s="1"/>
  <c r="EL158" i="1"/>
  <c r="EL160" i="1"/>
  <c r="EL137" i="1"/>
  <c r="EL138" i="1" s="1"/>
  <c r="EL139" i="1" s="1"/>
  <c r="EL140" i="1" s="1"/>
  <c r="EL141" i="1" s="1"/>
  <c r="EL3" i="1" s="1"/>
  <c r="EL161" i="1"/>
  <c r="EL256" i="1"/>
  <c r="EL159" i="1"/>
  <c r="EL156" i="1" l="1"/>
  <c r="EL154" i="1"/>
  <c r="EL157" i="1"/>
  <c r="EL254" i="1"/>
  <c r="EL155" i="1"/>
  <c r="EM14" i="1"/>
  <c r="EM113" i="1"/>
  <c r="EM22" i="1"/>
  <c r="EM105" i="1"/>
  <c r="EM23" i="1" s="1"/>
  <c r="EM106" i="1"/>
  <c r="EM107" i="1" s="1"/>
  <c r="EM108" i="1" l="1"/>
  <c r="EM109" i="1" s="1"/>
  <c r="EM27" i="1"/>
  <c r="EM114" i="1"/>
  <c r="EN73" i="1"/>
  <c r="EM176" i="1"/>
  <c r="EM24" i="1"/>
  <c r="EM28" i="1" l="1"/>
  <c r="EM115" i="1"/>
  <c r="EN91" i="1"/>
  <c r="EM110" i="1"/>
  <c r="EM131" i="1" l="1"/>
  <c r="EN74" i="1"/>
  <c r="EN75" i="1" s="1"/>
  <c r="EN71" i="1"/>
  <c r="EM119" i="1"/>
  <c r="EM120" i="1" s="1"/>
  <c r="EM31" i="1" s="1"/>
  <c r="EN72" i="1"/>
  <c r="EM174" i="1"/>
  <c r="EN99" i="1"/>
  <c r="EM25" i="1"/>
  <c r="EM260" i="1"/>
  <c r="EN92" i="1"/>
  <c r="EN93" i="1" s="1"/>
  <c r="EN94" i="1" s="1"/>
  <c r="EM144" i="1"/>
  <c r="EM122" i="1"/>
  <c r="EM123" i="1" s="1"/>
  <c r="EM124" i="1" s="1"/>
  <c r="EM33" i="1" s="1"/>
  <c r="EM39" i="1" s="1"/>
  <c r="EM116" i="1"/>
  <c r="EM29" i="1" s="1"/>
  <c r="EM117" i="1"/>
  <c r="EM118" i="1" s="1"/>
  <c r="EM40" i="1" l="1"/>
  <c r="EM41" i="1"/>
  <c r="EM151" i="1"/>
  <c r="EM147" i="1"/>
  <c r="EM146" i="1"/>
  <c r="EM148" i="1"/>
  <c r="EM150" i="1"/>
  <c r="EM149" i="1"/>
  <c r="EN18" i="1"/>
  <c r="EM121" i="1"/>
  <c r="EN79" i="1"/>
  <c r="EM30" i="1"/>
  <c r="EM175" i="1"/>
  <c r="EM177" i="1" s="1"/>
  <c r="EM178" i="1" s="1"/>
  <c r="EM126" i="1"/>
  <c r="EM127" i="1" s="1"/>
  <c r="EM128" i="1" s="1"/>
  <c r="EM4" i="1" s="1"/>
  <c r="EM32" i="1" l="1"/>
  <c r="EN97" i="1"/>
  <c r="EN98" i="1" s="1"/>
  <c r="EN66" i="1"/>
  <c r="EN6" i="1" s="1"/>
  <c r="EN64" i="1"/>
  <c r="EN61" i="1"/>
  <c r="EN68" i="1"/>
  <c r="EM132" i="1"/>
  <c r="EM133" i="1" s="1"/>
  <c r="EM134" i="1" s="1"/>
  <c r="EM135" i="1" s="1"/>
  <c r="EM136" i="1" s="1"/>
  <c r="EM183" i="1"/>
  <c r="EN77" i="1"/>
  <c r="EM179" i="1"/>
  <c r="EN76" i="1"/>
  <c r="EN80" i="1"/>
  <c r="EM184" i="1"/>
  <c r="EM258" i="1"/>
  <c r="EM181" i="1"/>
  <c r="EM43" i="1"/>
  <c r="EM42" i="1"/>
  <c r="EM180" i="1"/>
  <c r="EN84" i="1" l="1"/>
  <c r="EN8" i="1"/>
  <c r="EN87" i="1"/>
  <c r="EN9" i="1" s="1"/>
  <c r="EN12" i="1"/>
  <c r="EN95" i="1"/>
  <c r="EN16" i="1" s="1"/>
  <c r="EN145" i="1"/>
  <c r="EN85" i="1"/>
  <c r="EN88" i="1" s="1"/>
  <c r="EN165" i="1"/>
  <c r="EM166" i="1" s="1"/>
  <c r="EN163" i="1"/>
  <c r="EN19" i="1"/>
  <c r="EN101" i="1"/>
  <c r="EN20" i="1" s="1"/>
  <c r="EN100" i="1"/>
  <c r="EN78" i="1"/>
  <c r="EN13" i="1" s="1"/>
  <c r="EO56" i="1"/>
  <c r="EO57" i="1" s="1"/>
  <c r="EN7" i="1"/>
  <c r="EN38" i="1" l="1"/>
  <c r="EO62" i="1"/>
  <c r="EO67" i="1" s="1"/>
  <c r="EM158" i="1"/>
  <c r="EM161" i="1"/>
  <c r="EM159" i="1"/>
  <c r="EM137" i="1"/>
  <c r="EM138" i="1" s="1"/>
  <c r="EM139" i="1" s="1"/>
  <c r="EM140" i="1" s="1"/>
  <c r="EM141" i="1" s="1"/>
  <c r="EM3" i="1" s="1"/>
  <c r="EM256" i="1"/>
  <c r="EM160" i="1"/>
  <c r="EN89" i="1"/>
  <c r="EN15" i="1" s="1"/>
  <c r="EN86" i="1"/>
  <c r="EN10" i="1"/>
  <c r="EN81" i="1"/>
  <c r="EN82" i="1" s="1"/>
  <c r="EN83" i="1" s="1"/>
  <c r="EN37" i="1"/>
  <c r="EN36" i="1"/>
  <c r="EM164" i="1"/>
  <c r="EN104" i="1"/>
  <c r="EN22" i="1" l="1"/>
  <c r="EM156" i="1"/>
  <c r="EM155" i="1"/>
  <c r="EM254" i="1"/>
  <c r="EM154" i="1"/>
  <c r="EM157" i="1"/>
  <c r="EO63" i="1"/>
  <c r="EN105" i="1"/>
  <c r="EN23" i="1" s="1"/>
  <c r="EO65" i="1"/>
  <c r="EN14" i="1"/>
  <c r="EN113" i="1"/>
  <c r="EN27" i="1" l="1"/>
  <c r="EN114" i="1"/>
  <c r="EN106" i="1"/>
  <c r="EN107" i="1" l="1"/>
  <c r="EN108" i="1"/>
  <c r="EN109" i="1" s="1"/>
  <c r="EN28" i="1"/>
  <c r="EN115" i="1"/>
  <c r="EN122" i="1" l="1"/>
  <c r="EN123" i="1" s="1"/>
  <c r="EN124" i="1" s="1"/>
  <c r="EN33" i="1" s="1"/>
  <c r="EN39" i="1" s="1"/>
  <c r="EN24" i="1"/>
  <c r="EN176" i="1"/>
  <c r="EO73" i="1"/>
  <c r="EN110" i="1"/>
  <c r="EN116" i="1" s="1"/>
  <c r="EO91" i="1"/>
  <c r="EN29" i="1" l="1"/>
  <c r="EN117" i="1"/>
  <c r="EN118" i="1" s="1"/>
  <c r="EN144" i="1"/>
  <c r="EO71" i="1"/>
  <c r="EN174" i="1"/>
  <c r="EN25" i="1"/>
  <c r="EN131" i="1"/>
  <c r="EN260" i="1"/>
  <c r="EO99" i="1"/>
  <c r="EO72" i="1"/>
  <c r="EO92" i="1"/>
  <c r="EO93" i="1" s="1"/>
  <c r="EO94" i="1" s="1"/>
  <c r="EO74" i="1"/>
  <c r="EO75" i="1" s="1"/>
  <c r="EN119" i="1"/>
  <c r="EN120" i="1" s="1"/>
  <c r="EN31" i="1" s="1"/>
  <c r="EN147" i="1" l="1"/>
  <c r="EN148" i="1"/>
  <c r="EN150" i="1"/>
  <c r="EN146" i="1"/>
  <c r="EN151" i="1"/>
  <c r="EN149" i="1"/>
  <c r="EN41" i="1"/>
  <c r="EN40" i="1"/>
  <c r="EN121" i="1"/>
  <c r="EO79" i="1"/>
  <c r="EN175" i="1"/>
  <c r="EN177" i="1" s="1"/>
  <c r="EN178" i="1" s="1"/>
  <c r="EN30" i="1"/>
  <c r="EN126" i="1"/>
  <c r="EN127" i="1" s="1"/>
  <c r="EN128" i="1" s="1"/>
  <c r="EN4" i="1" s="1"/>
  <c r="EO18" i="1"/>
  <c r="EO68" i="1" l="1"/>
  <c r="EN184" i="1"/>
  <c r="EN180" i="1"/>
  <c r="EO77" i="1"/>
  <c r="EN132" i="1"/>
  <c r="EN133" i="1" s="1"/>
  <c r="EN134" i="1" s="1"/>
  <c r="EN135" i="1" s="1"/>
  <c r="EN136" i="1" s="1"/>
  <c r="EN179" i="1"/>
  <c r="EN42" i="1"/>
  <c r="EO80" i="1"/>
  <c r="EN183" i="1"/>
  <c r="EN258" i="1"/>
  <c r="EN181" i="1"/>
  <c r="EN43" i="1"/>
  <c r="EO76" i="1"/>
  <c r="EN32" i="1"/>
  <c r="EO97" i="1"/>
  <c r="EO98" i="1" s="1"/>
  <c r="EO66" i="1"/>
  <c r="EO6" i="1" s="1"/>
  <c r="EO64" i="1"/>
  <c r="EO61" i="1"/>
  <c r="EO19" i="1" l="1"/>
  <c r="EO101" i="1"/>
  <c r="EO20" i="1" s="1"/>
  <c r="EO100" i="1"/>
  <c r="EO78" i="1"/>
  <c r="EO13" i="1" s="1"/>
  <c r="EP56" i="1"/>
  <c r="EP57" i="1" s="1"/>
  <c r="EO7" i="1"/>
  <c r="EO84" i="1"/>
  <c r="EO85" i="1" s="1"/>
  <c r="EO88" i="1" s="1"/>
  <c r="EO89" i="1" s="1"/>
  <c r="EO15" i="1" s="1"/>
  <c r="EO8" i="1"/>
  <c r="EO145" i="1"/>
  <c r="EO87" i="1"/>
  <c r="EO9" i="1" s="1"/>
  <c r="EO163" i="1"/>
  <c r="EO165" i="1"/>
  <c r="EO95" i="1"/>
  <c r="EO16" i="1" s="1"/>
  <c r="EO12" i="1"/>
  <c r="EN166" i="1" l="1"/>
  <c r="EO38" i="1"/>
  <c r="EO81" i="1"/>
  <c r="EO82" i="1" s="1"/>
  <c r="EO83" i="1" s="1"/>
  <c r="EO10" i="1"/>
  <c r="EO86" i="1"/>
  <c r="EO36" i="1"/>
  <c r="EO37" i="1"/>
  <c r="EN164" i="1"/>
  <c r="EO104" i="1"/>
  <c r="EP62" i="1"/>
  <c r="EP63" i="1" s="1"/>
  <c r="EP67" i="1" l="1"/>
  <c r="EP65" i="1"/>
  <c r="EN156" i="1"/>
  <c r="EN155" i="1"/>
  <c r="EN154" i="1"/>
  <c r="EN254" i="1"/>
  <c r="EN157" i="1"/>
  <c r="EO14" i="1"/>
  <c r="EO113" i="1"/>
  <c r="EO22" i="1"/>
  <c r="EO105" i="1"/>
  <c r="EO23" i="1" s="1"/>
  <c r="EN160" i="1"/>
  <c r="EN159" i="1"/>
  <c r="EN158" i="1"/>
  <c r="EN137" i="1"/>
  <c r="EN138" i="1" s="1"/>
  <c r="EN139" i="1" s="1"/>
  <c r="EN140" i="1" s="1"/>
  <c r="EN141" i="1" s="1"/>
  <c r="EN3" i="1" s="1"/>
  <c r="EN256" i="1"/>
  <c r="EN161" i="1"/>
  <c r="EO106" i="1" l="1"/>
  <c r="EO27" i="1"/>
  <c r="EO114" i="1"/>
  <c r="EO107" i="1" l="1"/>
  <c r="EO108" i="1"/>
  <c r="EO109" i="1" s="1"/>
  <c r="EO28" i="1"/>
  <c r="EO115" i="1"/>
  <c r="EP91" i="1" l="1"/>
  <c r="EO110" i="1"/>
  <c r="EO24" i="1"/>
  <c r="EP73" i="1"/>
  <c r="EO176" i="1"/>
  <c r="EO122" i="1"/>
  <c r="EO123" i="1" s="1"/>
  <c r="EO124" i="1" s="1"/>
  <c r="EO33" i="1" s="1"/>
  <c r="EO39" i="1" s="1"/>
  <c r="EO116" i="1"/>
  <c r="EO29" i="1" s="1"/>
  <c r="EO117" i="1"/>
  <c r="EO118" i="1" s="1"/>
  <c r="EO131" i="1" l="1"/>
  <c r="EO174" i="1"/>
  <c r="EP72" i="1"/>
  <c r="EP71" i="1"/>
  <c r="EO25" i="1"/>
  <c r="EO144" i="1"/>
  <c r="EO260" i="1"/>
  <c r="EP99" i="1"/>
  <c r="EP18" i="1" s="1"/>
  <c r="EP74" i="1"/>
  <c r="EP75" i="1" s="1"/>
  <c r="EO119" i="1"/>
  <c r="EO120" i="1" s="1"/>
  <c r="EO31" i="1" s="1"/>
  <c r="EP92" i="1"/>
  <c r="EP93" i="1" s="1"/>
  <c r="EP94" i="1" s="1"/>
  <c r="EO121" i="1"/>
  <c r="EP79" i="1"/>
  <c r="EO175" i="1"/>
  <c r="EO177" i="1" s="1"/>
  <c r="EO178" i="1" s="1"/>
  <c r="EO30" i="1"/>
  <c r="EO126" i="1"/>
  <c r="EO127" i="1" s="1"/>
  <c r="EO128" i="1" s="1"/>
  <c r="EO4" i="1" s="1"/>
  <c r="EO148" i="1" l="1"/>
  <c r="EO147" i="1"/>
  <c r="EP68" i="1" s="1"/>
  <c r="EO150" i="1"/>
  <c r="EO146" i="1"/>
  <c r="EO149" i="1"/>
  <c r="EO151" i="1"/>
  <c r="EO41" i="1"/>
  <c r="EO40" i="1"/>
  <c r="EO132" i="1"/>
  <c r="EO133" i="1" s="1"/>
  <c r="EO134" i="1" s="1"/>
  <c r="EO135" i="1" s="1"/>
  <c r="EO136" i="1" s="1"/>
  <c r="EO180" i="1"/>
  <c r="EP77" i="1"/>
  <c r="EO258" i="1"/>
  <c r="EO43" i="1"/>
  <c r="EO183" i="1"/>
  <c r="EP80" i="1"/>
  <c r="EO42" i="1"/>
  <c r="EO181" i="1"/>
  <c r="EP76" i="1"/>
  <c r="EO179" i="1"/>
  <c r="EO184" i="1"/>
  <c r="EO32" i="1"/>
  <c r="EP97" i="1"/>
  <c r="EP98" i="1" s="1"/>
  <c r="EP12" i="1" l="1"/>
  <c r="EP163" i="1"/>
  <c r="EP37" i="1" s="1"/>
  <c r="EP165" i="1"/>
  <c r="EO166" i="1" s="1"/>
  <c r="EO161" i="1" s="1"/>
  <c r="EP145" i="1"/>
  <c r="EP95" i="1"/>
  <c r="EP16" i="1" s="1"/>
  <c r="EP66" i="1"/>
  <c r="EP6" i="1" s="1"/>
  <c r="EP64" i="1"/>
  <c r="EP61" i="1"/>
  <c r="EP78" i="1"/>
  <c r="EP13" i="1" s="1"/>
  <c r="EP36" i="1"/>
  <c r="EO164" i="1"/>
  <c r="EO256" i="1"/>
  <c r="EO160" i="1"/>
  <c r="EP104" i="1"/>
  <c r="EP19" i="1"/>
  <c r="EP101" i="1"/>
  <c r="EP20" i="1" s="1"/>
  <c r="EP100" i="1"/>
  <c r="EO137" i="1" l="1"/>
  <c r="EO138" i="1" s="1"/>
  <c r="EO139" i="1" s="1"/>
  <c r="EO140" i="1" s="1"/>
  <c r="EO141" i="1" s="1"/>
  <c r="EO3" i="1" s="1"/>
  <c r="EO159" i="1"/>
  <c r="EP7" i="1"/>
  <c r="EQ56" i="1"/>
  <c r="EQ57" i="1" s="1"/>
  <c r="EP84" i="1"/>
  <c r="EP85" i="1" s="1"/>
  <c r="EP88" i="1" s="1"/>
  <c r="EP8" i="1"/>
  <c r="EO158" i="1"/>
  <c r="EO156" i="1"/>
  <c r="EO157" i="1"/>
  <c r="EO154" i="1"/>
  <c r="EO155" i="1"/>
  <c r="EO254" i="1"/>
  <c r="EP22" i="1"/>
  <c r="EQ62" i="1" l="1"/>
  <c r="EP89" i="1"/>
  <c r="EP15" i="1" s="1"/>
  <c r="EP86" i="1"/>
  <c r="EP81" i="1"/>
  <c r="EP82" i="1" s="1"/>
  <c r="EP83" i="1" s="1"/>
  <c r="EP10" i="1"/>
  <c r="EP14" i="1" l="1"/>
  <c r="EP113" i="1"/>
  <c r="EQ63" i="1"/>
  <c r="EQ67" i="1"/>
  <c r="EP87" i="1"/>
  <c r="EP9" i="1" s="1"/>
  <c r="EP105" i="1"/>
  <c r="EQ65" i="1"/>
  <c r="EP23" i="1" l="1"/>
  <c r="EP106" i="1"/>
  <c r="EP114" i="1"/>
  <c r="EP27" i="1"/>
  <c r="EP38" i="1"/>
  <c r="EP28" i="1" l="1"/>
  <c r="EP115" i="1"/>
  <c r="EP107" i="1"/>
  <c r="EP108" i="1"/>
  <c r="EP109" i="1" s="1"/>
  <c r="EP110" i="1" l="1"/>
  <c r="EQ91" i="1"/>
  <c r="EP24" i="1"/>
  <c r="EQ73" i="1"/>
  <c r="EP176" i="1"/>
  <c r="EP122" i="1"/>
  <c r="EP123" i="1" s="1"/>
  <c r="EP124" i="1" s="1"/>
  <c r="EP33" i="1" s="1"/>
  <c r="EP39" i="1" s="1"/>
  <c r="EP116" i="1"/>
  <c r="EP29" i="1" l="1"/>
  <c r="EP117" i="1"/>
  <c r="EP118" i="1" s="1"/>
  <c r="EQ92" i="1"/>
  <c r="EQ93" i="1" s="1"/>
  <c r="EQ94" i="1" s="1"/>
  <c r="EQ71" i="1"/>
  <c r="EP25" i="1"/>
  <c r="EP260" i="1"/>
  <c r="EP174" i="1"/>
  <c r="EQ72" i="1"/>
  <c r="EQ74" i="1"/>
  <c r="EQ75" i="1" s="1"/>
  <c r="EP131" i="1"/>
  <c r="EP119" i="1"/>
  <c r="EP120" i="1" s="1"/>
  <c r="EP31" i="1" s="1"/>
  <c r="EQ99" i="1"/>
  <c r="EQ18" i="1" s="1"/>
  <c r="EP144" i="1"/>
  <c r="EP149" i="1" l="1"/>
  <c r="EP150" i="1"/>
  <c r="EP151" i="1"/>
  <c r="EP146" i="1"/>
  <c r="EP147" i="1"/>
  <c r="EP148" i="1"/>
  <c r="EP41" i="1"/>
  <c r="EP40" i="1"/>
  <c r="EP121" i="1"/>
  <c r="EP126" i="1"/>
  <c r="EP127" i="1" s="1"/>
  <c r="EP128" i="1" s="1"/>
  <c r="EP4" i="1" s="1"/>
  <c r="EQ79" i="1"/>
  <c r="EP175" i="1"/>
  <c r="EP177" i="1" s="1"/>
  <c r="EP178" i="1" s="1"/>
  <c r="EP30" i="1"/>
  <c r="EP184" i="1" l="1"/>
  <c r="EQ76" i="1"/>
  <c r="EP258" i="1"/>
  <c r="EP42" i="1"/>
  <c r="EP132" i="1"/>
  <c r="EP133" i="1" s="1"/>
  <c r="EP134" i="1" s="1"/>
  <c r="EP135" i="1" s="1"/>
  <c r="EP136" i="1" s="1"/>
  <c r="EQ80" i="1"/>
  <c r="EP181" i="1"/>
  <c r="EP179" i="1"/>
  <c r="EP43" i="1"/>
  <c r="EP183" i="1"/>
  <c r="EP180" i="1"/>
  <c r="EQ97" i="1"/>
  <c r="EQ98" i="1" s="1"/>
  <c r="EP32" i="1"/>
  <c r="EQ61" i="1"/>
  <c r="EQ66" i="1"/>
  <c r="EQ6" i="1" s="1"/>
  <c r="EQ64" i="1"/>
  <c r="EQ68" i="1"/>
  <c r="EQ8" i="1" l="1"/>
  <c r="EQ84" i="1"/>
  <c r="EQ19" i="1"/>
  <c r="EQ100" i="1"/>
  <c r="EQ101" i="1"/>
  <c r="EQ20" i="1" s="1"/>
  <c r="EQ95" i="1"/>
  <c r="EQ16" i="1" s="1"/>
  <c r="EQ12" i="1"/>
  <c r="EQ145" i="1"/>
  <c r="EQ165" i="1"/>
  <c r="EP166" i="1" s="1"/>
  <c r="EQ163" i="1"/>
  <c r="EQ85" i="1"/>
  <c r="EQ88" i="1" s="1"/>
  <c r="EQ7" i="1"/>
  <c r="ER56" i="1"/>
  <c r="ER57" i="1" s="1"/>
  <c r="EQ38" i="1"/>
  <c r="ER62" i="1" l="1"/>
  <c r="ER63" i="1" s="1"/>
  <c r="ER65" i="1"/>
  <c r="EP161" i="1"/>
  <c r="EP137" i="1"/>
  <c r="EP138" i="1" s="1"/>
  <c r="EP139" i="1" s="1"/>
  <c r="EP140" i="1" s="1"/>
  <c r="EP141" i="1" s="1"/>
  <c r="EP3" i="1" s="1"/>
  <c r="EP256" i="1"/>
  <c r="EP160" i="1"/>
  <c r="EP159" i="1"/>
  <c r="EP158" i="1"/>
  <c r="EQ89" i="1"/>
  <c r="EQ15" i="1" s="1"/>
  <c r="EQ81" i="1"/>
  <c r="EQ82" i="1" s="1"/>
  <c r="EQ83" i="1" s="1"/>
  <c r="EQ77" i="1"/>
  <c r="EQ78" i="1" s="1"/>
  <c r="EQ10" i="1"/>
  <c r="EQ86" i="1"/>
  <c r="EQ87" i="1" s="1"/>
  <c r="EQ9" i="1" s="1"/>
  <c r="EQ36" i="1"/>
  <c r="EP164" i="1"/>
  <c r="EQ37" i="1"/>
  <c r="EP157" i="1" l="1"/>
  <c r="EP156" i="1"/>
  <c r="EP254" i="1"/>
  <c r="EP155" i="1"/>
  <c r="EP154" i="1"/>
  <c r="EQ104" i="1"/>
  <c r="EQ13" i="1"/>
  <c r="EQ14" i="1"/>
  <c r="EQ113" i="1"/>
  <c r="ER67" i="1"/>
  <c r="EQ22" i="1" l="1"/>
  <c r="EQ105" i="1"/>
  <c r="EQ27" i="1"/>
  <c r="EQ114" i="1"/>
  <c r="EQ28" i="1" l="1"/>
  <c r="EQ115" i="1"/>
  <c r="EQ122" i="1" s="1"/>
  <c r="EQ123" i="1" s="1"/>
  <c r="EQ124" i="1" s="1"/>
  <c r="EQ33" i="1" s="1"/>
  <c r="EQ39" i="1" s="1"/>
  <c r="EQ23" i="1"/>
  <c r="EQ106" i="1"/>
  <c r="EQ107" i="1" l="1"/>
  <c r="EQ108" i="1"/>
  <c r="EQ109" i="1" s="1"/>
  <c r="ER91" i="1" l="1"/>
  <c r="EQ110" i="1"/>
  <c r="EQ176" i="1"/>
  <c r="ER73" i="1"/>
  <c r="EQ24" i="1"/>
  <c r="ER99" i="1" l="1"/>
  <c r="ER18" i="1" s="1"/>
  <c r="EQ25" i="1"/>
  <c r="ER92" i="1"/>
  <c r="ER93" i="1" s="1"/>
  <c r="ER94" i="1" s="1"/>
  <c r="ER72" i="1"/>
  <c r="EQ119" i="1"/>
  <c r="EQ120" i="1" s="1"/>
  <c r="EQ31" i="1" s="1"/>
  <c r="ER71" i="1"/>
  <c r="EQ144" i="1"/>
  <c r="EQ174" i="1"/>
  <c r="EQ116" i="1"/>
  <c r="EQ260" i="1"/>
  <c r="ER74" i="1"/>
  <c r="ER75" i="1" s="1"/>
  <c r="EQ131" i="1"/>
  <c r="EQ149" i="1" l="1"/>
  <c r="EQ151" i="1"/>
  <c r="EQ146" i="1"/>
  <c r="EQ148" i="1"/>
  <c r="EQ150" i="1"/>
  <c r="EQ147" i="1"/>
  <c r="EQ40" i="1"/>
  <c r="EQ41" i="1"/>
  <c r="EQ29" i="1"/>
  <c r="EQ117" i="1"/>
  <c r="EQ118" i="1" s="1"/>
  <c r="EQ121" i="1" l="1"/>
  <c r="EQ175" i="1"/>
  <c r="EQ177" i="1" s="1"/>
  <c r="EQ178" i="1" s="1"/>
  <c r="EQ30" i="1"/>
  <c r="ER79" i="1"/>
  <c r="EQ126" i="1"/>
  <c r="EQ127" i="1" s="1"/>
  <c r="EQ128" i="1" s="1"/>
  <c r="EQ4" i="1" s="1"/>
  <c r="ER64" i="1"/>
  <c r="ER66" i="1"/>
  <c r="ER6" i="1" s="1"/>
  <c r="ER61" i="1"/>
  <c r="EQ32" i="1" l="1"/>
  <c r="ER97" i="1"/>
  <c r="ER98" i="1" s="1"/>
  <c r="ES56" i="1"/>
  <c r="ES57" i="1" s="1"/>
  <c r="ES62" i="1" s="1"/>
  <c r="ES65" i="1" s="1"/>
  <c r="ER7" i="1"/>
  <c r="ER8" i="1"/>
  <c r="ER84" i="1"/>
  <c r="ER68" i="1"/>
  <c r="EQ180" i="1"/>
  <c r="ER76" i="1"/>
  <c r="EQ183" i="1"/>
  <c r="EQ42" i="1"/>
  <c r="EQ181" i="1"/>
  <c r="ER80" i="1"/>
  <c r="EQ132" i="1"/>
  <c r="EQ133" i="1" s="1"/>
  <c r="EQ134" i="1" s="1"/>
  <c r="EQ135" i="1" s="1"/>
  <c r="EQ136" i="1" s="1"/>
  <c r="EQ179" i="1"/>
  <c r="EQ258" i="1"/>
  <c r="EQ43" i="1"/>
  <c r="EQ184" i="1"/>
  <c r="ES63" i="1"/>
  <c r="ES67" i="1" l="1"/>
  <c r="ER95" i="1"/>
  <c r="ER16" i="1" s="1"/>
  <c r="ER145" i="1"/>
  <c r="ER12" i="1"/>
  <c r="ER165" i="1"/>
  <c r="ER163" i="1"/>
  <c r="ER85" i="1"/>
  <c r="ER88" i="1" s="1"/>
  <c r="ER89" i="1" s="1"/>
  <c r="ER15" i="1" s="1"/>
  <c r="ER101" i="1"/>
  <c r="ER20" i="1" s="1"/>
  <c r="ER19" i="1"/>
  <c r="ER100" i="1"/>
  <c r="EQ164" i="1" l="1"/>
  <c r="ER37" i="1"/>
  <c r="ER36" i="1"/>
  <c r="ER86" i="1"/>
  <c r="ER87" i="1" s="1"/>
  <c r="ER9" i="1" s="1"/>
  <c r="ER10" i="1"/>
  <c r="ER77" i="1"/>
  <c r="ER78" i="1" s="1"/>
  <c r="ER81" i="1"/>
  <c r="ER82" i="1" s="1"/>
  <c r="ER83" i="1" s="1"/>
  <c r="EQ166" i="1"/>
  <c r="ER38" i="1"/>
  <c r="EQ161" i="1" l="1"/>
  <c r="EQ158" i="1"/>
  <c r="EQ256" i="1"/>
  <c r="EQ160" i="1"/>
  <c r="EQ137" i="1"/>
  <c r="EQ138" i="1" s="1"/>
  <c r="EQ139" i="1" s="1"/>
  <c r="EQ140" i="1" s="1"/>
  <c r="EQ141" i="1" s="1"/>
  <c r="EQ3" i="1" s="1"/>
  <c r="EQ159" i="1"/>
  <c r="ER14" i="1"/>
  <c r="ER113" i="1"/>
  <c r="ER13" i="1"/>
  <c r="ER104" i="1"/>
  <c r="EQ254" i="1"/>
  <c r="EQ154" i="1"/>
  <c r="EQ155" i="1"/>
  <c r="EQ156" i="1"/>
  <c r="EQ157" i="1"/>
  <c r="ER114" i="1" l="1"/>
  <c r="ER27" i="1"/>
  <c r="ER22" i="1"/>
  <c r="ER106" i="1"/>
  <c r="ER107" i="1" s="1"/>
  <c r="ER105" i="1"/>
  <c r="ER23" i="1" s="1"/>
  <c r="ER24" i="1" l="1"/>
  <c r="ER176" i="1"/>
  <c r="ES73" i="1"/>
  <c r="ER108" i="1"/>
  <c r="ER109" i="1" s="1"/>
  <c r="ER115" i="1"/>
  <c r="ER28" i="1"/>
  <c r="ES91" i="1" l="1"/>
  <c r="ER110" i="1"/>
  <c r="ER122" i="1"/>
  <c r="ER123" i="1" s="1"/>
  <c r="ER124" i="1" s="1"/>
  <c r="ER33" i="1" s="1"/>
  <c r="ER39" i="1" s="1"/>
  <c r="ER116" i="1"/>
  <c r="ER29" i="1" s="1"/>
  <c r="ER117" i="1"/>
  <c r="ER118" i="1" s="1"/>
  <c r="ES92" i="1" l="1"/>
  <c r="ES93" i="1" s="1"/>
  <c r="ES94" i="1" s="1"/>
  <c r="ES71" i="1"/>
  <c r="ER174" i="1"/>
  <c r="ER119" i="1"/>
  <c r="ER120" i="1" s="1"/>
  <c r="ER31" i="1" s="1"/>
  <c r="ER131" i="1"/>
  <c r="ER144" i="1"/>
  <c r="ES99" i="1"/>
  <c r="ES18" i="1" s="1"/>
  <c r="ES72" i="1"/>
  <c r="ES74" i="1"/>
  <c r="ES75" i="1" s="1"/>
  <c r="ER260" i="1"/>
  <c r="ER25" i="1"/>
  <c r="ER30" i="1"/>
  <c r="ER121" i="1"/>
  <c r="ER175" i="1"/>
  <c r="ER177" i="1" s="1"/>
  <c r="ER178" i="1" s="1"/>
  <c r="ES79" i="1"/>
  <c r="ER126" i="1"/>
  <c r="ER127" i="1" s="1"/>
  <c r="ER128" i="1" s="1"/>
  <c r="ER4" i="1" s="1"/>
  <c r="ER41" i="1" l="1"/>
  <c r="ER40" i="1"/>
  <c r="ES76" i="1"/>
  <c r="ER183" i="1"/>
  <c r="ER258" i="1"/>
  <c r="ER132" i="1"/>
  <c r="ER133" i="1" s="1"/>
  <c r="ER134" i="1" s="1"/>
  <c r="ER135" i="1" s="1"/>
  <c r="ER136" i="1" s="1"/>
  <c r="ER42" i="1"/>
  <c r="ER43" i="1"/>
  <c r="ES80" i="1"/>
  <c r="ER181" i="1"/>
  <c r="ER184" i="1"/>
  <c r="ER179" i="1"/>
  <c r="ER180" i="1"/>
  <c r="ER149" i="1"/>
  <c r="ER146" i="1"/>
  <c r="ER151" i="1"/>
  <c r="ER150" i="1"/>
  <c r="ER147" i="1"/>
  <c r="ER148" i="1"/>
  <c r="ER32" i="1"/>
  <c r="ES97" i="1"/>
  <c r="ES98" i="1" s="1"/>
  <c r="ES19" i="1" l="1"/>
  <c r="ES101" i="1"/>
  <c r="ES20" i="1" s="1"/>
  <c r="ES100" i="1"/>
  <c r="ES64" i="1"/>
  <c r="ES66" i="1"/>
  <c r="ES6" i="1" s="1"/>
  <c r="ES61" i="1"/>
  <c r="ES68" i="1"/>
  <c r="ES8" i="1" l="1"/>
  <c r="ES84" i="1"/>
  <c r="ES163" i="1"/>
  <c r="ES165" i="1"/>
  <c r="ER166" i="1" s="1"/>
  <c r="ES85" i="1"/>
  <c r="ES88" i="1" s="1"/>
  <c r="ES12" i="1"/>
  <c r="ES95" i="1"/>
  <c r="ES16" i="1" s="1"/>
  <c r="ES145" i="1"/>
  <c r="ES89" i="1"/>
  <c r="ES15" i="1" s="1"/>
  <c r="ET56" i="1"/>
  <c r="ET57" i="1" s="1"/>
  <c r="ES7" i="1"/>
  <c r="ET62" i="1" l="1"/>
  <c r="ET65" i="1" s="1"/>
  <c r="ET67" i="1"/>
  <c r="ET63" i="1"/>
  <c r="ER158" i="1"/>
  <c r="ER137" i="1"/>
  <c r="ER138" i="1" s="1"/>
  <c r="ER139" i="1" s="1"/>
  <c r="ER140" i="1" s="1"/>
  <c r="ER141" i="1" s="1"/>
  <c r="ER3" i="1" s="1"/>
  <c r="ER161" i="1"/>
  <c r="ER160" i="1"/>
  <c r="ER256" i="1"/>
  <c r="ER159" i="1"/>
  <c r="ES37" i="1"/>
  <c r="ES36" i="1"/>
  <c r="ER164" i="1"/>
  <c r="ES10" i="1"/>
  <c r="ES86" i="1"/>
  <c r="ES87" i="1" s="1"/>
  <c r="ES9" i="1" s="1"/>
  <c r="ES77" i="1"/>
  <c r="ES78" i="1" s="1"/>
  <c r="ES81" i="1"/>
  <c r="ES82" i="1" s="1"/>
  <c r="ES83" i="1" s="1"/>
  <c r="ES14" i="1" l="1"/>
  <c r="ES113" i="1"/>
  <c r="ER154" i="1"/>
  <c r="ER156" i="1"/>
  <c r="ER254" i="1"/>
  <c r="ER157" i="1"/>
  <c r="ER155" i="1"/>
  <c r="ES13" i="1"/>
  <c r="ES104" i="1"/>
  <c r="ES27" i="1" l="1"/>
  <c r="ES114" i="1"/>
  <c r="ES22" i="1"/>
  <c r="ES105" i="1"/>
  <c r="ES23" i="1" s="1"/>
  <c r="ES106" i="1"/>
  <c r="ES107" i="1" s="1"/>
  <c r="ES108" i="1" l="1"/>
  <c r="ES109" i="1" s="1"/>
  <c r="ES28" i="1"/>
  <c r="ES115" i="1"/>
  <c r="ES24" i="1"/>
  <c r="ES176" i="1"/>
  <c r="ET73" i="1"/>
  <c r="ES38" i="1"/>
  <c r="ES122" i="1" l="1"/>
  <c r="ES123" i="1" s="1"/>
  <c r="ES124" i="1" s="1"/>
  <c r="ES33" i="1" s="1"/>
  <c r="ES39" i="1" s="1"/>
  <c r="ES116" i="1"/>
  <c r="ES29" i="1" s="1"/>
  <c r="ES110" i="1"/>
  <c r="ET91" i="1"/>
  <c r="ES117" i="1" l="1"/>
  <c r="ES118" i="1" s="1"/>
  <c r="ET99" i="1"/>
  <c r="ET18" i="1" s="1"/>
  <c r="ET72" i="1"/>
  <c r="ES174" i="1"/>
  <c r="ES260" i="1"/>
  <c r="ET71" i="1"/>
  <c r="ET92" i="1"/>
  <c r="ET93" i="1" s="1"/>
  <c r="ET94" i="1" s="1"/>
  <c r="ES25" i="1"/>
  <c r="ES119" i="1"/>
  <c r="ES120" i="1" s="1"/>
  <c r="ES31" i="1" s="1"/>
  <c r="ET74" i="1"/>
  <c r="ET75" i="1" s="1"/>
  <c r="ES131" i="1"/>
  <c r="ES144" i="1"/>
  <c r="ES149" i="1" l="1"/>
  <c r="ES147" i="1"/>
  <c r="ES150" i="1"/>
  <c r="ES151" i="1"/>
  <c r="ES146" i="1"/>
  <c r="ES148" i="1"/>
  <c r="ES40" i="1"/>
  <c r="ES41" i="1"/>
  <c r="ES30" i="1"/>
  <c r="ES121" i="1"/>
  <c r="ES126" i="1"/>
  <c r="ES127" i="1" s="1"/>
  <c r="ES128" i="1" s="1"/>
  <c r="ES4" i="1" s="1"/>
  <c r="ET79" i="1"/>
  <c r="ES175" i="1"/>
  <c r="ES177" i="1" s="1"/>
  <c r="ES178" i="1" s="1"/>
  <c r="ES32" i="1" l="1"/>
  <c r="ET97" i="1"/>
  <c r="ET98" i="1" s="1"/>
  <c r="ET61" i="1"/>
  <c r="ET64" i="1"/>
  <c r="ET66" i="1"/>
  <c r="ET6" i="1" s="1"/>
  <c r="ET68" i="1"/>
  <c r="ES42" i="1"/>
  <c r="ES258" i="1"/>
  <c r="ES183" i="1"/>
  <c r="ET76" i="1"/>
  <c r="ES43" i="1"/>
  <c r="ES184" i="1"/>
  <c r="ES181" i="1"/>
  <c r="ES179" i="1"/>
  <c r="ES180" i="1"/>
  <c r="ES132" i="1"/>
  <c r="ES133" i="1" s="1"/>
  <c r="ES134" i="1" s="1"/>
  <c r="ES135" i="1" s="1"/>
  <c r="ES136" i="1" s="1"/>
  <c r="ET80" i="1"/>
  <c r="ET84" i="1" l="1"/>
  <c r="ET8" i="1"/>
  <c r="ET7" i="1"/>
  <c r="EU56" i="1"/>
  <c r="EU57" i="1" s="1"/>
  <c r="ET145" i="1"/>
  <c r="ET95" i="1"/>
  <c r="ET16" i="1" s="1"/>
  <c r="ET165" i="1"/>
  <c r="ES166" i="1" s="1"/>
  <c r="ET85" i="1"/>
  <c r="ET88" i="1" s="1"/>
  <c r="ET163" i="1"/>
  <c r="ET12" i="1"/>
  <c r="ET19" i="1"/>
  <c r="ET100" i="1"/>
  <c r="ET101" i="1"/>
  <c r="ET20" i="1" s="1"/>
  <c r="ET38" i="1"/>
  <c r="EU62" i="1" l="1"/>
  <c r="EU63" i="1" s="1"/>
  <c r="ES159" i="1"/>
  <c r="ES256" i="1"/>
  <c r="ES158" i="1"/>
  <c r="ES161" i="1"/>
  <c r="ES160" i="1"/>
  <c r="ES137" i="1"/>
  <c r="ES138" i="1" s="1"/>
  <c r="ES139" i="1" s="1"/>
  <c r="ES140" i="1" s="1"/>
  <c r="ES141" i="1" s="1"/>
  <c r="ES3" i="1" s="1"/>
  <c r="ET89" i="1"/>
  <c r="ET15" i="1" s="1"/>
  <c r="ET86" i="1"/>
  <c r="ET87" i="1" s="1"/>
  <c r="ET9" i="1" s="1"/>
  <c r="ET10" i="1"/>
  <c r="ET81" i="1"/>
  <c r="ET82" i="1" s="1"/>
  <c r="ET83" i="1" s="1"/>
  <c r="ET77" i="1"/>
  <c r="ET78" i="1" s="1"/>
  <c r="ES164" i="1"/>
  <c r="ET37" i="1"/>
  <c r="ET36" i="1"/>
  <c r="ES157" i="1" l="1"/>
  <c r="ES254" i="1"/>
  <c r="ES154" i="1"/>
  <c r="ES155" i="1"/>
  <c r="ES156" i="1"/>
  <c r="EU65" i="1"/>
  <c r="ET13" i="1"/>
  <c r="ET104" i="1"/>
  <c r="ET113" i="1"/>
  <c r="ET14" i="1"/>
  <c r="EU67" i="1"/>
  <c r="ET22" i="1" l="1"/>
  <c r="ET105" i="1"/>
  <c r="ET23" i="1" s="1"/>
  <c r="ET106" i="1"/>
  <c r="ET107" i="1" s="1"/>
  <c r="ET108" i="1"/>
  <c r="ET109" i="1" s="1"/>
  <c r="ET114" i="1"/>
  <c r="ET27" i="1"/>
  <c r="ET176" i="1" l="1"/>
  <c r="ET24" i="1"/>
  <c r="EU73" i="1"/>
  <c r="EU91" i="1"/>
  <c r="ET110" i="1"/>
  <c r="ET28" i="1"/>
  <c r="ET115" i="1"/>
  <c r="ET122" i="1" l="1"/>
  <c r="ET123" i="1" s="1"/>
  <c r="ET124" i="1" s="1"/>
  <c r="ET33" i="1" s="1"/>
  <c r="ET39" i="1" s="1"/>
  <c r="ET116" i="1"/>
  <c r="ET29" i="1" s="1"/>
  <c r="EU92" i="1"/>
  <c r="EU93" i="1" s="1"/>
  <c r="EU94" i="1" s="1"/>
  <c r="EU74" i="1"/>
  <c r="EU75" i="1" s="1"/>
  <c r="EU72" i="1"/>
  <c r="EU99" i="1"/>
  <c r="EU18" i="1" s="1"/>
  <c r="ET144" i="1"/>
  <c r="ET260" i="1"/>
  <c r="ET25" i="1"/>
  <c r="ET174" i="1"/>
  <c r="EU71" i="1"/>
  <c r="ET131" i="1"/>
  <c r="ET119" i="1"/>
  <c r="ET120" i="1" s="1"/>
  <c r="ET31" i="1" s="1"/>
  <c r="ET149" i="1" l="1"/>
  <c r="ET150" i="1"/>
  <c r="ET151" i="1"/>
  <c r="ET148" i="1"/>
  <c r="ET147" i="1"/>
  <c r="ET146" i="1"/>
  <c r="ET40" i="1"/>
  <c r="ET41" i="1"/>
  <c r="ET117" i="1"/>
  <c r="ET118" i="1" s="1"/>
  <c r="ET121" i="1" l="1"/>
  <c r="ET30" i="1"/>
  <c r="EU79" i="1"/>
  <c r="ET126" i="1"/>
  <c r="ET127" i="1" s="1"/>
  <c r="ET128" i="1" s="1"/>
  <c r="ET4" i="1" s="1"/>
  <c r="ET175" i="1"/>
  <c r="ET177" i="1" s="1"/>
  <c r="ET178" i="1" s="1"/>
  <c r="EU68" i="1" s="1"/>
  <c r="EU61" i="1"/>
  <c r="EU64" i="1"/>
  <c r="EU66" i="1"/>
  <c r="EU6" i="1" s="1"/>
  <c r="EU163" i="1" l="1"/>
  <c r="EU165" i="1"/>
  <c r="ET166" i="1" s="1"/>
  <c r="EU12" i="1"/>
  <c r="EU95" i="1"/>
  <c r="EU16" i="1" s="1"/>
  <c r="EU145" i="1"/>
  <c r="EU84" i="1"/>
  <c r="EU85" i="1" s="1"/>
  <c r="EU88" i="1" s="1"/>
  <c r="EU8" i="1"/>
  <c r="EU7" i="1"/>
  <c r="EV56" i="1"/>
  <c r="EV57" i="1" s="1"/>
  <c r="EV62" i="1" s="1"/>
  <c r="EV67" i="1" s="1"/>
  <c r="ET42" i="1"/>
  <c r="ET184" i="1"/>
  <c r="EU80" i="1"/>
  <c r="ET179" i="1"/>
  <c r="ET181" i="1"/>
  <c r="ET43" i="1"/>
  <c r="ET132" i="1"/>
  <c r="ET133" i="1" s="1"/>
  <c r="ET134" i="1" s="1"/>
  <c r="ET135" i="1" s="1"/>
  <c r="ET136" i="1" s="1"/>
  <c r="ET183" i="1"/>
  <c r="ET258" i="1"/>
  <c r="ET180" i="1"/>
  <c r="EU76" i="1"/>
  <c r="ET32" i="1"/>
  <c r="EU97" i="1"/>
  <c r="EU98" i="1" s="1"/>
  <c r="EV65" i="1"/>
  <c r="EV63" i="1"/>
  <c r="EU89" i="1" l="1"/>
  <c r="EU15" i="1" s="1"/>
  <c r="EU81" i="1"/>
  <c r="EU82" i="1" s="1"/>
  <c r="EU83" i="1" s="1"/>
  <c r="EU10" i="1"/>
  <c r="EU86" i="1"/>
  <c r="EU87" i="1" s="1"/>
  <c r="EU9" i="1" s="1"/>
  <c r="EU77" i="1"/>
  <c r="EU78" i="1" s="1"/>
  <c r="ET159" i="1"/>
  <c r="ET137" i="1"/>
  <c r="ET138" i="1" s="1"/>
  <c r="ET139" i="1" s="1"/>
  <c r="ET140" i="1" s="1"/>
  <c r="ET141" i="1" s="1"/>
  <c r="ET3" i="1" s="1"/>
  <c r="ET158" i="1"/>
  <c r="ET256" i="1"/>
  <c r="ET161" i="1"/>
  <c r="ET160" i="1"/>
  <c r="EU101" i="1"/>
  <c r="EU20" i="1" s="1"/>
  <c r="EU19" i="1"/>
  <c r="EU100" i="1"/>
  <c r="ET164" i="1"/>
  <c r="EU36" i="1"/>
  <c r="EU37" i="1"/>
  <c r="EU38" i="1"/>
  <c r="EU113" i="1" l="1"/>
  <c r="EU14" i="1"/>
  <c r="ET154" i="1"/>
  <c r="ET157" i="1"/>
  <c r="ET156" i="1"/>
  <c r="ET155" i="1"/>
  <c r="ET254" i="1"/>
  <c r="EU104" i="1"/>
  <c r="EU13" i="1"/>
  <c r="EU105" i="1" l="1"/>
  <c r="EU23" i="1" s="1"/>
  <c r="EU22" i="1"/>
  <c r="EU27" i="1"/>
  <c r="EU114" i="1"/>
  <c r="EU106" i="1" l="1"/>
  <c r="EU28" i="1"/>
  <c r="EU115" i="1"/>
  <c r="EU122" i="1" s="1"/>
  <c r="EU123" i="1" s="1"/>
  <c r="EU124" i="1" s="1"/>
  <c r="EU33" i="1" s="1"/>
  <c r="EU39" i="1" s="1"/>
  <c r="EU107" i="1" l="1"/>
  <c r="EU108" i="1"/>
  <c r="EU109" i="1" s="1"/>
  <c r="EV91" i="1" l="1"/>
  <c r="EU110" i="1"/>
  <c r="EU176" i="1"/>
  <c r="EU24" i="1"/>
  <c r="EV73" i="1"/>
  <c r="EU116" i="1" l="1"/>
  <c r="EU144" i="1"/>
  <c r="EV99" i="1"/>
  <c r="EV18" i="1" s="1"/>
  <c r="EU25" i="1"/>
  <c r="EU260" i="1"/>
  <c r="EU174" i="1"/>
  <c r="EV71" i="1"/>
  <c r="EV92" i="1"/>
  <c r="EV93" i="1" s="1"/>
  <c r="EV94" i="1" s="1"/>
  <c r="EU119" i="1"/>
  <c r="EU120" i="1" s="1"/>
  <c r="EU31" i="1" s="1"/>
  <c r="EV72" i="1"/>
  <c r="EV74" i="1"/>
  <c r="EV75" i="1" s="1"/>
  <c r="EU131" i="1"/>
  <c r="EU40" i="1" l="1"/>
  <c r="EU41" i="1"/>
  <c r="EU149" i="1"/>
  <c r="EU147" i="1"/>
  <c r="EU148" i="1"/>
  <c r="EU146" i="1"/>
  <c r="EU150" i="1"/>
  <c r="EU151" i="1"/>
  <c r="EU29" i="1"/>
  <c r="EU117" i="1"/>
  <c r="EU118" i="1" s="1"/>
  <c r="EV61" i="1" l="1"/>
  <c r="EV64" i="1"/>
  <c r="EV66" i="1"/>
  <c r="EV6" i="1" s="1"/>
  <c r="EU121" i="1"/>
  <c r="EU30" i="1"/>
  <c r="EU175" i="1"/>
  <c r="EU177" i="1" s="1"/>
  <c r="EU178" i="1" s="1"/>
  <c r="EV68" i="1" s="1"/>
  <c r="EV79" i="1"/>
  <c r="EU126" i="1"/>
  <c r="EU127" i="1" s="1"/>
  <c r="EU128" i="1" s="1"/>
  <c r="EU4" i="1" s="1"/>
  <c r="EV163" i="1" l="1"/>
  <c r="EV95" i="1"/>
  <c r="EV16" i="1" s="1"/>
  <c r="EV145" i="1"/>
  <c r="EV12" i="1"/>
  <c r="EV165" i="1"/>
  <c r="EU166" i="1" s="1"/>
  <c r="EU132" i="1"/>
  <c r="EU133" i="1" s="1"/>
  <c r="EU134" i="1" s="1"/>
  <c r="EU135" i="1" s="1"/>
  <c r="EU136" i="1" s="1"/>
  <c r="EU181" i="1"/>
  <c r="EU179" i="1"/>
  <c r="EU180" i="1"/>
  <c r="EV80" i="1"/>
  <c r="EU183" i="1"/>
  <c r="EU184" i="1"/>
  <c r="EU43" i="1"/>
  <c r="EV76" i="1"/>
  <c r="EU258" i="1"/>
  <c r="EU42" i="1"/>
  <c r="EV77" i="1"/>
  <c r="EV78" i="1" s="1"/>
  <c r="EV13" i="1" s="1"/>
  <c r="EV84" i="1"/>
  <c r="EV85" i="1" s="1"/>
  <c r="EV88" i="1" s="1"/>
  <c r="EV81" i="1" s="1"/>
  <c r="EV82" i="1" s="1"/>
  <c r="EV83" i="1" s="1"/>
  <c r="EV8" i="1"/>
  <c r="EU32" i="1"/>
  <c r="EV97" i="1"/>
  <c r="EV98" i="1" s="1"/>
  <c r="EW56" i="1"/>
  <c r="EW57" i="1" s="1"/>
  <c r="EV7" i="1"/>
  <c r="EV14" i="1" l="1"/>
  <c r="EV113" i="1"/>
  <c r="EV104" i="1"/>
  <c r="EV19" i="1"/>
  <c r="EV101" i="1"/>
  <c r="EV20" i="1" s="1"/>
  <c r="EV100" i="1"/>
  <c r="EW62" i="1"/>
  <c r="EW67" i="1" s="1"/>
  <c r="EW65" i="1"/>
  <c r="EV86" i="1"/>
  <c r="EV87" i="1" s="1"/>
  <c r="EV9" i="1" s="1"/>
  <c r="EV10" i="1"/>
  <c r="EV89" i="1"/>
  <c r="EV15" i="1" s="1"/>
  <c r="EU256" i="1"/>
  <c r="EU161" i="1"/>
  <c r="EU159" i="1"/>
  <c r="EU137" i="1"/>
  <c r="EU138" i="1" s="1"/>
  <c r="EU139" i="1" s="1"/>
  <c r="EU140" i="1" s="1"/>
  <c r="EU141" i="1" s="1"/>
  <c r="EU3" i="1" s="1"/>
  <c r="EU158" i="1"/>
  <c r="EU160" i="1"/>
  <c r="EV37" i="1"/>
  <c r="EV36" i="1"/>
  <c r="EU164" i="1"/>
  <c r="EU157" i="1" l="1"/>
  <c r="EU254" i="1"/>
  <c r="EU155" i="1"/>
  <c r="EU156" i="1"/>
  <c r="EU154" i="1"/>
  <c r="EW63" i="1"/>
  <c r="EV22" i="1"/>
  <c r="EV105" i="1"/>
  <c r="EV23" i="1" s="1"/>
  <c r="EV114" i="1"/>
  <c r="EV27" i="1"/>
  <c r="EV28" i="1" l="1"/>
  <c r="EV115" i="1"/>
  <c r="EV106" i="1"/>
  <c r="EV107" i="1" l="1"/>
  <c r="EV108" i="1"/>
  <c r="EV109" i="1" s="1"/>
  <c r="EV122" i="1"/>
  <c r="EV123" i="1" s="1"/>
  <c r="EV124" i="1" s="1"/>
  <c r="EV33" i="1" s="1"/>
  <c r="EV39" i="1" s="1"/>
  <c r="EV38" i="1"/>
  <c r="EV110" i="1" l="1"/>
  <c r="EW91" i="1"/>
  <c r="EW92" i="1" s="1"/>
  <c r="EW93" i="1" s="1"/>
  <c r="EW94" i="1" s="1"/>
  <c r="EW73" i="1"/>
  <c r="EV176" i="1"/>
  <c r="EV24" i="1"/>
  <c r="EV174" i="1" l="1"/>
  <c r="EV25" i="1"/>
  <c r="EW99" i="1"/>
  <c r="EW18" i="1" s="1"/>
  <c r="EW74" i="1"/>
  <c r="EW75" i="1" s="1"/>
  <c r="EW72" i="1"/>
  <c r="EV131" i="1"/>
  <c r="EW71" i="1"/>
  <c r="EV119" i="1"/>
  <c r="EV120" i="1" s="1"/>
  <c r="EV31" i="1" s="1"/>
  <c r="EV144" i="1"/>
  <c r="EV260" i="1"/>
  <c r="EV116" i="1"/>
  <c r="EV29" i="1" l="1"/>
  <c r="EV117" i="1"/>
  <c r="EV118" i="1" s="1"/>
  <c r="EV40" i="1"/>
  <c r="EV41" i="1"/>
  <c r="EV150" i="1"/>
  <c r="EV148" i="1"/>
  <c r="EV147" i="1"/>
  <c r="EV151" i="1"/>
  <c r="EV149" i="1"/>
  <c r="EV146" i="1"/>
  <c r="EW61" i="1" l="1"/>
  <c r="EW64" i="1"/>
  <c r="EW66" i="1"/>
  <c r="EW6" i="1" s="1"/>
  <c r="EV175" i="1"/>
  <c r="EV177" i="1" s="1"/>
  <c r="EV178" i="1" s="1"/>
  <c r="EV30" i="1"/>
  <c r="EV126" i="1"/>
  <c r="EV127" i="1" s="1"/>
  <c r="EV128" i="1" s="1"/>
  <c r="EV4" i="1" s="1"/>
  <c r="EV121" i="1"/>
  <c r="EW79" i="1"/>
  <c r="EW97" i="1" l="1"/>
  <c r="EW98" i="1" s="1"/>
  <c r="EV32" i="1"/>
  <c r="EW84" i="1"/>
  <c r="EW8" i="1"/>
  <c r="EX56" i="1"/>
  <c r="EX57" i="1" s="1"/>
  <c r="EW7" i="1"/>
  <c r="EV181" i="1"/>
  <c r="EV180" i="1"/>
  <c r="EV43" i="1"/>
  <c r="EW80" i="1"/>
  <c r="EV183" i="1"/>
  <c r="EV258" i="1"/>
  <c r="EW76" i="1"/>
  <c r="EV184" i="1"/>
  <c r="EV42" i="1"/>
  <c r="EV179" i="1"/>
  <c r="EV132" i="1"/>
  <c r="EV133" i="1" s="1"/>
  <c r="EV134" i="1" s="1"/>
  <c r="EV135" i="1" s="1"/>
  <c r="EV136" i="1" s="1"/>
  <c r="EW68" i="1"/>
  <c r="EW95" i="1" l="1"/>
  <c r="EW16" i="1" s="1"/>
  <c r="EW165" i="1"/>
  <c r="EV166" i="1" s="1"/>
  <c r="EW12" i="1"/>
  <c r="EW163" i="1"/>
  <c r="EW85" i="1"/>
  <c r="EW88" i="1" s="1"/>
  <c r="EW145" i="1"/>
  <c r="EX62" i="1"/>
  <c r="EX67" i="1" s="1"/>
  <c r="EX63" i="1"/>
  <c r="EX65" i="1"/>
  <c r="EW19" i="1"/>
  <c r="EW101" i="1"/>
  <c r="EW20" i="1" s="1"/>
  <c r="EW100" i="1"/>
  <c r="EW37" i="1" l="1"/>
  <c r="EV164" i="1"/>
  <c r="EW36" i="1"/>
  <c r="EV158" i="1"/>
  <c r="EV256" i="1"/>
  <c r="EV159" i="1"/>
  <c r="EV137" i="1"/>
  <c r="EV138" i="1" s="1"/>
  <c r="EV139" i="1" s="1"/>
  <c r="EV140" i="1" s="1"/>
  <c r="EV141" i="1" s="1"/>
  <c r="EV3" i="1" s="1"/>
  <c r="EV160" i="1"/>
  <c r="EV161" i="1"/>
  <c r="EW89" i="1"/>
  <c r="EW15" i="1" s="1"/>
  <c r="EW10" i="1"/>
  <c r="EW86" i="1"/>
  <c r="EW87" i="1" s="1"/>
  <c r="EW9" i="1" s="1"/>
  <c r="EW81" i="1"/>
  <c r="EW82" i="1" s="1"/>
  <c r="EW83" i="1" s="1"/>
  <c r="EW77" i="1"/>
  <c r="EW78" i="1" s="1"/>
  <c r="EW13" i="1" l="1"/>
  <c r="EW104" i="1"/>
  <c r="EV157" i="1"/>
  <c r="EV154" i="1"/>
  <c r="EV156" i="1"/>
  <c r="EV155" i="1"/>
  <c r="EV254" i="1"/>
  <c r="EW14" i="1"/>
  <c r="EW113" i="1"/>
  <c r="EW22" i="1" l="1"/>
  <c r="EW105" i="1"/>
  <c r="EW23" i="1" s="1"/>
  <c r="EW27" i="1"/>
  <c r="EW114" i="1"/>
  <c r="EW38" i="1"/>
  <c r="EW106" i="1" l="1"/>
  <c r="EW115" i="1"/>
  <c r="EW28" i="1"/>
  <c r="EW122" i="1" l="1"/>
  <c r="EW123" i="1" s="1"/>
  <c r="EW124" i="1" s="1"/>
  <c r="EW33" i="1" s="1"/>
  <c r="EW39" i="1" s="1"/>
  <c r="EW107" i="1"/>
  <c r="EW108" i="1"/>
  <c r="EW109" i="1" s="1"/>
  <c r="EX91" i="1" l="1"/>
  <c r="EW110" i="1"/>
  <c r="EW176" i="1"/>
  <c r="EW24" i="1"/>
  <c r="EX73" i="1"/>
  <c r="EW144" i="1" l="1"/>
  <c r="EX74" i="1"/>
  <c r="EX75" i="1" s="1"/>
  <c r="EW119" i="1"/>
  <c r="EW120" i="1" s="1"/>
  <c r="EW31" i="1" s="1"/>
  <c r="EW174" i="1"/>
  <c r="EX71" i="1"/>
  <c r="EW260" i="1"/>
  <c r="EW25" i="1"/>
  <c r="EX72" i="1"/>
  <c r="EX99" i="1"/>
  <c r="EW131" i="1"/>
  <c r="EX92" i="1"/>
  <c r="EX93" i="1" s="1"/>
  <c r="EX94" i="1" s="1"/>
  <c r="EW116" i="1"/>
  <c r="EW29" i="1" l="1"/>
  <c r="EW117" i="1"/>
  <c r="EW118" i="1" s="1"/>
  <c r="EW41" i="1"/>
  <c r="EW40" i="1"/>
  <c r="EX18" i="1"/>
  <c r="EW146" i="1"/>
  <c r="EW150" i="1"/>
  <c r="EW151" i="1"/>
  <c r="EW148" i="1"/>
  <c r="EW147" i="1"/>
  <c r="EW149" i="1"/>
  <c r="EX61" i="1" l="1"/>
  <c r="EX66" i="1"/>
  <c r="EX6" i="1" s="1"/>
  <c r="EX64" i="1"/>
  <c r="EW175" i="1"/>
  <c r="EW177" i="1" s="1"/>
  <c r="EW178" i="1" s="1"/>
  <c r="EW30" i="1"/>
  <c r="EX79" i="1"/>
  <c r="EW121" i="1"/>
  <c r="EW126" i="1"/>
  <c r="EW127" i="1" s="1"/>
  <c r="EW128" i="1" s="1"/>
  <c r="EW4" i="1" s="1"/>
  <c r="EX76" i="1" l="1"/>
  <c r="EW42" i="1"/>
  <c r="EX81" i="1"/>
  <c r="EW180" i="1"/>
  <c r="EW258" i="1"/>
  <c r="EW43" i="1"/>
  <c r="EW132" i="1"/>
  <c r="EW133" i="1" s="1"/>
  <c r="EW134" i="1" s="1"/>
  <c r="EW135" i="1" s="1"/>
  <c r="EW136" i="1" s="1"/>
  <c r="EW181" i="1"/>
  <c r="EW183" i="1"/>
  <c r="EW179" i="1"/>
  <c r="EW184" i="1"/>
  <c r="EX7" i="1"/>
  <c r="EY56" i="1"/>
  <c r="EY57" i="1" s="1"/>
  <c r="EW32" i="1"/>
  <c r="EX97" i="1"/>
  <c r="EX98" i="1" s="1"/>
  <c r="EX68" i="1"/>
  <c r="EX8" i="1"/>
  <c r="EX84" i="1"/>
  <c r="EX19" i="1" l="1"/>
  <c r="EX101" i="1"/>
  <c r="EX20" i="1" s="1"/>
  <c r="EX100" i="1"/>
  <c r="EY62" i="1"/>
  <c r="EY63" i="1" s="1"/>
  <c r="EY67" i="1"/>
  <c r="EY65" i="1"/>
  <c r="EX85" i="1"/>
  <c r="EX88" i="1" s="1"/>
  <c r="EX12" i="1"/>
  <c r="EX145" i="1"/>
  <c r="EX163" i="1"/>
  <c r="EX95" i="1"/>
  <c r="EX16" i="1" s="1"/>
  <c r="EX165" i="1"/>
  <c r="EW166" i="1" s="1"/>
  <c r="EW160" i="1" l="1"/>
  <c r="EW158" i="1"/>
  <c r="EW256" i="1"/>
  <c r="EW137" i="1"/>
  <c r="EW138" i="1" s="1"/>
  <c r="EW139" i="1" s="1"/>
  <c r="EW140" i="1" s="1"/>
  <c r="EW141" i="1" s="1"/>
  <c r="EW3" i="1" s="1"/>
  <c r="EW161" i="1"/>
  <c r="EW159" i="1"/>
  <c r="EX10" i="1"/>
  <c r="EX86" i="1"/>
  <c r="EX87" i="1" s="1"/>
  <c r="EX9" i="1" s="1"/>
  <c r="EX77" i="1"/>
  <c r="EX78" i="1" s="1"/>
  <c r="EX80" i="1"/>
  <c r="EX82" i="1" s="1"/>
  <c r="EX83" i="1" s="1"/>
  <c r="EW164" i="1"/>
  <c r="EX36" i="1"/>
  <c r="EX37" i="1"/>
  <c r="EX89" i="1"/>
  <c r="EX15" i="1" s="1"/>
  <c r="EX38" i="1"/>
  <c r="EW155" i="1" l="1"/>
  <c r="EW157" i="1"/>
  <c r="EW254" i="1"/>
  <c r="EW154" i="1"/>
  <c r="EW156" i="1"/>
  <c r="EX14" i="1"/>
  <c r="EX113" i="1"/>
  <c r="EX13" i="1"/>
  <c r="EX104" i="1"/>
  <c r="EX22" i="1" l="1"/>
  <c r="EX105" i="1"/>
  <c r="EX23" i="1" s="1"/>
  <c r="EX106" i="1"/>
  <c r="EX107" i="1" s="1"/>
  <c r="EX27" i="1"/>
  <c r="EX114" i="1"/>
  <c r="EX115" i="1" l="1"/>
  <c r="EX28" i="1"/>
  <c r="EX108" i="1"/>
  <c r="EX109" i="1" s="1"/>
  <c r="EX176" i="1"/>
  <c r="EX24" i="1"/>
  <c r="EY73" i="1"/>
  <c r="EX110" i="1" l="1"/>
  <c r="EY91" i="1"/>
  <c r="EX122" i="1"/>
  <c r="EX123" i="1" s="1"/>
  <c r="EX124" i="1" s="1"/>
  <c r="EX33" i="1" s="1"/>
  <c r="EX39" i="1" s="1"/>
  <c r="EX116" i="1"/>
  <c r="EX29" i="1" s="1"/>
  <c r="EX117" i="1" l="1"/>
  <c r="EX118" i="1" s="1"/>
  <c r="EY72" i="1"/>
  <c r="EX25" i="1"/>
  <c r="EX131" i="1"/>
  <c r="EY99" i="1"/>
  <c r="EX260" i="1"/>
  <c r="EX119" i="1"/>
  <c r="EX120" i="1" s="1"/>
  <c r="EX31" i="1" s="1"/>
  <c r="EX144" i="1"/>
  <c r="EY92" i="1"/>
  <c r="EY93" i="1" s="1"/>
  <c r="EY94" i="1" s="1"/>
  <c r="EY71" i="1"/>
  <c r="EX174" i="1"/>
  <c r="EY74" i="1"/>
  <c r="EY75" i="1" s="1"/>
  <c r="EX148" i="1" l="1"/>
  <c r="EX146" i="1"/>
  <c r="EX149" i="1"/>
  <c r="EX150" i="1"/>
  <c r="EX147" i="1"/>
  <c r="EX151" i="1"/>
  <c r="EX40" i="1"/>
  <c r="EX41" i="1"/>
  <c r="EY18" i="1"/>
  <c r="EX121" i="1"/>
  <c r="EY79" i="1"/>
  <c r="EX30" i="1"/>
  <c r="EX175" i="1"/>
  <c r="EX177" i="1" s="1"/>
  <c r="EX178" i="1" s="1"/>
  <c r="EX126" i="1"/>
  <c r="EX127" i="1" s="1"/>
  <c r="EX128" i="1" s="1"/>
  <c r="EX4" i="1" s="1"/>
  <c r="EX32" i="1" l="1"/>
  <c r="EY97" i="1"/>
  <c r="EY98" i="1" s="1"/>
  <c r="EX180" i="1"/>
  <c r="EX181" i="1"/>
  <c r="EX132" i="1"/>
  <c r="EX133" i="1" s="1"/>
  <c r="EX134" i="1" s="1"/>
  <c r="EX135" i="1" s="1"/>
  <c r="EX136" i="1" s="1"/>
  <c r="EX42" i="1"/>
  <c r="EX43" i="1"/>
  <c r="EX183" i="1"/>
  <c r="EX258" i="1"/>
  <c r="EX179" i="1"/>
  <c r="EY81" i="1"/>
  <c r="EY76" i="1"/>
  <c r="EX184" i="1"/>
  <c r="EY66" i="1"/>
  <c r="EY6" i="1" s="1"/>
  <c r="EY61" i="1"/>
  <c r="EY64" i="1"/>
  <c r="EY68" i="1"/>
  <c r="EZ56" i="1" l="1"/>
  <c r="EZ57" i="1" s="1"/>
  <c r="EY7" i="1"/>
  <c r="EY95" i="1"/>
  <c r="EY16" i="1" s="1"/>
  <c r="EY163" i="1"/>
  <c r="EY145" i="1"/>
  <c r="EY12" i="1"/>
  <c r="EY165" i="1"/>
  <c r="EX166" i="1" s="1"/>
  <c r="EY85" i="1"/>
  <c r="EY88" i="1" s="1"/>
  <c r="EY8" i="1"/>
  <c r="EY84" i="1"/>
  <c r="EY19" i="1"/>
  <c r="EY100" i="1"/>
  <c r="EY101" i="1"/>
  <c r="EY20" i="1" s="1"/>
  <c r="EY89" i="1" l="1"/>
  <c r="EY15" i="1" s="1"/>
  <c r="EY10" i="1"/>
  <c r="EY86" i="1"/>
  <c r="EY87" i="1" s="1"/>
  <c r="EY9" i="1" s="1"/>
  <c r="EY77" i="1"/>
  <c r="EY78" i="1" s="1"/>
  <c r="EY80" i="1"/>
  <c r="EY82" i="1" s="1"/>
  <c r="EY83" i="1" s="1"/>
  <c r="EY37" i="1"/>
  <c r="EY36" i="1"/>
  <c r="EX164" i="1"/>
  <c r="EX160" i="1"/>
  <c r="EX159" i="1"/>
  <c r="EX256" i="1"/>
  <c r="EX158" i="1"/>
  <c r="EX137" i="1"/>
  <c r="EX138" i="1" s="1"/>
  <c r="EX139" i="1" s="1"/>
  <c r="EX140" i="1" s="1"/>
  <c r="EX141" i="1" s="1"/>
  <c r="EX3" i="1" s="1"/>
  <c r="EX161" i="1"/>
  <c r="EZ62" i="1"/>
  <c r="EZ65" i="1" s="1"/>
  <c r="EZ67" i="1"/>
  <c r="EX157" i="1" l="1"/>
  <c r="EX156" i="1"/>
  <c r="EX254" i="1"/>
  <c r="EX155" i="1"/>
  <c r="EX154" i="1"/>
  <c r="EY13" i="1"/>
  <c r="EY104" i="1"/>
  <c r="EZ63" i="1"/>
  <c r="EY14" i="1"/>
  <c r="EY113" i="1"/>
  <c r="EY38" i="1"/>
  <c r="EY22" i="1" l="1"/>
  <c r="EY105" i="1"/>
  <c r="EY23" i="1" s="1"/>
  <c r="EY106" i="1"/>
  <c r="EY107" i="1" s="1"/>
  <c r="EY27" i="1"/>
  <c r="EY114" i="1"/>
  <c r="EY108" i="1" l="1"/>
  <c r="EY109" i="1" s="1"/>
  <c r="EY24" i="1"/>
  <c r="EY176" i="1"/>
  <c r="EZ73" i="1"/>
  <c r="EY115" i="1"/>
  <c r="EY28" i="1"/>
  <c r="EY122" i="1" l="1"/>
  <c r="EY123" i="1" s="1"/>
  <c r="EY124" i="1" s="1"/>
  <c r="EY33" i="1" s="1"/>
  <c r="EY39" i="1" s="1"/>
  <c r="EY116" i="1"/>
  <c r="EY29" i="1" s="1"/>
  <c r="EY110" i="1"/>
  <c r="EZ91" i="1"/>
  <c r="EY174" i="1" l="1"/>
  <c r="EZ71" i="1"/>
  <c r="EZ92" i="1"/>
  <c r="EZ93" i="1" s="1"/>
  <c r="EZ94" i="1" s="1"/>
  <c r="EY25" i="1"/>
  <c r="EY260" i="1"/>
  <c r="EZ74" i="1"/>
  <c r="EZ75" i="1" s="1"/>
  <c r="EY131" i="1"/>
  <c r="EZ99" i="1"/>
  <c r="EY119" i="1"/>
  <c r="EY120" i="1" s="1"/>
  <c r="EY31" i="1" s="1"/>
  <c r="EZ72" i="1"/>
  <c r="EY144" i="1"/>
  <c r="EY117" i="1"/>
  <c r="EY118" i="1" s="1"/>
  <c r="EY148" i="1" l="1"/>
  <c r="EY150" i="1"/>
  <c r="EY147" i="1"/>
  <c r="EY149" i="1"/>
  <c r="EY151" i="1"/>
  <c r="EY146" i="1"/>
  <c r="EY30" i="1"/>
  <c r="EY175" i="1"/>
  <c r="EY177" i="1" s="1"/>
  <c r="EY178" i="1" s="1"/>
  <c r="EZ79" i="1"/>
  <c r="EY121" i="1"/>
  <c r="EY126" i="1"/>
  <c r="EY127" i="1" s="1"/>
  <c r="EY128" i="1" s="1"/>
  <c r="EY4" i="1" s="1"/>
  <c r="EZ18" i="1"/>
  <c r="EY40" i="1"/>
  <c r="EY41" i="1"/>
  <c r="EY181" i="1" l="1"/>
  <c r="EY179" i="1"/>
  <c r="EY258" i="1"/>
  <c r="EY180" i="1"/>
  <c r="EY43" i="1"/>
  <c r="EY183" i="1"/>
  <c r="EY132" i="1"/>
  <c r="EY133" i="1" s="1"/>
  <c r="EY134" i="1" s="1"/>
  <c r="EY135" i="1" s="1"/>
  <c r="EY136" i="1" s="1"/>
  <c r="EZ81" i="1"/>
  <c r="EY42" i="1"/>
  <c r="EZ76" i="1"/>
  <c r="EY184" i="1"/>
  <c r="EZ61" i="1"/>
  <c r="EZ66" i="1"/>
  <c r="EZ6" i="1" s="1"/>
  <c r="EZ64" i="1"/>
  <c r="EZ68" i="1"/>
  <c r="EY32" i="1"/>
  <c r="EZ97" i="1"/>
  <c r="EZ98" i="1" s="1"/>
  <c r="EZ84" i="1" l="1"/>
  <c r="EZ85" i="1" s="1"/>
  <c r="EZ88" i="1" s="1"/>
  <c r="EZ89" i="1" s="1"/>
  <c r="EZ15" i="1" s="1"/>
  <c r="EZ8" i="1"/>
  <c r="EZ95" i="1"/>
  <c r="EZ16" i="1" s="1"/>
  <c r="EZ12" i="1"/>
  <c r="EZ163" i="1"/>
  <c r="EZ165" i="1"/>
  <c r="EY166" i="1" s="1"/>
  <c r="EZ145" i="1"/>
  <c r="EZ19" i="1"/>
  <c r="EZ100" i="1"/>
  <c r="EZ101" i="1"/>
  <c r="EZ20" i="1" s="1"/>
  <c r="EZ7" i="1"/>
  <c r="FA56" i="1"/>
  <c r="FA57" i="1" s="1"/>
  <c r="EY158" i="1" l="1"/>
  <c r="EY256" i="1"/>
  <c r="EY160" i="1"/>
  <c r="EY161" i="1"/>
  <c r="EY137" i="1"/>
  <c r="EY138" i="1" s="1"/>
  <c r="EY139" i="1" s="1"/>
  <c r="EY140" i="1" s="1"/>
  <c r="EY141" i="1" s="1"/>
  <c r="EY3" i="1" s="1"/>
  <c r="EY159" i="1"/>
  <c r="FA62" i="1"/>
  <c r="FA63" i="1" s="1"/>
  <c r="FA65" i="1"/>
  <c r="EY164" i="1"/>
  <c r="EZ37" i="1"/>
  <c r="EZ36" i="1"/>
  <c r="EZ77" i="1"/>
  <c r="EZ78" i="1" s="1"/>
  <c r="EZ10" i="1"/>
  <c r="EZ86" i="1"/>
  <c r="EZ87" i="1" s="1"/>
  <c r="EZ9" i="1" s="1"/>
  <c r="EZ80" i="1"/>
  <c r="EZ82" i="1" s="1"/>
  <c r="EZ83" i="1" s="1"/>
  <c r="EZ38" i="1"/>
  <c r="EZ14" i="1" l="1"/>
  <c r="EZ113" i="1"/>
  <c r="FA67" i="1"/>
  <c r="EY157" i="1"/>
  <c r="EY155" i="1"/>
  <c r="EY156" i="1"/>
  <c r="EY254" i="1"/>
  <c r="EY154" i="1"/>
  <c r="EZ13" i="1"/>
  <c r="EZ104" i="1"/>
  <c r="EZ27" i="1" l="1"/>
  <c r="EZ114" i="1"/>
  <c r="EZ22" i="1"/>
  <c r="EZ105" i="1"/>
  <c r="EZ23" i="1" s="1"/>
  <c r="EZ106" i="1"/>
  <c r="EZ107" i="1" s="1"/>
  <c r="EZ108" i="1" l="1"/>
  <c r="EZ109" i="1" s="1"/>
  <c r="EZ28" i="1"/>
  <c r="EZ115" i="1"/>
  <c r="EZ24" i="1"/>
  <c r="EZ176" i="1"/>
  <c r="FA73" i="1"/>
  <c r="FA91" i="1" l="1"/>
  <c r="EZ110" i="1"/>
  <c r="EZ122" i="1"/>
  <c r="EZ123" i="1" s="1"/>
  <c r="EZ124" i="1" s="1"/>
  <c r="EZ33" i="1" s="1"/>
  <c r="EZ39" i="1" s="1"/>
  <c r="EZ116" i="1"/>
  <c r="EZ29" i="1" s="1"/>
  <c r="EZ25" i="1" l="1"/>
  <c r="FA92" i="1"/>
  <c r="FA93" i="1" s="1"/>
  <c r="FA94" i="1" s="1"/>
  <c r="EZ174" i="1"/>
  <c r="EZ119" i="1"/>
  <c r="EZ120" i="1" s="1"/>
  <c r="EZ31" i="1" s="1"/>
  <c r="EZ260" i="1"/>
  <c r="EZ131" i="1"/>
  <c r="FA99" i="1"/>
  <c r="FA72" i="1"/>
  <c r="FA74" i="1"/>
  <c r="FA75" i="1" s="1"/>
  <c r="EZ144" i="1"/>
  <c r="FA71" i="1"/>
  <c r="EZ117" i="1"/>
  <c r="EZ118" i="1" s="1"/>
  <c r="EZ121" i="1" l="1"/>
  <c r="EZ30" i="1"/>
  <c r="EZ175" i="1"/>
  <c r="EZ177" i="1" s="1"/>
  <c r="EZ178" i="1" s="1"/>
  <c r="FA79" i="1"/>
  <c r="EZ126" i="1"/>
  <c r="EZ127" i="1" s="1"/>
  <c r="EZ128" i="1" s="1"/>
  <c r="EZ4" i="1" s="1"/>
  <c r="FA18" i="1"/>
  <c r="EZ150" i="1"/>
  <c r="EZ147" i="1"/>
  <c r="EZ146" i="1"/>
  <c r="EZ149" i="1"/>
  <c r="EZ151" i="1"/>
  <c r="EZ148" i="1"/>
  <c r="EZ41" i="1"/>
  <c r="EZ40" i="1"/>
  <c r="EZ42" i="1" l="1"/>
  <c r="EZ43" i="1"/>
  <c r="EZ180" i="1"/>
  <c r="FA81" i="1"/>
  <c r="EZ132" i="1"/>
  <c r="EZ133" i="1" s="1"/>
  <c r="EZ134" i="1" s="1"/>
  <c r="EZ135" i="1" s="1"/>
  <c r="EZ136" i="1" s="1"/>
  <c r="EZ183" i="1"/>
  <c r="EZ181" i="1"/>
  <c r="EZ258" i="1"/>
  <c r="EZ179" i="1"/>
  <c r="EZ184" i="1"/>
  <c r="FA76" i="1"/>
  <c r="FA66" i="1"/>
  <c r="FA6" i="1" s="1"/>
  <c r="FA61" i="1"/>
  <c r="FA64" i="1"/>
  <c r="FA68" i="1"/>
  <c r="FA97" i="1"/>
  <c r="FA98" i="1" s="1"/>
  <c r="EZ32" i="1"/>
  <c r="FA84" i="1" l="1"/>
  <c r="FA8" i="1"/>
  <c r="FA7" i="1"/>
  <c r="FB56" i="1"/>
  <c r="FB57" i="1" s="1"/>
  <c r="FA85" i="1"/>
  <c r="FA88" i="1" s="1"/>
  <c r="FA163" i="1"/>
  <c r="FA165" i="1"/>
  <c r="EZ166" i="1" s="1"/>
  <c r="FA12" i="1"/>
  <c r="FA95" i="1"/>
  <c r="FA16" i="1" s="1"/>
  <c r="FA145" i="1"/>
  <c r="FA19" i="1"/>
  <c r="FA101" i="1"/>
  <c r="FA20" i="1" s="1"/>
  <c r="FA100" i="1"/>
  <c r="FB62" i="1" l="1"/>
  <c r="FB67" i="1" s="1"/>
  <c r="FB65" i="1"/>
  <c r="FB63" i="1"/>
  <c r="EZ160" i="1"/>
  <c r="EZ137" i="1"/>
  <c r="EZ138" i="1" s="1"/>
  <c r="EZ139" i="1" s="1"/>
  <c r="EZ140" i="1" s="1"/>
  <c r="EZ141" i="1" s="1"/>
  <c r="EZ3" i="1" s="1"/>
  <c r="EZ161" i="1"/>
  <c r="EZ256" i="1"/>
  <c r="EZ159" i="1"/>
  <c r="EZ158" i="1"/>
  <c r="FA36" i="1"/>
  <c r="EZ164" i="1"/>
  <c r="FA37" i="1"/>
  <c r="FA89" i="1"/>
  <c r="FA15" i="1" s="1"/>
  <c r="FA86" i="1"/>
  <c r="FA87" i="1" s="1"/>
  <c r="FA9" i="1" s="1"/>
  <c r="FA10" i="1"/>
  <c r="FA80" i="1"/>
  <c r="FA82" i="1" s="1"/>
  <c r="FA83" i="1" s="1"/>
  <c r="FA77" i="1"/>
  <c r="FA78" i="1" s="1"/>
  <c r="FA13" i="1" l="1"/>
  <c r="FA104" i="1"/>
  <c r="FA14" i="1"/>
  <c r="FA113" i="1"/>
  <c r="EZ157" i="1"/>
  <c r="EZ154" i="1"/>
  <c r="EZ155" i="1"/>
  <c r="EZ254" i="1"/>
  <c r="EZ156" i="1"/>
  <c r="FA38" i="1"/>
  <c r="FA114" i="1" l="1"/>
  <c r="FA27" i="1"/>
  <c r="FA22" i="1"/>
  <c r="FA106" i="1"/>
  <c r="FA107" i="1" s="1"/>
  <c r="FA105" i="1"/>
  <c r="FA23" i="1" s="1"/>
  <c r="FB73" i="1" l="1"/>
  <c r="FA24" i="1"/>
  <c r="FA176" i="1"/>
  <c r="FA108" i="1"/>
  <c r="FA109" i="1" s="1"/>
  <c r="FA115" i="1"/>
  <c r="FA28" i="1"/>
  <c r="FA122" i="1" l="1"/>
  <c r="FA123" i="1" s="1"/>
  <c r="FA124" i="1" s="1"/>
  <c r="FA33" i="1" s="1"/>
  <c r="FA39" i="1" s="1"/>
  <c r="FB91" i="1"/>
  <c r="FA110" i="1"/>
  <c r="FA116" i="1" l="1"/>
  <c r="FA144" i="1"/>
  <c r="FB92" i="1"/>
  <c r="FB93" i="1" s="1"/>
  <c r="FB94" i="1" s="1"/>
  <c r="FA119" i="1"/>
  <c r="FA120" i="1" s="1"/>
  <c r="FA31" i="1" s="1"/>
  <c r="FA25" i="1"/>
  <c r="FA174" i="1"/>
  <c r="FA260" i="1"/>
  <c r="FB72" i="1"/>
  <c r="FB74" i="1"/>
  <c r="FB75" i="1" s="1"/>
  <c r="FA131" i="1"/>
  <c r="FB99" i="1"/>
  <c r="FB71" i="1"/>
  <c r="FB18" i="1" l="1"/>
  <c r="FA146" i="1"/>
  <c r="FA150" i="1"/>
  <c r="FA149" i="1"/>
  <c r="FA148" i="1"/>
  <c r="FA151" i="1"/>
  <c r="FA147" i="1"/>
  <c r="FA40" i="1"/>
  <c r="FA41" i="1"/>
  <c r="FA29" i="1"/>
  <c r="FA117" i="1"/>
  <c r="FA118" i="1" s="1"/>
  <c r="FB61" i="1" l="1"/>
  <c r="FB66" i="1"/>
  <c r="FB6" i="1" s="1"/>
  <c r="FB64" i="1"/>
  <c r="FA30" i="1"/>
  <c r="FA175" i="1"/>
  <c r="FA177" i="1" s="1"/>
  <c r="FA178" i="1" s="1"/>
  <c r="FB68" i="1" s="1"/>
  <c r="FB79" i="1"/>
  <c r="FA121" i="1"/>
  <c r="FA126" i="1"/>
  <c r="FA127" i="1" s="1"/>
  <c r="FA128" i="1" s="1"/>
  <c r="FA4" i="1" s="1"/>
  <c r="FB12" i="1" l="1"/>
  <c r="FB95" i="1"/>
  <c r="FB16" i="1" s="1"/>
  <c r="FB145" i="1"/>
  <c r="FB163" i="1"/>
  <c r="FB165" i="1"/>
  <c r="FA166" i="1" s="1"/>
  <c r="FB97" i="1"/>
  <c r="FB98" i="1" s="1"/>
  <c r="FA32" i="1"/>
  <c r="FB84" i="1"/>
  <c r="FB85" i="1" s="1"/>
  <c r="FB88" i="1" s="1"/>
  <c r="FB8" i="1"/>
  <c r="FA181" i="1"/>
  <c r="FA179" i="1"/>
  <c r="FA43" i="1"/>
  <c r="FA184" i="1"/>
  <c r="FA132" i="1"/>
  <c r="FA133" i="1" s="1"/>
  <c r="FA134" i="1" s="1"/>
  <c r="FA135" i="1" s="1"/>
  <c r="FA136" i="1" s="1"/>
  <c r="FA258" i="1"/>
  <c r="FB76" i="1"/>
  <c r="FA180" i="1"/>
  <c r="FA42" i="1"/>
  <c r="FA183" i="1"/>
  <c r="FB81" i="1"/>
  <c r="FB80" i="1"/>
  <c r="FB77" i="1"/>
  <c r="FB78" i="1" s="1"/>
  <c r="FB13" i="1" s="1"/>
  <c r="FC56" i="1"/>
  <c r="FC57" i="1" s="1"/>
  <c r="FB7" i="1"/>
  <c r="FB82" i="1" l="1"/>
  <c r="FB83" i="1" s="1"/>
  <c r="FB104" i="1"/>
  <c r="FB37" i="1"/>
  <c r="FA164" i="1"/>
  <c r="FB36" i="1"/>
  <c r="FB86" i="1"/>
  <c r="FB87" i="1" s="1"/>
  <c r="FB9" i="1" s="1"/>
  <c r="FB10" i="1"/>
  <c r="FC62" i="1"/>
  <c r="FC63" i="1" s="1"/>
  <c r="FC65" i="1"/>
  <c r="FB89" i="1"/>
  <c r="FB15" i="1" s="1"/>
  <c r="FB19" i="1"/>
  <c r="FB100" i="1"/>
  <c r="FB101" i="1"/>
  <c r="FB20" i="1" s="1"/>
  <c r="FA158" i="1"/>
  <c r="FA256" i="1"/>
  <c r="FA160" i="1"/>
  <c r="FA159" i="1"/>
  <c r="FA161" i="1"/>
  <c r="FA137" i="1"/>
  <c r="FA138" i="1" s="1"/>
  <c r="FA139" i="1" s="1"/>
  <c r="FA140" i="1" s="1"/>
  <c r="FA141" i="1" s="1"/>
  <c r="FA3" i="1" s="1"/>
  <c r="FA154" i="1" l="1"/>
  <c r="FA156" i="1"/>
  <c r="FA157" i="1"/>
  <c r="FA155" i="1"/>
  <c r="FA254" i="1"/>
  <c r="FB105" i="1"/>
  <c r="FB23" i="1" s="1"/>
  <c r="FB22" i="1"/>
  <c r="FC67" i="1"/>
  <c r="FB14" i="1"/>
  <c r="FB113" i="1"/>
  <c r="FB38" i="1"/>
  <c r="FB114" i="1" l="1"/>
  <c r="FB27" i="1"/>
  <c r="FB106" i="1"/>
  <c r="FB28" i="1" l="1"/>
  <c r="FB115" i="1"/>
  <c r="FB107" i="1"/>
  <c r="FB108" i="1"/>
  <c r="FB109" i="1" s="1"/>
  <c r="FC91" i="1" l="1"/>
  <c r="FB110" i="1"/>
  <c r="FB176" i="1"/>
  <c r="FC73" i="1"/>
  <c r="FB24" i="1"/>
  <c r="FB122" i="1"/>
  <c r="FB123" i="1" s="1"/>
  <c r="FB124" i="1" s="1"/>
  <c r="FB33" i="1" s="1"/>
  <c r="FB39" i="1" s="1"/>
  <c r="FB116" i="1"/>
  <c r="FB29" i="1" s="1"/>
  <c r="FB117" i="1"/>
  <c r="FB118" i="1" s="1"/>
  <c r="FC79" i="1" l="1"/>
  <c r="FB30" i="1"/>
  <c r="FB175" i="1"/>
  <c r="FB126" i="1"/>
  <c r="FB127" i="1" s="1"/>
  <c r="FB128" i="1" s="1"/>
  <c r="FB4" i="1" s="1"/>
  <c r="FC74" i="1"/>
  <c r="FC75" i="1" s="1"/>
  <c r="FC71" i="1"/>
  <c r="FB25" i="1"/>
  <c r="FB144" i="1"/>
  <c r="FB119" i="1"/>
  <c r="FB120" i="1" s="1"/>
  <c r="FB31" i="1" s="1"/>
  <c r="FC99" i="1"/>
  <c r="FC72" i="1"/>
  <c r="FB260" i="1"/>
  <c r="FB174" i="1"/>
  <c r="FB131" i="1"/>
  <c r="FC92" i="1"/>
  <c r="FC93" i="1" s="1"/>
  <c r="FC94" i="1" s="1"/>
  <c r="FB40" i="1" l="1"/>
  <c r="FB41" i="1"/>
  <c r="FB177" i="1"/>
  <c r="FB178" i="1" s="1"/>
  <c r="FC18" i="1"/>
  <c r="FB149" i="1"/>
  <c r="FB146" i="1"/>
  <c r="FB150" i="1"/>
  <c r="FB148" i="1"/>
  <c r="FB151" i="1"/>
  <c r="FB147" i="1"/>
  <c r="FB121" i="1"/>
  <c r="FB32" i="1" l="1"/>
  <c r="FC97" i="1"/>
  <c r="FC98" i="1" s="1"/>
  <c r="FC66" i="1"/>
  <c r="FC6" i="1" s="1"/>
  <c r="FC64" i="1"/>
  <c r="FC61" i="1"/>
  <c r="FC68" i="1"/>
  <c r="FB179" i="1"/>
  <c r="FB181" i="1"/>
  <c r="FB184" i="1"/>
  <c r="FB180" i="1"/>
  <c r="FB183" i="1"/>
  <c r="FC76" i="1"/>
  <c r="FB258" i="1"/>
  <c r="FB42" i="1"/>
  <c r="FC81" i="1"/>
  <c r="FC82" i="1" s="1"/>
  <c r="FC83" i="1" s="1"/>
  <c r="FC14" i="1" s="1"/>
  <c r="FB132" i="1"/>
  <c r="FB133" i="1" s="1"/>
  <c r="FB134" i="1" s="1"/>
  <c r="FB135" i="1" s="1"/>
  <c r="FB136" i="1" s="1"/>
  <c r="FC80" i="1"/>
  <c r="FB43" i="1"/>
  <c r="FC8" i="1" l="1"/>
  <c r="FC84" i="1"/>
  <c r="FC95" i="1"/>
  <c r="FC16" i="1" s="1"/>
  <c r="FC85" i="1"/>
  <c r="FC88" i="1" s="1"/>
  <c r="FC165" i="1"/>
  <c r="FB166" i="1" s="1"/>
  <c r="FC163" i="1"/>
  <c r="FC87" i="1"/>
  <c r="FC9" i="1" s="1"/>
  <c r="FC145" i="1"/>
  <c r="FC12" i="1"/>
  <c r="FC113" i="1"/>
  <c r="FC89" i="1"/>
  <c r="FC15" i="1" s="1"/>
  <c r="FC19" i="1"/>
  <c r="FC101" i="1"/>
  <c r="FC20" i="1" s="1"/>
  <c r="FC100" i="1"/>
  <c r="FD56" i="1"/>
  <c r="FD57" i="1" s="1"/>
  <c r="FC7" i="1"/>
  <c r="FD62" i="1" l="1"/>
  <c r="FD65" i="1" s="1"/>
  <c r="FD67" i="1"/>
  <c r="FD63" i="1"/>
  <c r="FC86" i="1"/>
  <c r="FC10" i="1"/>
  <c r="FC77" i="1"/>
  <c r="FC78" i="1" s="1"/>
  <c r="FC27" i="1"/>
  <c r="FC114" i="1"/>
  <c r="FB164" i="1"/>
  <c r="FC37" i="1"/>
  <c r="FC36" i="1"/>
  <c r="FB160" i="1"/>
  <c r="FB161" i="1"/>
  <c r="FB159" i="1"/>
  <c r="FB158" i="1"/>
  <c r="FB137" i="1"/>
  <c r="FB138" i="1" s="1"/>
  <c r="FB139" i="1" s="1"/>
  <c r="FB140" i="1" s="1"/>
  <c r="FB141" i="1" s="1"/>
  <c r="FB3" i="1" s="1"/>
  <c r="FB256" i="1"/>
  <c r="FC115" i="1" l="1"/>
  <c r="FC122" i="1" s="1"/>
  <c r="FC123" i="1" s="1"/>
  <c r="FC124" i="1" s="1"/>
  <c r="FC33" i="1" s="1"/>
  <c r="FC39" i="1" s="1"/>
  <c r="FC28" i="1"/>
  <c r="FC13" i="1"/>
  <c r="FC104" i="1"/>
  <c r="FB156" i="1"/>
  <c r="FB254" i="1"/>
  <c r="FB155" i="1"/>
  <c r="FB157" i="1"/>
  <c r="FB154" i="1"/>
  <c r="FC105" i="1" l="1"/>
  <c r="FC23" i="1" s="1"/>
  <c r="FC106" i="1"/>
  <c r="FC107" i="1" s="1"/>
  <c r="FC22" i="1"/>
  <c r="FC38" i="1"/>
  <c r="FC108" i="1" l="1"/>
  <c r="FC109" i="1" s="1"/>
  <c r="FC24" i="1"/>
  <c r="FD73" i="1"/>
  <c r="FC176" i="1"/>
  <c r="FC110" i="1" l="1"/>
  <c r="FD91" i="1"/>
  <c r="FD92" i="1" l="1"/>
  <c r="FD93" i="1" s="1"/>
  <c r="FD94" i="1" s="1"/>
  <c r="FC174" i="1"/>
  <c r="FC144" i="1"/>
  <c r="FD72" i="1"/>
  <c r="FC131" i="1"/>
  <c r="FC25" i="1"/>
  <c r="FC119" i="1"/>
  <c r="FC120" i="1" s="1"/>
  <c r="FC31" i="1" s="1"/>
  <c r="FD71" i="1"/>
  <c r="FC260" i="1"/>
  <c r="FD74" i="1"/>
  <c r="FD75" i="1" s="1"/>
  <c r="FD99" i="1"/>
  <c r="FD18" i="1" s="1"/>
  <c r="FC116" i="1"/>
  <c r="FC29" i="1" l="1"/>
  <c r="FC117" i="1"/>
  <c r="FC118" i="1" s="1"/>
  <c r="FC150" i="1"/>
  <c r="FC146" i="1"/>
  <c r="FC148" i="1"/>
  <c r="FC149" i="1"/>
  <c r="FC147" i="1"/>
  <c r="FC151" i="1"/>
  <c r="FC40" i="1"/>
  <c r="FC41" i="1"/>
  <c r="FD64" i="1" l="1"/>
  <c r="FD66" i="1"/>
  <c r="FD6" i="1" s="1"/>
  <c r="FD61" i="1"/>
  <c r="FC175" i="1"/>
  <c r="FC177" i="1" s="1"/>
  <c r="FC178" i="1" s="1"/>
  <c r="FC126" i="1"/>
  <c r="FC127" i="1" s="1"/>
  <c r="FC128" i="1" s="1"/>
  <c r="FC4" i="1" s="1"/>
  <c r="FC121" i="1"/>
  <c r="FC30" i="1"/>
  <c r="FD79" i="1"/>
  <c r="FC42" i="1" l="1"/>
  <c r="FC258" i="1"/>
  <c r="FD80" i="1"/>
  <c r="FC183" i="1"/>
  <c r="FC181" i="1"/>
  <c r="FC179" i="1"/>
  <c r="FC43" i="1"/>
  <c r="FC180" i="1"/>
  <c r="FC184" i="1"/>
  <c r="FD76" i="1"/>
  <c r="FC132" i="1"/>
  <c r="FC133" i="1" s="1"/>
  <c r="FC134" i="1" s="1"/>
  <c r="FC135" i="1" s="1"/>
  <c r="FC136" i="1" s="1"/>
  <c r="FD81" i="1"/>
  <c r="FD82" i="1" s="1"/>
  <c r="FD83" i="1" s="1"/>
  <c r="FD14" i="1" s="1"/>
  <c r="FD84" i="1"/>
  <c r="FD8" i="1"/>
  <c r="FD68" i="1"/>
  <c r="FC32" i="1"/>
  <c r="FD97" i="1"/>
  <c r="FD98" i="1" s="1"/>
  <c r="FD7" i="1"/>
  <c r="FE56" i="1"/>
  <c r="FE57" i="1" s="1"/>
  <c r="FD85" i="1" l="1"/>
  <c r="FD88" i="1" s="1"/>
  <c r="FD89" i="1" s="1"/>
  <c r="FD15" i="1" s="1"/>
  <c r="FD163" i="1"/>
  <c r="FD165" i="1"/>
  <c r="FC166" i="1" s="1"/>
  <c r="FD12" i="1"/>
  <c r="FD95" i="1"/>
  <c r="FD16" i="1" s="1"/>
  <c r="FD145" i="1"/>
  <c r="FD113" i="1"/>
  <c r="FE62" i="1"/>
  <c r="FE67" i="1" s="1"/>
  <c r="FE63" i="1"/>
  <c r="FD19" i="1"/>
  <c r="FD101" i="1"/>
  <c r="FD20" i="1" s="1"/>
  <c r="FD100" i="1"/>
  <c r="FE65" i="1" l="1"/>
  <c r="FD27" i="1"/>
  <c r="FC160" i="1"/>
  <c r="FC159" i="1"/>
  <c r="FC137" i="1"/>
  <c r="FC138" i="1" s="1"/>
  <c r="FC139" i="1" s="1"/>
  <c r="FC140" i="1" s="1"/>
  <c r="FC141" i="1" s="1"/>
  <c r="FC3" i="1" s="1"/>
  <c r="FC158" i="1"/>
  <c r="FC161" i="1"/>
  <c r="FC256" i="1"/>
  <c r="FD37" i="1"/>
  <c r="FD36" i="1"/>
  <c r="FC164" i="1"/>
  <c r="FD86" i="1"/>
  <c r="FD87" i="1" s="1"/>
  <c r="FD9" i="1" s="1"/>
  <c r="FD10" i="1"/>
  <c r="FD77" i="1"/>
  <c r="FD78" i="1" s="1"/>
  <c r="FC254" i="1" l="1"/>
  <c r="FC155" i="1"/>
  <c r="FC154" i="1"/>
  <c r="FC156" i="1"/>
  <c r="FC157" i="1"/>
  <c r="FD13" i="1"/>
  <c r="FD104" i="1"/>
  <c r="FD114" i="1"/>
  <c r="FD115" i="1" l="1"/>
  <c r="FD28" i="1"/>
  <c r="FD105" i="1"/>
  <c r="FD23" i="1" s="1"/>
  <c r="FD22" i="1"/>
  <c r="FD106" i="1"/>
  <c r="FD107" i="1" s="1"/>
  <c r="FD38" i="1"/>
  <c r="FD24" i="1" l="1"/>
  <c r="FD176" i="1"/>
  <c r="FE73" i="1"/>
  <c r="FD108" i="1"/>
  <c r="FD109" i="1" s="1"/>
  <c r="FD122" i="1"/>
  <c r="FD123" i="1" s="1"/>
  <c r="FD124" i="1" s="1"/>
  <c r="FD33" i="1" s="1"/>
  <c r="FD39" i="1" s="1"/>
  <c r="FD110" i="1" l="1"/>
  <c r="FE91" i="1"/>
  <c r="FE74" i="1" l="1"/>
  <c r="FE75" i="1" s="1"/>
  <c r="FE71" i="1"/>
  <c r="FE92" i="1"/>
  <c r="FE93" i="1" s="1"/>
  <c r="FE94" i="1" s="1"/>
  <c r="FE99" i="1"/>
  <c r="FE18" i="1" s="1"/>
  <c r="FD174" i="1"/>
  <c r="FD144" i="1"/>
  <c r="FD119" i="1"/>
  <c r="FD120" i="1" s="1"/>
  <c r="FD31" i="1" s="1"/>
  <c r="FD25" i="1"/>
  <c r="FD260" i="1"/>
  <c r="FE72" i="1"/>
  <c r="FD131" i="1"/>
  <c r="FD116" i="1"/>
  <c r="FD29" i="1" l="1"/>
  <c r="FD117" i="1"/>
  <c r="FD118" i="1" s="1"/>
  <c r="FD41" i="1"/>
  <c r="FD40" i="1"/>
  <c r="FD146" i="1"/>
  <c r="FD150" i="1"/>
  <c r="FD147" i="1"/>
  <c r="FD151" i="1"/>
  <c r="FD149" i="1"/>
  <c r="FD148" i="1"/>
  <c r="FE64" i="1" l="1"/>
  <c r="FE61" i="1"/>
  <c r="FE66" i="1"/>
  <c r="FE6" i="1" s="1"/>
  <c r="FD126" i="1"/>
  <c r="FD127" i="1" s="1"/>
  <c r="FD128" i="1" s="1"/>
  <c r="FD4" i="1" s="1"/>
  <c r="FD121" i="1"/>
  <c r="FD30" i="1"/>
  <c r="FE79" i="1"/>
  <c r="FD175" i="1"/>
  <c r="FD177" i="1" s="1"/>
  <c r="FD178" i="1" s="1"/>
  <c r="FE68" i="1" l="1"/>
  <c r="FE76" i="1"/>
  <c r="FD180" i="1"/>
  <c r="FD179" i="1"/>
  <c r="FD258" i="1"/>
  <c r="FE80" i="1"/>
  <c r="FD184" i="1"/>
  <c r="FD181" i="1"/>
  <c r="FE81" i="1"/>
  <c r="FD183" i="1"/>
  <c r="FD42" i="1"/>
  <c r="FD43" i="1"/>
  <c r="FD132" i="1"/>
  <c r="FD133" i="1" s="1"/>
  <c r="FD134" i="1" s="1"/>
  <c r="FD135" i="1" s="1"/>
  <c r="FD136" i="1" s="1"/>
  <c r="FE77" i="1"/>
  <c r="FE78" i="1" s="1"/>
  <c r="FE13" i="1" s="1"/>
  <c r="FE7" i="1"/>
  <c r="FF56" i="1"/>
  <c r="FF57" i="1" s="1"/>
  <c r="FD32" i="1"/>
  <c r="FE97" i="1"/>
  <c r="FE98" i="1" s="1"/>
  <c r="FE8" i="1"/>
  <c r="FE84" i="1"/>
  <c r="FF62" i="1" l="1"/>
  <c r="FF67" i="1" s="1"/>
  <c r="FF65" i="1"/>
  <c r="FF63" i="1"/>
  <c r="FE101" i="1"/>
  <c r="FE20" i="1" s="1"/>
  <c r="FE19" i="1"/>
  <c r="FE100" i="1"/>
  <c r="FE82" i="1"/>
  <c r="FE83" i="1" s="1"/>
  <c r="FE14" i="1" s="1"/>
  <c r="FE163" i="1"/>
  <c r="FE12" i="1"/>
  <c r="FE85" i="1"/>
  <c r="FE88" i="1" s="1"/>
  <c r="FE165" i="1"/>
  <c r="FD166" i="1" s="1"/>
  <c r="FE95" i="1"/>
  <c r="FE16" i="1" s="1"/>
  <c r="FE145" i="1"/>
  <c r="FE104" i="1"/>
  <c r="FE89" i="1"/>
  <c r="FE15" i="1" s="1"/>
  <c r="FE113" i="1"/>
  <c r="FE27" i="1" l="1"/>
  <c r="FE37" i="1"/>
  <c r="FE36" i="1"/>
  <c r="FD164" i="1"/>
  <c r="FD161" i="1"/>
  <c r="FD160" i="1"/>
  <c r="FD137" i="1"/>
  <c r="FD138" i="1" s="1"/>
  <c r="FD139" i="1" s="1"/>
  <c r="FD140" i="1" s="1"/>
  <c r="FD141" i="1" s="1"/>
  <c r="FD3" i="1" s="1"/>
  <c r="FD256" i="1"/>
  <c r="FD158" i="1"/>
  <c r="FD159" i="1"/>
  <c r="FE22" i="1"/>
  <c r="FE86" i="1"/>
  <c r="FE87" i="1" s="1"/>
  <c r="FE9" i="1" s="1"/>
  <c r="FE10" i="1"/>
  <c r="FE38" i="1"/>
  <c r="FE114" i="1" l="1"/>
  <c r="FE105" i="1"/>
  <c r="FD156" i="1"/>
  <c r="FD155" i="1"/>
  <c r="FD157" i="1"/>
  <c r="FD154" i="1"/>
  <c r="FD254" i="1"/>
  <c r="FE23" i="1" l="1"/>
  <c r="FE106" i="1"/>
  <c r="FE28" i="1"/>
  <c r="FE115" i="1"/>
  <c r="FE122" i="1" l="1"/>
  <c r="FE123" i="1" s="1"/>
  <c r="FE124" i="1" s="1"/>
  <c r="FE33" i="1" s="1"/>
  <c r="FE39" i="1" s="1"/>
  <c r="FE107" i="1"/>
  <c r="FE108" i="1"/>
  <c r="FE109" i="1" s="1"/>
  <c r="FF91" i="1" l="1"/>
  <c r="FE110" i="1"/>
  <c r="FE176" i="1"/>
  <c r="FE24" i="1"/>
  <c r="FF73" i="1"/>
  <c r="FF99" i="1" l="1"/>
  <c r="FF72" i="1"/>
  <c r="FE131" i="1"/>
  <c r="FE119" i="1"/>
  <c r="FE120" i="1" s="1"/>
  <c r="FE31" i="1" s="1"/>
  <c r="FE174" i="1"/>
  <c r="FE144" i="1"/>
  <c r="FF71" i="1"/>
  <c r="FF92" i="1"/>
  <c r="FF93" i="1" s="1"/>
  <c r="FF94" i="1" s="1"/>
  <c r="FF74" i="1"/>
  <c r="FF75" i="1" s="1"/>
  <c r="FE25" i="1"/>
  <c r="FE260" i="1"/>
  <c r="FE116" i="1"/>
  <c r="FF18" i="1" l="1"/>
  <c r="FE29" i="1"/>
  <c r="FE117" i="1"/>
  <c r="FE118" i="1" s="1"/>
  <c r="FE41" i="1"/>
  <c r="FE40" i="1"/>
  <c r="FE149" i="1"/>
  <c r="FE151" i="1"/>
  <c r="FE146" i="1"/>
  <c r="FE150" i="1"/>
  <c r="FE147" i="1"/>
  <c r="FE148" i="1"/>
  <c r="FF61" i="1" l="1"/>
  <c r="FF66" i="1"/>
  <c r="FF6" i="1" s="1"/>
  <c r="FF64" i="1"/>
  <c r="FE30" i="1"/>
  <c r="FE175" i="1"/>
  <c r="FE177" i="1" s="1"/>
  <c r="FE178" i="1" s="1"/>
  <c r="FE121" i="1"/>
  <c r="FF79" i="1"/>
  <c r="FE126" i="1"/>
  <c r="FE127" i="1" s="1"/>
  <c r="FE128" i="1" s="1"/>
  <c r="FE4" i="1" s="1"/>
  <c r="FF84" i="1" l="1"/>
  <c r="FF8" i="1"/>
  <c r="FF97" i="1"/>
  <c r="FF98" i="1" s="1"/>
  <c r="FE32" i="1"/>
  <c r="FE258" i="1"/>
  <c r="FE179" i="1"/>
  <c r="FE181" i="1"/>
  <c r="FF81" i="1"/>
  <c r="FF82" i="1" s="1"/>
  <c r="FF83" i="1" s="1"/>
  <c r="FF14" i="1" s="1"/>
  <c r="FE180" i="1"/>
  <c r="FF80" i="1"/>
  <c r="FF77" i="1"/>
  <c r="FF78" i="1" s="1"/>
  <c r="FF13" i="1" s="1"/>
  <c r="FE42" i="1"/>
  <c r="FE183" i="1"/>
  <c r="FE184" i="1"/>
  <c r="FE43" i="1"/>
  <c r="FF76" i="1"/>
  <c r="FE132" i="1"/>
  <c r="FE133" i="1" s="1"/>
  <c r="FE134" i="1" s="1"/>
  <c r="FE135" i="1" s="1"/>
  <c r="FE136" i="1" s="1"/>
  <c r="FF68" i="1"/>
  <c r="FF7" i="1"/>
  <c r="FG56" i="1"/>
  <c r="FG57" i="1" s="1"/>
  <c r="FG62" i="1" l="1"/>
  <c r="FG65" i="1" s="1"/>
  <c r="FF19" i="1"/>
  <c r="FF100" i="1"/>
  <c r="FF101" i="1"/>
  <c r="FF20" i="1" s="1"/>
  <c r="FF95" i="1"/>
  <c r="FF16" i="1" s="1"/>
  <c r="FF145" i="1"/>
  <c r="FF12" i="1"/>
  <c r="FF163" i="1"/>
  <c r="FF85" i="1"/>
  <c r="FF88" i="1" s="1"/>
  <c r="FF165" i="1"/>
  <c r="FF113" i="1"/>
  <c r="FF104" i="1"/>
  <c r="FF27" i="1" l="1"/>
  <c r="FE166" i="1"/>
  <c r="FF38" i="1"/>
  <c r="FF22" i="1"/>
  <c r="FF10" i="1"/>
  <c r="FF86" i="1"/>
  <c r="FF87" i="1" s="1"/>
  <c r="FF9" i="1" s="1"/>
  <c r="FG67" i="1"/>
  <c r="FF89" i="1"/>
  <c r="FF15" i="1" s="1"/>
  <c r="FF36" i="1"/>
  <c r="FE164" i="1"/>
  <c r="FF37" i="1"/>
  <c r="FG63" i="1"/>
  <c r="FE254" i="1" l="1"/>
  <c r="FE154" i="1"/>
  <c r="FE155" i="1"/>
  <c r="FE157" i="1"/>
  <c r="FE156" i="1"/>
  <c r="FE256" i="1"/>
  <c r="FE161" i="1"/>
  <c r="FE158" i="1"/>
  <c r="FE159" i="1"/>
  <c r="FE160" i="1"/>
  <c r="FE137" i="1"/>
  <c r="FE138" i="1" s="1"/>
  <c r="FE139" i="1" s="1"/>
  <c r="FE140" i="1" s="1"/>
  <c r="FE141" i="1" s="1"/>
  <c r="FE3" i="1" s="1"/>
  <c r="FF105" i="1"/>
  <c r="FF114" i="1"/>
  <c r="FF23" i="1" l="1"/>
  <c r="FF106" i="1"/>
  <c r="FF28" i="1"/>
  <c r="FF115" i="1"/>
  <c r="FF122" i="1" l="1"/>
  <c r="FF123" i="1" s="1"/>
  <c r="FF124" i="1" s="1"/>
  <c r="FF33" i="1" s="1"/>
  <c r="FF39" i="1" s="1"/>
  <c r="FF107" i="1"/>
  <c r="FF108" i="1"/>
  <c r="FF109" i="1" s="1"/>
  <c r="FF110" i="1" l="1"/>
  <c r="FG91" i="1"/>
  <c r="FF176" i="1"/>
  <c r="FG73" i="1"/>
  <c r="FF24" i="1"/>
  <c r="FF174" i="1" l="1"/>
  <c r="FG71" i="1"/>
  <c r="FF260" i="1"/>
  <c r="FG92" i="1"/>
  <c r="FG93" i="1" s="1"/>
  <c r="FG94" i="1" s="1"/>
  <c r="FG72" i="1"/>
  <c r="FG74" i="1"/>
  <c r="FG75" i="1" s="1"/>
  <c r="FF25" i="1"/>
  <c r="FF144" i="1"/>
  <c r="FF119" i="1"/>
  <c r="FF120" i="1" s="1"/>
  <c r="FF31" i="1" s="1"/>
  <c r="FG99" i="1"/>
  <c r="FF131" i="1"/>
  <c r="FF116" i="1"/>
  <c r="FF29" i="1" l="1"/>
  <c r="FF117" i="1"/>
  <c r="FF118" i="1" s="1"/>
  <c r="FF146" i="1"/>
  <c r="FF147" i="1"/>
  <c r="FF151" i="1"/>
  <c r="FF148" i="1"/>
  <c r="FF149" i="1"/>
  <c r="FF150" i="1"/>
  <c r="FF40" i="1"/>
  <c r="FF41" i="1"/>
  <c r="FG18" i="1"/>
  <c r="FG61" i="1" l="1"/>
  <c r="FG64" i="1"/>
  <c r="FG66" i="1"/>
  <c r="FG6" i="1" s="1"/>
  <c r="FF121" i="1"/>
  <c r="FF175" i="1"/>
  <c r="FF177" i="1" s="1"/>
  <c r="FF178" i="1" s="1"/>
  <c r="FG79" i="1"/>
  <c r="FF30" i="1"/>
  <c r="FF126" i="1"/>
  <c r="FF127" i="1" s="1"/>
  <c r="FF128" i="1" s="1"/>
  <c r="FF4" i="1" s="1"/>
  <c r="FG68" i="1" l="1"/>
  <c r="FF183" i="1"/>
  <c r="FF132" i="1"/>
  <c r="FF133" i="1" s="1"/>
  <c r="FF134" i="1" s="1"/>
  <c r="FF135" i="1" s="1"/>
  <c r="FF136" i="1" s="1"/>
  <c r="FG80" i="1"/>
  <c r="FF179" i="1"/>
  <c r="FF43" i="1"/>
  <c r="FG81" i="1"/>
  <c r="FG82" i="1" s="1"/>
  <c r="FG83" i="1" s="1"/>
  <c r="FG14" i="1" s="1"/>
  <c r="FF258" i="1"/>
  <c r="FF184" i="1"/>
  <c r="FF42" i="1"/>
  <c r="FF181" i="1"/>
  <c r="FG76" i="1"/>
  <c r="FG77" i="1"/>
  <c r="FF180" i="1"/>
  <c r="FG8" i="1"/>
  <c r="FG84" i="1"/>
  <c r="FG85" i="1" s="1"/>
  <c r="FG88" i="1" s="1"/>
  <c r="FG97" i="1"/>
  <c r="FG98" i="1" s="1"/>
  <c r="FF32" i="1"/>
  <c r="FH56" i="1"/>
  <c r="FH57" i="1" s="1"/>
  <c r="FG7" i="1"/>
  <c r="FG19" i="1" l="1"/>
  <c r="FG101" i="1"/>
  <c r="FG20" i="1" s="1"/>
  <c r="FG100" i="1"/>
  <c r="FG86" i="1"/>
  <c r="FG87" i="1" s="1"/>
  <c r="FG9" i="1" s="1"/>
  <c r="FG10" i="1"/>
  <c r="FH62" i="1"/>
  <c r="FH65" i="1" s="1"/>
  <c r="FH63" i="1"/>
  <c r="FG78" i="1"/>
  <c r="FG13" i="1" s="1"/>
  <c r="FG95" i="1"/>
  <c r="FG16" i="1" s="1"/>
  <c r="FG165" i="1"/>
  <c r="FG12" i="1"/>
  <c r="FG145" i="1"/>
  <c r="FG163" i="1"/>
  <c r="FG89" i="1"/>
  <c r="FG15" i="1" s="1"/>
  <c r="FG113" i="1"/>
  <c r="FG104" i="1"/>
  <c r="FG37" i="1" l="1"/>
  <c r="FF164" i="1"/>
  <c r="FG36" i="1"/>
  <c r="FG27" i="1"/>
  <c r="FG114" i="1"/>
  <c r="FF166" i="1"/>
  <c r="FG38" i="1"/>
  <c r="FG106" i="1"/>
  <c r="FG107" i="1" s="1"/>
  <c r="FG22" i="1"/>
  <c r="FG105" i="1"/>
  <c r="FG23" i="1" s="1"/>
  <c r="FH67" i="1"/>
  <c r="FF158" i="1" l="1"/>
  <c r="FF137" i="1"/>
  <c r="FF138" i="1" s="1"/>
  <c r="FF139" i="1" s="1"/>
  <c r="FF140" i="1" s="1"/>
  <c r="FF141" i="1" s="1"/>
  <c r="FF3" i="1" s="1"/>
  <c r="FF159" i="1"/>
  <c r="FF160" i="1"/>
  <c r="FF161" i="1"/>
  <c r="FF256" i="1"/>
  <c r="FG176" i="1"/>
  <c r="FG24" i="1"/>
  <c r="FH73" i="1"/>
  <c r="FG28" i="1"/>
  <c r="FG115" i="1"/>
  <c r="FF154" i="1"/>
  <c r="FF156" i="1"/>
  <c r="FF155" i="1"/>
  <c r="FF254" i="1"/>
  <c r="FF157" i="1"/>
  <c r="FG108" i="1"/>
  <c r="FG109" i="1" s="1"/>
  <c r="FG122" i="1" l="1"/>
  <c r="FG123" i="1" s="1"/>
  <c r="FG124" i="1" s="1"/>
  <c r="FG33" i="1" s="1"/>
  <c r="FG39" i="1" s="1"/>
  <c r="FG116" i="1"/>
  <c r="FG29" i="1" s="1"/>
  <c r="FG110" i="1"/>
  <c r="FH91" i="1"/>
  <c r="FG117" i="1" l="1"/>
  <c r="FG118" i="1" s="1"/>
  <c r="FG260" i="1"/>
  <c r="FH71" i="1"/>
  <c r="FG25" i="1"/>
  <c r="FG144" i="1"/>
  <c r="FH99" i="1"/>
  <c r="FG119" i="1"/>
  <c r="FG120" i="1" s="1"/>
  <c r="FG31" i="1" s="1"/>
  <c r="FH92" i="1"/>
  <c r="FH93" i="1" s="1"/>
  <c r="FH94" i="1" s="1"/>
  <c r="FG174" i="1"/>
  <c r="FH74" i="1"/>
  <c r="FH75" i="1" s="1"/>
  <c r="FH72" i="1"/>
  <c r="FG131" i="1"/>
  <c r="FG40" i="1" l="1"/>
  <c r="FG41" i="1"/>
  <c r="FH18" i="1"/>
  <c r="FG146" i="1"/>
  <c r="FG149" i="1"/>
  <c r="FG150" i="1"/>
  <c r="FG151" i="1"/>
  <c r="FG148" i="1"/>
  <c r="FG147" i="1"/>
  <c r="FH79" i="1"/>
  <c r="FG175" i="1"/>
  <c r="FG177" i="1" s="1"/>
  <c r="FG178" i="1" s="1"/>
  <c r="FG30" i="1"/>
  <c r="FG121" i="1"/>
  <c r="FG126" i="1"/>
  <c r="FG127" i="1" s="1"/>
  <c r="FG128" i="1" s="1"/>
  <c r="FG4" i="1" s="1"/>
  <c r="FH81" i="1" l="1"/>
  <c r="FH82" i="1" s="1"/>
  <c r="FH83" i="1" s="1"/>
  <c r="FH14" i="1" s="1"/>
  <c r="FG132" i="1"/>
  <c r="FG133" i="1" s="1"/>
  <c r="FG134" i="1" s="1"/>
  <c r="FG135" i="1" s="1"/>
  <c r="FG136" i="1" s="1"/>
  <c r="FG43" i="1"/>
  <c r="FH80" i="1"/>
  <c r="FG42" i="1"/>
  <c r="FH76" i="1"/>
  <c r="FH77" i="1"/>
  <c r="FG180" i="1"/>
  <c r="FG179" i="1"/>
  <c r="FG258" i="1"/>
  <c r="FG183" i="1"/>
  <c r="FG181" i="1"/>
  <c r="FG184" i="1"/>
  <c r="FG32" i="1"/>
  <c r="FH97" i="1"/>
  <c r="FH98" i="1" s="1"/>
  <c r="FH66" i="1"/>
  <c r="FH6" i="1" s="1"/>
  <c r="FH64" i="1"/>
  <c r="FH61" i="1"/>
  <c r="FH68" i="1"/>
  <c r="FH145" i="1" l="1"/>
  <c r="FH165" i="1"/>
  <c r="FH12" i="1"/>
  <c r="FH95" i="1"/>
  <c r="FH16" i="1" s="1"/>
  <c r="FH113" i="1"/>
  <c r="FH85" i="1"/>
  <c r="FH88" i="1" s="1"/>
  <c r="FH163" i="1"/>
  <c r="FH7" i="1"/>
  <c r="FI56" i="1"/>
  <c r="FI57" i="1" s="1"/>
  <c r="FH84" i="1"/>
  <c r="FH8" i="1"/>
  <c r="FH78" i="1"/>
  <c r="FH13" i="1" s="1"/>
  <c r="FH19" i="1"/>
  <c r="FH101" i="1"/>
  <c r="FH20" i="1" s="1"/>
  <c r="FH100" i="1"/>
  <c r="FI62" i="1" l="1"/>
  <c r="FH10" i="1"/>
  <c r="FH86" i="1"/>
  <c r="FH87" i="1" s="1"/>
  <c r="FH9" i="1" s="1"/>
  <c r="FH89" i="1"/>
  <c r="FH15" i="1" s="1"/>
  <c r="FH27" i="1"/>
  <c r="FG166" i="1"/>
  <c r="FH38" i="1"/>
  <c r="FH37" i="1"/>
  <c r="FH36" i="1"/>
  <c r="FG164" i="1"/>
  <c r="FH104" i="1"/>
  <c r="FG158" i="1" l="1"/>
  <c r="FG137" i="1"/>
  <c r="FG138" i="1" s="1"/>
  <c r="FG139" i="1" s="1"/>
  <c r="FG140" i="1" s="1"/>
  <c r="FG141" i="1" s="1"/>
  <c r="FG3" i="1" s="1"/>
  <c r="FG159" i="1"/>
  <c r="FG161" i="1"/>
  <c r="FG256" i="1"/>
  <c r="FG160" i="1"/>
  <c r="FH114" i="1"/>
  <c r="FI63" i="1"/>
  <c r="FH22" i="1"/>
  <c r="FH105" i="1"/>
  <c r="FH23" i="1" s="1"/>
  <c r="FH106" i="1"/>
  <c r="FH107" i="1" s="1"/>
  <c r="FI67" i="1"/>
  <c r="FG254" i="1"/>
  <c r="FG154" i="1"/>
  <c r="FG156" i="1"/>
  <c r="FG157" i="1"/>
  <c r="FG155" i="1"/>
  <c r="FI65" i="1"/>
  <c r="FI73" i="1" l="1"/>
  <c r="FH176" i="1"/>
  <c r="FH24" i="1"/>
  <c r="FH28" i="1"/>
  <c r="FH115" i="1"/>
  <c r="FH108" i="1"/>
  <c r="FH109" i="1" s="1"/>
  <c r="FI91" i="1" l="1"/>
  <c r="FH110" i="1"/>
  <c r="FH122" i="1"/>
  <c r="FH123" i="1" s="1"/>
  <c r="FH124" i="1" s="1"/>
  <c r="FH33" i="1" s="1"/>
  <c r="FH39" i="1" s="1"/>
  <c r="FH116" i="1"/>
  <c r="FH29" i="1" s="1"/>
  <c r="FH117" i="1" l="1"/>
  <c r="FH118" i="1" s="1"/>
  <c r="FI72" i="1"/>
  <c r="FH260" i="1"/>
  <c r="FI99" i="1"/>
  <c r="FH25" i="1"/>
  <c r="FH144" i="1"/>
  <c r="FI74" i="1"/>
  <c r="FI75" i="1" s="1"/>
  <c r="FI71" i="1"/>
  <c r="FI92" i="1"/>
  <c r="FI93" i="1" s="1"/>
  <c r="FI94" i="1" s="1"/>
  <c r="FH174" i="1"/>
  <c r="FH119" i="1"/>
  <c r="FH120" i="1" s="1"/>
  <c r="FH31" i="1" s="1"/>
  <c r="FH131" i="1"/>
  <c r="FI18" i="1" l="1"/>
  <c r="FH146" i="1"/>
  <c r="FH148" i="1"/>
  <c r="FH150" i="1"/>
  <c r="FH149" i="1"/>
  <c r="FH151" i="1"/>
  <c r="FH147" i="1"/>
  <c r="FH40" i="1"/>
  <c r="FH41" i="1"/>
  <c r="FH30" i="1"/>
  <c r="FH175" i="1"/>
  <c r="FH177" i="1" s="1"/>
  <c r="FH178" i="1" s="1"/>
  <c r="FH121" i="1"/>
  <c r="FI79" i="1"/>
  <c r="FH126" i="1"/>
  <c r="FH127" i="1" s="1"/>
  <c r="FH128" i="1" s="1"/>
  <c r="FH4" i="1" s="1"/>
  <c r="FI97" i="1" l="1"/>
  <c r="FI98" i="1" s="1"/>
  <c r="FH32" i="1"/>
  <c r="FH132" i="1"/>
  <c r="FH133" i="1" s="1"/>
  <c r="FH134" i="1" s="1"/>
  <c r="FH135" i="1" s="1"/>
  <c r="FH136" i="1" s="1"/>
  <c r="FI81" i="1"/>
  <c r="FH43" i="1"/>
  <c r="FI76" i="1"/>
  <c r="FI77" i="1"/>
  <c r="FI78" i="1" s="1"/>
  <c r="FI13" i="1" s="1"/>
  <c r="FI80" i="1"/>
  <c r="FH42" i="1"/>
  <c r="FH258" i="1"/>
  <c r="FH181" i="1"/>
  <c r="FH180" i="1"/>
  <c r="FH183" i="1"/>
  <c r="FH179" i="1"/>
  <c r="FH184" i="1"/>
  <c r="FI64" i="1"/>
  <c r="FI61" i="1"/>
  <c r="FI66" i="1"/>
  <c r="FI6" i="1" s="1"/>
  <c r="FI68" i="1"/>
  <c r="FI104" i="1" l="1"/>
  <c r="FI12" i="1"/>
  <c r="FI95" i="1"/>
  <c r="FI16" i="1" s="1"/>
  <c r="FI165" i="1"/>
  <c r="FI145" i="1"/>
  <c r="FI89" i="1"/>
  <c r="FI15" i="1" s="1"/>
  <c r="FI163" i="1"/>
  <c r="FI7" i="1"/>
  <c r="FJ56" i="1"/>
  <c r="FJ57" i="1" s="1"/>
  <c r="FI19" i="1"/>
  <c r="FI101" i="1"/>
  <c r="FI20" i="1" s="1"/>
  <c r="FI100" i="1"/>
  <c r="FI8" i="1"/>
  <c r="FI84" i="1"/>
  <c r="FI85" i="1" s="1"/>
  <c r="FI88" i="1" s="1"/>
  <c r="FI82" i="1"/>
  <c r="FI83" i="1" s="1"/>
  <c r="FI14" i="1" s="1"/>
  <c r="FI22" i="1" l="1"/>
  <c r="FI86" i="1"/>
  <c r="FI87" i="1" s="1"/>
  <c r="FI9" i="1" s="1"/>
  <c r="FI10" i="1"/>
  <c r="FI37" i="1"/>
  <c r="FI36" i="1"/>
  <c r="FH164" i="1"/>
  <c r="FH166" i="1"/>
  <c r="FI38" i="1"/>
  <c r="FJ63" i="1"/>
  <c r="FJ62" i="1"/>
  <c r="FJ67" i="1" s="1"/>
  <c r="FI113" i="1"/>
  <c r="FH159" i="1" l="1"/>
  <c r="FH158" i="1"/>
  <c r="FH161" i="1"/>
  <c r="FH137" i="1"/>
  <c r="FH138" i="1" s="1"/>
  <c r="FH139" i="1" s="1"/>
  <c r="FH140" i="1" s="1"/>
  <c r="FH141" i="1" s="1"/>
  <c r="FH3" i="1" s="1"/>
  <c r="FH256" i="1"/>
  <c r="FH160" i="1"/>
  <c r="FH155" i="1"/>
  <c r="FH156" i="1"/>
  <c r="FH154" i="1"/>
  <c r="FH157" i="1"/>
  <c r="FH254" i="1"/>
  <c r="FJ65" i="1"/>
  <c r="FI105" i="1"/>
  <c r="FI27" i="1"/>
  <c r="FI114" i="1"/>
  <c r="FI28" i="1" l="1"/>
  <c r="FI115" i="1"/>
  <c r="FI23" i="1"/>
  <c r="FI106" i="1"/>
  <c r="FI107" i="1" l="1"/>
  <c r="FI108" i="1"/>
  <c r="FI109" i="1" s="1"/>
  <c r="FI122" i="1"/>
  <c r="FI123" i="1" s="1"/>
  <c r="FI124" i="1" s="1"/>
  <c r="FI33" i="1" s="1"/>
  <c r="FI39" i="1" s="1"/>
  <c r="FI110" i="1" l="1"/>
  <c r="FJ91" i="1"/>
  <c r="FJ73" i="1"/>
  <c r="FI176" i="1"/>
  <c r="FI24" i="1"/>
  <c r="FI174" i="1" l="1"/>
  <c r="FI119" i="1"/>
  <c r="FI120" i="1" s="1"/>
  <c r="FI31" i="1" s="1"/>
  <c r="FI144" i="1"/>
  <c r="FI260" i="1"/>
  <c r="FJ99" i="1"/>
  <c r="FJ92" i="1"/>
  <c r="FJ93" i="1" s="1"/>
  <c r="FJ94" i="1" s="1"/>
  <c r="FJ71" i="1"/>
  <c r="FJ72" i="1"/>
  <c r="FI25" i="1"/>
  <c r="FJ74" i="1"/>
  <c r="FJ75" i="1" s="1"/>
  <c r="FI131" i="1"/>
  <c r="FI116" i="1"/>
  <c r="FI29" i="1" l="1"/>
  <c r="FI117" i="1"/>
  <c r="FI118" i="1" s="1"/>
  <c r="FI148" i="1"/>
  <c r="FI147" i="1"/>
  <c r="FI149" i="1"/>
  <c r="FI146" i="1"/>
  <c r="FI150" i="1"/>
  <c r="FI151" i="1"/>
  <c r="FI41" i="1"/>
  <c r="FI40" i="1"/>
  <c r="FJ18" i="1"/>
  <c r="FJ61" i="1" l="1"/>
  <c r="FJ66" i="1"/>
  <c r="FJ6" i="1" s="1"/>
  <c r="FJ64" i="1"/>
  <c r="FI175" i="1"/>
  <c r="FI177" i="1" s="1"/>
  <c r="FI178" i="1" s="1"/>
  <c r="FJ68" i="1" s="1"/>
  <c r="FI30" i="1"/>
  <c r="FJ79" i="1"/>
  <c r="FI121" i="1"/>
  <c r="FI126" i="1"/>
  <c r="FI127" i="1" s="1"/>
  <c r="FI128" i="1" s="1"/>
  <c r="FI4" i="1" s="1"/>
  <c r="FJ165" i="1" l="1"/>
  <c r="FJ85" i="1"/>
  <c r="FJ88" i="1" s="1"/>
  <c r="FJ163" i="1"/>
  <c r="FJ95" i="1"/>
  <c r="FJ16" i="1" s="1"/>
  <c r="FJ145" i="1"/>
  <c r="FJ12" i="1"/>
  <c r="FJ89" i="1"/>
  <c r="FJ15" i="1" s="1"/>
  <c r="FI32" i="1"/>
  <c r="FJ97" i="1"/>
  <c r="FJ98" i="1" s="1"/>
  <c r="FJ84" i="1"/>
  <c r="FJ8" i="1"/>
  <c r="FI179" i="1"/>
  <c r="FJ76" i="1"/>
  <c r="FJ81" i="1"/>
  <c r="FJ82" i="1" s="1"/>
  <c r="FJ83" i="1" s="1"/>
  <c r="FJ14" i="1" s="1"/>
  <c r="FI181" i="1"/>
  <c r="FI184" i="1"/>
  <c r="FI132" i="1"/>
  <c r="FI133" i="1" s="1"/>
  <c r="FI134" i="1" s="1"/>
  <c r="FI135" i="1" s="1"/>
  <c r="FI136" i="1" s="1"/>
  <c r="FJ77" i="1"/>
  <c r="FJ78" i="1" s="1"/>
  <c r="FJ13" i="1" s="1"/>
  <c r="FI180" i="1"/>
  <c r="FJ80" i="1"/>
  <c r="FI42" i="1"/>
  <c r="FI183" i="1"/>
  <c r="FI258" i="1"/>
  <c r="FI43" i="1"/>
  <c r="FJ7" i="1"/>
  <c r="FK56" i="1"/>
  <c r="FK57" i="1" s="1"/>
  <c r="FJ19" i="1" l="1"/>
  <c r="FJ100" i="1"/>
  <c r="FJ101" i="1"/>
  <c r="FJ20" i="1" s="1"/>
  <c r="FJ37" i="1"/>
  <c r="FJ36" i="1"/>
  <c r="FI164" i="1"/>
  <c r="FJ86" i="1"/>
  <c r="FJ87" i="1" s="1"/>
  <c r="FJ9" i="1" s="1"/>
  <c r="FJ10" i="1"/>
  <c r="FK62" i="1"/>
  <c r="FK65" i="1"/>
  <c r="FJ113" i="1"/>
  <c r="FI166" i="1"/>
  <c r="FJ38" i="1"/>
  <c r="FJ104" i="1"/>
  <c r="FK63" i="1" l="1"/>
  <c r="FJ105" i="1"/>
  <c r="FJ23" i="1" s="1"/>
  <c r="FJ22" i="1"/>
  <c r="FJ106" i="1"/>
  <c r="FJ107" i="1" s="1"/>
  <c r="FI160" i="1"/>
  <c r="FI159" i="1"/>
  <c r="FI158" i="1"/>
  <c r="FI137" i="1"/>
  <c r="FI138" i="1" s="1"/>
  <c r="FI139" i="1" s="1"/>
  <c r="FI140" i="1" s="1"/>
  <c r="FI141" i="1" s="1"/>
  <c r="FI3" i="1" s="1"/>
  <c r="FI161" i="1"/>
  <c r="FI256" i="1"/>
  <c r="FK67" i="1"/>
  <c r="FI157" i="1"/>
  <c r="FI154" i="1"/>
  <c r="FI155" i="1"/>
  <c r="FI156" i="1"/>
  <c r="FI254" i="1"/>
  <c r="FJ27" i="1"/>
  <c r="FJ114" i="1"/>
  <c r="FJ28" i="1" l="1"/>
  <c r="FJ115" i="1"/>
  <c r="FJ108" i="1"/>
  <c r="FJ109" i="1" s="1"/>
  <c r="FJ24" i="1"/>
  <c r="FK73" i="1"/>
  <c r="FJ176" i="1"/>
  <c r="FJ110" i="1" l="1"/>
  <c r="FK91" i="1"/>
  <c r="FJ122" i="1"/>
  <c r="FJ123" i="1" s="1"/>
  <c r="FJ124" i="1" s="1"/>
  <c r="FJ33" i="1" s="1"/>
  <c r="FJ39" i="1" s="1"/>
  <c r="FJ116" i="1"/>
  <c r="FJ29" i="1" s="1"/>
  <c r="FJ174" i="1" l="1"/>
  <c r="FJ119" i="1"/>
  <c r="FJ120" i="1" s="1"/>
  <c r="FJ31" i="1" s="1"/>
  <c r="FK74" i="1"/>
  <c r="FK75" i="1" s="1"/>
  <c r="FK71" i="1"/>
  <c r="FK92" i="1"/>
  <c r="FK93" i="1" s="1"/>
  <c r="FK94" i="1" s="1"/>
  <c r="FK99" i="1"/>
  <c r="FJ25" i="1"/>
  <c r="FJ144" i="1"/>
  <c r="FK72" i="1"/>
  <c r="FJ260" i="1"/>
  <c r="FJ131" i="1"/>
  <c r="FJ117" i="1"/>
  <c r="FJ118" i="1" s="1"/>
  <c r="FJ30" i="1" l="1"/>
  <c r="FK79" i="1"/>
  <c r="FJ121" i="1"/>
  <c r="FJ175" i="1"/>
  <c r="FJ177" i="1" s="1"/>
  <c r="FJ178" i="1" s="1"/>
  <c r="FJ126" i="1"/>
  <c r="FJ127" i="1" s="1"/>
  <c r="FJ128" i="1" s="1"/>
  <c r="FJ4" i="1" s="1"/>
  <c r="FJ150" i="1"/>
  <c r="FJ148" i="1"/>
  <c r="FJ146" i="1"/>
  <c r="FJ149" i="1"/>
  <c r="FJ151" i="1"/>
  <c r="FJ147" i="1"/>
  <c r="FJ41" i="1"/>
  <c r="FJ40" i="1"/>
  <c r="FK18" i="1"/>
  <c r="FK80" i="1" l="1"/>
  <c r="FJ42" i="1"/>
  <c r="FJ43" i="1"/>
  <c r="FK76" i="1"/>
  <c r="FJ132" i="1"/>
  <c r="FJ133" i="1" s="1"/>
  <c r="FJ134" i="1" s="1"/>
  <c r="FJ135" i="1" s="1"/>
  <c r="FJ136" i="1" s="1"/>
  <c r="FK77" i="1"/>
  <c r="FK78" i="1" s="1"/>
  <c r="FK13" i="1" s="1"/>
  <c r="FK81" i="1"/>
  <c r="FK82" i="1" s="1"/>
  <c r="FK83" i="1" s="1"/>
  <c r="FK14" i="1" s="1"/>
  <c r="FJ258" i="1"/>
  <c r="FJ179" i="1"/>
  <c r="FJ180" i="1"/>
  <c r="FJ183" i="1"/>
  <c r="FJ184" i="1"/>
  <c r="FJ181" i="1"/>
  <c r="FK64" i="1"/>
  <c r="FK66" i="1"/>
  <c r="FK6" i="1" s="1"/>
  <c r="FK61" i="1"/>
  <c r="FK68" i="1"/>
  <c r="FK97" i="1"/>
  <c r="FK98" i="1" s="1"/>
  <c r="FJ32" i="1"/>
  <c r="FK113" i="1" l="1"/>
  <c r="FK145" i="1"/>
  <c r="FK165" i="1"/>
  <c r="FK95" i="1"/>
  <c r="FK16" i="1" s="1"/>
  <c r="FK12" i="1"/>
  <c r="FK104" i="1"/>
  <c r="FK87" i="1"/>
  <c r="FK9" i="1" s="1"/>
  <c r="FK163" i="1"/>
  <c r="FL56" i="1"/>
  <c r="FL57" i="1" s="1"/>
  <c r="FK7" i="1"/>
  <c r="FK19" i="1"/>
  <c r="FK101" i="1"/>
  <c r="FK20" i="1" s="1"/>
  <c r="FK100" i="1"/>
  <c r="FK8" i="1"/>
  <c r="FK84" i="1"/>
  <c r="FK85" i="1" s="1"/>
  <c r="FK88" i="1" s="1"/>
  <c r="FK89" i="1" l="1"/>
  <c r="FK15" i="1" s="1"/>
  <c r="FK86" i="1"/>
  <c r="FK105" i="1" s="1"/>
  <c r="FK23" i="1" s="1"/>
  <c r="FK10" i="1"/>
  <c r="FK37" i="1"/>
  <c r="FK36" i="1"/>
  <c r="FJ164" i="1"/>
  <c r="FJ166" i="1"/>
  <c r="FK38" i="1"/>
  <c r="FL62" i="1"/>
  <c r="FK22" i="1"/>
  <c r="FK106" i="1"/>
  <c r="FK107" i="1" s="1"/>
  <c r="FK108" i="1"/>
  <c r="FK109" i="1" s="1"/>
  <c r="FK27" i="1"/>
  <c r="FK114" i="1"/>
  <c r="FK28" i="1" l="1"/>
  <c r="FK115" i="1"/>
  <c r="FL67" i="1"/>
  <c r="FK24" i="1"/>
  <c r="FL73" i="1"/>
  <c r="FK176" i="1"/>
  <c r="FL63" i="1"/>
  <c r="FJ254" i="1"/>
  <c r="FJ157" i="1"/>
  <c r="FJ154" i="1"/>
  <c r="FJ156" i="1"/>
  <c r="FJ155" i="1"/>
  <c r="FL91" i="1"/>
  <c r="FK110" i="1"/>
  <c r="FJ159" i="1"/>
  <c r="FJ256" i="1"/>
  <c r="FJ158" i="1"/>
  <c r="FJ160" i="1"/>
  <c r="FJ137" i="1"/>
  <c r="FJ138" i="1" s="1"/>
  <c r="FJ139" i="1" s="1"/>
  <c r="FJ140" i="1" s="1"/>
  <c r="FJ141" i="1" s="1"/>
  <c r="FJ3" i="1" s="1"/>
  <c r="FJ161" i="1"/>
  <c r="FL65" i="1"/>
  <c r="FK122" i="1" l="1"/>
  <c r="FK123" i="1" s="1"/>
  <c r="FK124" i="1" s="1"/>
  <c r="FK33" i="1" s="1"/>
  <c r="FK39" i="1" s="1"/>
  <c r="FK116" i="1"/>
  <c r="FK29" i="1" s="1"/>
  <c r="FK260" i="1"/>
  <c r="FK25" i="1"/>
  <c r="FK144" i="1"/>
  <c r="FL92" i="1"/>
  <c r="FL93" i="1" s="1"/>
  <c r="FL94" i="1" s="1"/>
  <c r="FL74" i="1"/>
  <c r="FL75" i="1" s="1"/>
  <c r="FK174" i="1"/>
  <c r="FL72" i="1"/>
  <c r="FL71" i="1"/>
  <c r="FK119" i="1"/>
  <c r="FK120" i="1" s="1"/>
  <c r="FK31" i="1" s="1"/>
  <c r="FL99" i="1"/>
  <c r="FK131" i="1"/>
  <c r="FK149" i="1" l="1"/>
  <c r="FK150" i="1"/>
  <c r="FK151" i="1"/>
  <c r="FK146" i="1"/>
  <c r="FK148" i="1"/>
  <c r="FK147" i="1"/>
  <c r="FL18" i="1"/>
  <c r="FK41" i="1"/>
  <c r="FK40" i="1"/>
  <c r="FK117" i="1"/>
  <c r="FK118" i="1" s="1"/>
  <c r="FL79" i="1" l="1"/>
  <c r="FK121" i="1"/>
  <c r="FK175" i="1"/>
  <c r="FK177" i="1" s="1"/>
  <c r="FK178" i="1" s="1"/>
  <c r="FK30" i="1"/>
  <c r="FK126" i="1"/>
  <c r="FK127" i="1" s="1"/>
  <c r="FK128" i="1" s="1"/>
  <c r="FK4" i="1" s="1"/>
  <c r="FL64" i="1"/>
  <c r="FL61" i="1"/>
  <c r="FL66" i="1"/>
  <c r="FL6" i="1" s="1"/>
  <c r="FM56" i="1" l="1"/>
  <c r="FM57" i="1" s="1"/>
  <c r="FL7" i="1"/>
  <c r="FK43" i="1"/>
  <c r="FK180" i="1"/>
  <c r="FK258" i="1"/>
  <c r="FK181" i="1"/>
  <c r="FK179" i="1"/>
  <c r="FL76" i="1"/>
  <c r="FK132" i="1"/>
  <c r="FK133" i="1" s="1"/>
  <c r="FK134" i="1" s="1"/>
  <c r="FK135" i="1" s="1"/>
  <c r="FK136" i="1" s="1"/>
  <c r="FK184" i="1"/>
  <c r="FL81" i="1"/>
  <c r="FK183" i="1"/>
  <c r="FK42" i="1"/>
  <c r="FL77" i="1"/>
  <c r="FL78" i="1" s="1"/>
  <c r="FL13" i="1" s="1"/>
  <c r="FL80" i="1"/>
  <c r="FL84" i="1"/>
  <c r="FL8" i="1"/>
  <c r="FK32" i="1"/>
  <c r="FL97" i="1"/>
  <c r="FL98" i="1" s="1"/>
  <c r="FL68" i="1"/>
  <c r="FM62" i="1" l="1"/>
  <c r="FM65" i="1" s="1"/>
  <c r="FL19" i="1"/>
  <c r="FL101" i="1"/>
  <c r="FL20" i="1" s="1"/>
  <c r="FL100" i="1"/>
  <c r="FL82" i="1"/>
  <c r="FL83" i="1" s="1"/>
  <c r="FL14" i="1" s="1"/>
  <c r="FL12" i="1"/>
  <c r="FL145" i="1"/>
  <c r="FL95" i="1"/>
  <c r="FL16" i="1" s="1"/>
  <c r="FL104" i="1"/>
  <c r="FL165" i="1"/>
  <c r="FL85" i="1"/>
  <c r="FL88" i="1" s="1"/>
  <c r="FL163" i="1"/>
  <c r="FL36" i="1" l="1"/>
  <c r="FK164" i="1"/>
  <c r="FL37" i="1"/>
  <c r="FK166" i="1"/>
  <c r="FL38" i="1"/>
  <c r="FL22" i="1"/>
  <c r="FM63" i="1"/>
  <c r="FL89" i="1"/>
  <c r="FL15" i="1" s="1"/>
  <c r="FL86" i="1"/>
  <c r="FL87" i="1" s="1"/>
  <c r="FL9" i="1" s="1"/>
  <c r="FL10" i="1"/>
  <c r="FL113" i="1"/>
  <c r="FM67" i="1"/>
  <c r="FL105" i="1" l="1"/>
  <c r="FK160" i="1"/>
  <c r="FK161" i="1"/>
  <c r="FK137" i="1"/>
  <c r="FK138" i="1" s="1"/>
  <c r="FK139" i="1" s="1"/>
  <c r="FK140" i="1" s="1"/>
  <c r="FK141" i="1" s="1"/>
  <c r="FK3" i="1" s="1"/>
  <c r="FK256" i="1"/>
  <c r="FK158" i="1"/>
  <c r="FK159" i="1"/>
  <c r="FK254" i="1"/>
  <c r="FK156" i="1"/>
  <c r="FK157" i="1"/>
  <c r="FK155" i="1"/>
  <c r="FK154" i="1"/>
  <c r="FL27" i="1"/>
  <c r="FL114" i="1"/>
  <c r="FL23" i="1" l="1"/>
  <c r="FL106" i="1"/>
  <c r="FL28" i="1"/>
  <c r="FL115" i="1"/>
  <c r="FL122" i="1" l="1"/>
  <c r="FL123" i="1" s="1"/>
  <c r="FL124" i="1" s="1"/>
  <c r="FL33" i="1" s="1"/>
  <c r="FL39" i="1" s="1"/>
  <c r="FL108" i="1"/>
  <c r="FL109" i="1" s="1"/>
  <c r="FL107" i="1"/>
  <c r="FM91" i="1" l="1"/>
  <c r="FL110" i="1"/>
  <c r="FL176" i="1"/>
  <c r="FM73" i="1"/>
  <c r="FL24" i="1"/>
  <c r="FM74" i="1" l="1"/>
  <c r="FM75" i="1" s="1"/>
  <c r="FL144" i="1"/>
  <c r="FL25" i="1"/>
  <c r="FM72" i="1"/>
  <c r="FM99" i="1"/>
  <c r="FL260" i="1"/>
  <c r="FM71" i="1"/>
  <c r="FM92" i="1"/>
  <c r="FM93" i="1" s="1"/>
  <c r="FM94" i="1" s="1"/>
  <c r="FL119" i="1"/>
  <c r="FL120" i="1" s="1"/>
  <c r="FL31" i="1" s="1"/>
  <c r="FL174" i="1"/>
  <c r="FL131" i="1"/>
  <c r="FL116" i="1"/>
  <c r="FM18" i="1" l="1"/>
  <c r="FL29" i="1"/>
  <c r="FL117" i="1"/>
  <c r="FL118" i="1" s="1"/>
  <c r="FL40" i="1"/>
  <c r="FL41" i="1"/>
  <c r="FL148" i="1"/>
  <c r="FL146" i="1"/>
  <c r="FL151" i="1"/>
  <c r="FL149" i="1"/>
  <c r="FL147" i="1"/>
  <c r="FL150" i="1"/>
  <c r="FL121" i="1" l="1"/>
  <c r="FL30" i="1"/>
  <c r="FM79" i="1"/>
  <c r="FL175" i="1"/>
  <c r="FL177" i="1" s="1"/>
  <c r="FL178" i="1" s="1"/>
  <c r="FL126" i="1"/>
  <c r="FL127" i="1" s="1"/>
  <c r="FL128" i="1" s="1"/>
  <c r="FL4" i="1" s="1"/>
  <c r="FM61" i="1"/>
  <c r="FM64" i="1"/>
  <c r="FM68" i="1"/>
  <c r="FM66" i="1"/>
  <c r="FM6" i="1" s="1"/>
  <c r="FM165" i="1" l="1"/>
  <c r="FM145" i="1"/>
  <c r="FM87" i="1"/>
  <c r="FM9" i="1" s="1"/>
  <c r="FM85" i="1"/>
  <c r="FM88" i="1" s="1"/>
  <c r="FM89" i="1" s="1"/>
  <c r="FM15" i="1" s="1"/>
  <c r="FM12" i="1"/>
  <c r="FM95" i="1"/>
  <c r="FM16" i="1" s="1"/>
  <c r="FM163" i="1"/>
  <c r="FM80" i="1"/>
  <c r="FM76" i="1"/>
  <c r="FL42" i="1"/>
  <c r="FM81" i="1"/>
  <c r="FM82" i="1" s="1"/>
  <c r="FM83" i="1" s="1"/>
  <c r="FM14" i="1" s="1"/>
  <c r="FL179" i="1"/>
  <c r="FM77" i="1"/>
  <c r="FM78" i="1" s="1"/>
  <c r="FM13" i="1" s="1"/>
  <c r="FL132" i="1"/>
  <c r="FL133" i="1" s="1"/>
  <c r="FL134" i="1" s="1"/>
  <c r="FL135" i="1" s="1"/>
  <c r="FL136" i="1" s="1"/>
  <c r="FL43" i="1"/>
  <c r="FL180" i="1"/>
  <c r="FL184" i="1"/>
  <c r="FL258" i="1"/>
  <c r="FL181" i="1"/>
  <c r="FL183" i="1"/>
  <c r="FM84" i="1"/>
  <c r="FM8" i="1"/>
  <c r="FN56" i="1"/>
  <c r="FN57" i="1" s="1"/>
  <c r="FM7" i="1"/>
  <c r="FM97" i="1"/>
  <c r="FM98" i="1" s="1"/>
  <c r="FL32" i="1"/>
  <c r="FN62" i="1" l="1"/>
  <c r="FM104" i="1"/>
  <c r="FM19" i="1"/>
  <c r="FM100" i="1"/>
  <c r="FM101" i="1"/>
  <c r="FM20" i="1" s="1"/>
  <c r="FM10" i="1"/>
  <c r="FM86" i="1"/>
  <c r="FM36" i="1"/>
  <c r="FM37" i="1"/>
  <c r="FL164" i="1"/>
  <c r="FL166" i="1"/>
  <c r="FM38" i="1"/>
  <c r="FM113" i="1"/>
  <c r="FL158" i="1" l="1"/>
  <c r="FL161" i="1"/>
  <c r="FL256" i="1"/>
  <c r="FL160" i="1"/>
  <c r="FL159" i="1"/>
  <c r="FL137" i="1"/>
  <c r="FL138" i="1" s="1"/>
  <c r="FL139" i="1" s="1"/>
  <c r="FL140" i="1" s="1"/>
  <c r="FL141" i="1" s="1"/>
  <c r="FL3" i="1" s="1"/>
  <c r="FN67" i="1"/>
  <c r="FM27" i="1"/>
  <c r="FM114" i="1"/>
  <c r="FM105" i="1"/>
  <c r="FM23" i="1" s="1"/>
  <c r="FN65" i="1"/>
  <c r="FL156" i="1"/>
  <c r="FL155" i="1"/>
  <c r="FL157" i="1"/>
  <c r="FL154" i="1"/>
  <c r="FL254" i="1"/>
  <c r="FM22" i="1"/>
  <c r="FM106" i="1"/>
  <c r="FM107" i="1" s="1"/>
  <c r="FN63" i="1"/>
  <c r="FM108" i="1" l="1"/>
  <c r="FM109" i="1" s="1"/>
  <c r="FM24" i="1"/>
  <c r="FM176" i="1"/>
  <c r="FN73" i="1"/>
  <c r="FM28" i="1"/>
  <c r="FM115" i="1"/>
  <c r="FM122" i="1" l="1"/>
  <c r="FM123" i="1" s="1"/>
  <c r="FM124" i="1" s="1"/>
  <c r="FM33" i="1" s="1"/>
  <c r="FM39" i="1" s="1"/>
  <c r="FM110" i="1"/>
  <c r="FN91" i="1"/>
  <c r="FM116" i="1" l="1"/>
  <c r="FN99" i="1"/>
  <c r="FM119" i="1"/>
  <c r="FM120" i="1" s="1"/>
  <c r="FM31" i="1" s="1"/>
  <c r="FM174" i="1"/>
  <c r="FM25" i="1"/>
  <c r="FN92" i="1"/>
  <c r="FN93" i="1" s="1"/>
  <c r="FN94" i="1" s="1"/>
  <c r="FN72" i="1"/>
  <c r="FM260" i="1"/>
  <c r="FN71" i="1"/>
  <c r="FM144" i="1"/>
  <c r="FN74" i="1"/>
  <c r="FN75" i="1" s="1"/>
  <c r="FM131" i="1"/>
  <c r="FM146" i="1" l="1"/>
  <c r="FM149" i="1"/>
  <c r="FM151" i="1"/>
  <c r="FM150" i="1"/>
  <c r="FM148" i="1"/>
  <c r="FM147" i="1"/>
  <c r="FN18" i="1"/>
  <c r="FM41" i="1"/>
  <c r="FM40" i="1"/>
  <c r="FM29" i="1"/>
  <c r="FM117" i="1"/>
  <c r="FM118" i="1" s="1"/>
  <c r="FN66" i="1" l="1"/>
  <c r="FN6" i="1" s="1"/>
  <c r="FN61" i="1"/>
  <c r="FN64" i="1"/>
  <c r="FM30" i="1"/>
  <c r="FM175" i="1"/>
  <c r="FM177" i="1" s="1"/>
  <c r="FM178" i="1" s="1"/>
  <c r="FN79" i="1"/>
  <c r="FM121" i="1"/>
  <c r="FM126" i="1"/>
  <c r="FM127" i="1" s="1"/>
  <c r="FM128" i="1" s="1"/>
  <c r="FM4" i="1" s="1"/>
  <c r="FN84" i="1" l="1"/>
  <c r="FN8" i="1"/>
  <c r="FM42" i="1"/>
  <c r="FN76" i="1"/>
  <c r="FN80" i="1"/>
  <c r="FM132" i="1"/>
  <c r="FM133" i="1" s="1"/>
  <c r="FM134" i="1" s="1"/>
  <c r="FM135" i="1" s="1"/>
  <c r="FM136" i="1" s="1"/>
  <c r="FN77" i="1"/>
  <c r="FN78" i="1" s="1"/>
  <c r="FN13" i="1" s="1"/>
  <c r="FM43" i="1"/>
  <c r="FM258" i="1"/>
  <c r="FM180" i="1"/>
  <c r="FM184" i="1"/>
  <c r="FM179" i="1"/>
  <c r="FM181" i="1"/>
  <c r="FM183" i="1"/>
  <c r="FN68" i="1"/>
  <c r="FN7" i="1"/>
  <c r="FO56" i="1"/>
  <c r="FO57" i="1" s="1"/>
  <c r="FN97" i="1"/>
  <c r="FN98" i="1" s="1"/>
  <c r="FM32" i="1"/>
  <c r="FN19" i="1" l="1"/>
  <c r="FN101" i="1"/>
  <c r="FN20" i="1" s="1"/>
  <c r="FN100" i="1"/>
  <c r="FO62" i="1"/>
  <c r="FO63" i="1"/>
  <c r="FN95" i="1"/>
  <c r="FN16" i="1" s="1"/>
  <c r="FN165" i="1"/>
  <c r="FN12" i="1"/>
  <c r="FN145" i="1"/>
  <c r="FN104" i="1"/>
  <c r="FN87" i="1"/>
  <c r="FN9" i="1" s="1"/>
  <c r="FN163" i="1"/>
  <c r="FN85" i="1"/>
  <c r="FN88" i="1" s="1"/>
  <c r="FN22" i="1" l="1"/>
  <c r="FO65" i="1"/>
  <c r="FN81" i="1"/>
  <c r="FN82" i="1" s="1"/>
  <c r="FN83" i="1" s="1"/>
  <c r="FN10" i="1"/>
  <c r="FN86" i="1"/>
  <c r="FN105" i="1" s="1"/>
  <c r="FN89" i="1"/>
  <c r="FN15" i="1" s="1"/>
  <c r="FN36" i="1"/>
  <c r="FN37" i="1"/>
  <c r="FM164" i="1"/>
  <c r="FM166" i="1"/>
  <c r="FN38" i="1"/>
  <c r="FO67" i="1"/>
  <c r="FN23" i="1" l="1"/>
  <c r="FN106" i="1"/>
  <c r="FN14" i="1"/>
  <c r="FN113" i="1"/>
  <c r="FM156" i="1"/>
  <c r="FM157" i="1"/>
  <c r="FM154" i="1"/>
  <c r="FM254" i="1"/>
  <c r="FM155" i="1"/>
  <c r="FM158" i="1"/>
  <c r="FM137" i="1"/>
  <c r="FM138" i="1" s="1"/>
  <c r="FM139" i="1" s="1"/>
  <c r="FM140" i="1" s="1"/>
  <c r="FM141" i="1" s="1"/>
  <c r="FM3" i="1" s="1"/>
  <c r="FM159" i="1"/>
  <c r="FM256" i="1"/>
  <c r="FM161" i="1"/>
  <c r="FM160" i="1"/>
  <c r="FN27" i="1" l="1"/>
  <c r="FN114" i="1"/>
  <c r="FN107" i="1"/>
  <c r="FN108" i="1"/>
  <c r="FN109" i="1" s="1"/>
  <c r="FN24" i="1" l="1"/>
  <c r="FO73" i="1"/>
  <c r="FN176" i="1"/>
  <c r="FN28" i="1"/>
  <c r="FN115" i="1"/>
  <c r="FO91" i="1"/>
  <c r="FN110" i="1"/>
  <c r="FO72" i="1" l="1"/>
  <c r="FN119" i="1"/>
  <c r="FN120" i="1" s="1"/>
  <c r="FN31" i="1" s="1"/>
  <c r="FO74" i="1"/>
  <c r="FO75" i="1" s="1"/>
  <c r="FN260" i="1"/>
  <c r="FN144" i="1"/>
  <c r="FN25" i="1"/>
  <c r="FO99" i="1"/>
  <c r="FO71" i="1"/>
  <c r="FN174" i="1"/>
  <c r="FO92" i="1"/>
  <c r="FO93" i="1" s="1"/>
  <c r="FO94" i="1" s="1"/>
  <c r="FN131" i="1"/>
  <c r="FN122" i="1"/>
  <c r="FN123" i="1" s="1"/>
  <c r="FN124" i="1" s="1"/>
  <c r="FN33" i="1" s="1"/>
  <c r="FN39" i="1" s="1"/>
  <c r="FN116" i="1"/>
  <c r="FN29" i="1" s="1"/>
  <c r="FN117" i="1"/>
  <c r="FN118" i="1" s="1"/>
  <c r="FO18" i="1" l="1"/>
  <c r="FN40" i="1"/>
  <c r="FN41" i="1"/>
  <c r="FO79" i="1"/>
  <c r="FN175" i="1"/>
  <c r="FN177" i="1" s="1"/>
  <c r="FN178" i="1" s="1"/>
  <c r="FN121" i="1"/>
  <c r="FN30" i="1"/>
  <c r="FN126" i="1"/>
  <c r="FN127" i="1" s="1"/>
  <c r="FN128" i="1" s="1"/>
  <c r="FN4" i="1" s="1"/>
  <c r="FN151" i="1"/>
  <c r="FN149" i="1"/>
  <c r="FN148" i="1"/>
  <c r="FN150" i="1"/>
  <c r="FN146" i="1"/>
  <c r="FN147" i="1"/>
  <c r="FO64" i="1" l="1"/>
  <c r="FO66" i="1"/>
  <c r="FO6" i="1" s="1"/>
  <c r="FO61" i="1"/>
  <c r="FO68" i="1"/>
  <c r="FO97" i="1"/>
  <c r="FO98" i="1" s="1"/>
  <c r="FN32" i="1"/>
  <c r="FO77" i="1"/>
  <c r="FN43" i="1"/>
  <c r="FO76" i="1"/>
  <c r="FO80" i="1"/>
  <c r="FN132" i="1"/>
  <c r="FN133" i="1" s="1"/>
  <c r="FN134" i="1" s="1"/>
  <c r="FN135" i="1" s="1"/>
  <c r="FN136" i="1" s="1"/>
  <c r="FO81" i="1"/>
  <c r="FO82" i="1" s="1"/>
  <c r="FO83" i="1" s="1"/>
  <c r="FO14" i="1" s="1"/>
  <c r="FN42" i="1"/>
  <c r="FN184" i="1"/>
  <c r="FN181" i="1"/>
  <c r="FN179" i="1"/>
  <c r="FN183" i="1"/>
  <c r="FN258" i="1"/>
  <c r="FN180" i="1"/>
  <c r="FO78" i="1" l="1"/>
  <c r="FO13" i="1" s="1"/>
  <c r="FO113" i="1"/>
  <c r="FO27" i="1" s="1"/>
  <c r="FO95" i="1"/>
  <c r="FO16" i="1" s="1"/>
  <c r="FO165" i="1"/>
  <c r="FO145" i="1"/>
  <c r="FO12" i="1"/>
  <c r="FO104" i="1"/>
  <c r="FO85" i="1"/>
  <c r="FO88" i="1" s="1"/>
  <c r="FO89" i="1" s="1"/>
  <c r="FO15" i="1" s="1"/>
  <c r="FO87" i="1"/>
  <c r="FO9" i="1" s="1"/>
  <c r="FO163" i="1"/>
  <c r="FP56" i="1"/>
  <c r="FP57" i="1" s="1"/>
  <c r="FO7" i="1"/>
  <c r="FO19" i="1"/>
  <c r="FO101" i="1"/>
  <c r="FO20" i="1" s="1"/>
  <c r="FO100" i="1"/>
  <c r="FO84" i="1"/>
  <c r="FO8" i="1"/>
  <c r="FN166" i="1" l="1"/>
  <c r="FO38" i="1"/>
  <c r="FO37" i="1"/>
  <c r="FO36" i="1"/>
  <c r="FN164" i="1"/>
  <c r="FO22" i="1"/>
  <c r="FP62" i="1"/>
  <c r="FO10" i="1"/>
  <c r="FO86" i="1"/>
  <c r="FO114" i="1" s="1"/>
  <c r="FP67" i="1" l="1"/>
  <c r="FO105" i="1"/>
  <c r="FO28" i="1"/>
  <c r="FO115" i="1"/>
  <c r="FP63" i="1"/>
  <c r="FP65" i="1"/>
  <c r="FN157" i="1"/>
  <c r="FN155" i="1"/>
  <c r="FN254" i="1"/>
  <c r="FN156" i="1"/>
  <c r="FN154" i="1"/>
  <c r="FN137" i="1"/>
  <c r="FN138" i="1" s="1"/>
  <c r="FN139" i="1" s="1"/>
  <c r="FN140" i="1" s="1"/>
  <c r="FN141" i="1" s="1"/>
  <c r="FN3" i="1" s="1"/>
  <c r="FN159" i="1"/>
  <c r="FN158" i="1"/>
  <c r="FN160" i="1"/>
  <c r="FN161" i="1"/>
  <c r="FN256" i="1"/>
  <c r="FO23" i="1" l="1"/>
  <c r="FO106" i="1"/>
  <c r="FO122" i="1"/>
  <c r="FO123" i="1" s="1"/>
  <c r="FO124" i="1" s="1"/>
  <c r="FO33" i="1" s="1"/>
  <c r="FO39" i="1" s="1"/>
  <c r="FO107" i="1" l="1"/>
  <c r="FO108" i="1"/>
  <c r="FO109" i="1" s="1"/>
  <c r="FO110" i="1" l="1"/>
  <c r="FP91" i="1"/>
  <c r="FP92" i="1" s="1"/>
  <c r="FP93" i="1" s="1"/>
  <c r="FP94" i="1" s="1"/>
  <c r="FP73" i="1"/>
  <c r="FO176" i="1"/>
  <c r="FO24" i="1"/>
  <c r="FP71" i="1" l="1"/>
  <c r="FP72" i="1"/>
  <c r="FO174" i="1"/>
  <c r="FP99" i="1"/>
  <c r="FO25" i="1"/>
  <c r="FO119" i="1"/>
  <c r="FO120" i="1" s="1"/>
  <c r="FO31" i="1" s="1"/>
  <c r="FP74" i="1"/>
  <c r="FP75" i="1" s="1"/>
  <c r="FO260" i="1"/>
  <c r="FO144" i="1"/>
  <c r="FO131" i="1"/>
  <c r="FO116" i="1"/>
  <c r="FP18" i="1" l="1"/>
  <c r="FO29" i="1"/>
  <c r="FO117" i="1"/>
  <c r="FO118" i="1" s="1"/>
  <c r="FO148" i="1"/>
  <c r="FO150" i="1"/>
  <c r="FO151" i="1"/>
  <c r="FO146" i="1"/>
  <c r="FO149" i="1"/>
  <c r="FO147" i="1"/>
  <c r="FO41" i="1"/>
  <c r="FO40" i="1"/>
  <c r="FP66" i="1" l="1"/>
  <c r="FP6" i="1" s="1"/>
  <c r="FP64" i="1"/>
  <c r="FP61" i="1"/>
  <c r="FO175" i="1"/>
  <c r="FO177" i="1" s="1"/>
  <c r="FO178" i="1" s="1"/>
  <c r="FO121" i="1"/>
  <c r="FP79" i="1"/>
  <c r="FO30" i="1"/>
  <c r="FO126" i="1"/>
  <c r="FO127" i="1" s="1"/>
  <c r="FO128" i="1" s="1"/>
  <c r="FO4" i="1" s="1"/>
  <c r="FP7" i="1" l="1"/>
  <c r="FQ56" i="1"/>
  <c r="FQ57" i="1" s="1"/>
  <c r="FP97" i="1"/>
  <c r="FP98" i="1" s="1"/>
  <c r="FO32" i="1"/>
  <c r="FP84" i="1"/>
  <c r="FP8" i="1"/>
  <c r="FO184" i="1"/>
  <c r="FO132" i="1"/>
  <c r="FO133" i="1" s="1"/>
  <c r="FO134" i="1" s="1"/>
  <c r="FO135" i="1" s="1"/>
  <c r="FO136" i="1" s="1"/>
  <c r="FO183" i="1"/>
  <c r="FO181" i="1"/>
  <c r="FO42" i="1"/>
  <c r="FP77" i="1"/>
  <c r="FP78" i="1" s="1"/>
  <c r="FP13" i="1" s="1"/>
  <c r="FO258" i="1"/>
  <c r="FO43" i="1"/>
  <c r="FP76" i="1"/>
  <c r="FP80" i="1"/>
  <c r="FO180" i="1"/>
  <c r="FO179" i="1"/>
  <c r="FP81" i="1"/>
  <c r="FP68" i="1"/>
  <c r="FP82" i="1" l="1"/>
  <c r="FP83" i="1" s="1"/>
  <c r="FP14" i="1" s="1"/>
  <c r="FP19" i="1"/>
  <c r="FP101" i="1"/>
  <c r="FP20" i="1" s="1"/>
  <c r="FP100" i="1"/>
  <c r="FP95" i="1"/>
  <c r="FP16" i="1" s="1"/>
  <c r="FP145" i="1"/>
  <c r="FP104" i="1"/>
  <c r="FP12" i="1"/>
  <c r="FP85" i="1"/>
  <c r="FP88" i="1" s="1"/>
  <c r="FP165" i="1"/>
  <c r="FP163" i="1"/>
  <c r="FQ63" i="1"/>
  <c r="FQ62" i="1"/>
  <c r="FQ65" i="1" l="1"/>
  <c r="FP113" i="1"/>
  <c r="FP22" i="1"/>
  <c r="FP37" i="1"/>
  <c r="FO164" i="1"/>
  <c r="FP36" i="1"/>
  <c r="FQ67" i="1"/>
  <c r="FO166" i="1"/>
  <c r="FP38" i="1"/>
  <c r="FP89" i="1"/>
  <c r="FP15" i="1" s="1"/>
  <c r="FP10" i="1"/>
  <c r="FP86" i="1"/>
  <c r="FP87" i="1" s="1"/>
  <c r="FP9" i="1" s="1"/>
  <c r="FO156" i="1" l="1"/>
  <c r="FO155" i="1"/>
  <c r="FO157" i="1"/>
  <c r="FO254" i="1"/>
  <c r="FO154" i="1"/>
  <c r="FP27" i="1"/>
  <c r="FP114" i="1"/>
  <c r="FO161" i="1"/>
  <c r="FO137" i="1"/>
  <c r="FO138" i="1" s="1"/>
  <c r="FO139" i="1" s="1"/>
  <c r="FO140" i="1" s="1"/>
  <c r="FO141" i="1" s="1"/>
  <c r="FO3" i="1" s="1"/>
  <c r="FO256" i="1"/>
  <c r="FO159" i="1"/>
  <c r="FO160" i="1"/>
  <c r="FO158" i="1"/>
  <c r="FP105" i="1"/>
  <c r="FP23" i="1" l="1"/>
  <c r="FP106" i="1"/>
  <c r="FP28" i="1"/>
  <c r="FP115" i="1"/>
  <c r="FP122" i="1" l="1"/>
  <c r="FP123" i="1" s="1"/>
  <c r="FP124" i="1" s="1"/>
  <c r="FP33" i="1" s="1"/>
  <c r="FP39" i="1" s="1"/>
  <c r="FP107" i="1"/>
  <c r="FP108" i="1"/>
  <c r="FP109" i="1" s="1"/>
  <c r="FQ91" i="1" l="1"/>
  <c r="FP110" i="1"/>
  <c r="FP24" i="1"/>
  <c r="FP176" i="1"/>
  <c r="FQ73" i="1"/>
  <c r="FP25" i="1" l="1"/>
  <c r="FQ92" i="1"/>
  <c r="FQ93" i="1" s="1"/>
  <c r="FQ94" i="1" s="1"/>
  <c r="FQ99" i="1"/>
  <c r="FQ71" i="1"/>
  <c r="FP144" i="1"/>
  <c r="FP174" i="1"/>
  <c r="FP119" i="1"/>
  <c r="FP120" i="1" s="1"/>
  <c r="FP31" i="1" s="1"/>
  <c r="FP260" i="1"/>
  <c r="FQ72" i="1"/>
  <c r="FQ74" i="1"/>
  <c r="FQ75" i="1" s="1"/>
  <c r="FP131" i="1"/>
  <c r="FP116" i="1"/>
  <c r="FP29" i="1" l="1"/>
  <c r="FP117" i="1"/>
  <c r="FP118" i="1" s="1"/>
  <c r="FQ18" i="1"/>
  <c r="FP151" i="1"/>
  <c r="FP149" i="1"/>
  <c r="FP150" i="1"/>
  <c r="FP146" i="1"/>
  <c r="FP148" i="1"/>
  <c r="FP147" i="1"/>
  <c r="FP41" i="1"/>
  <c r="FP40" i="1"/>
  <c r="FQ61" i="1" l="1"/>
  <c r="FQ66" i="1"/>
  <c r="FQ6" i="1" s="1"/>
  <c r="FQ64" i="1"/>
  <c r="FP30" i="1"/>
  <c r="FP121" i="1"/>
  <c r="FP175" i="1"/>
  <c r="FP177" i="1" s="1"/>
  <c r="FP178" i="1" s="1"/>
  <c r="FQ79" i="1"/>
  <c r="FP126" i="1"/>
  <c r="FP127" i="1" s="1"/>
  <c r="FP128" i="1" s="1"/>
  <c r="FP4" i="1" s="1"/>
  <c r="FQ68" i="1" l="1"/>
  <c r="FP184" i="1"/>
  <c r="FP42" i="1"/>
  <c r="FP43" i="1"/>
  <c r="FQ77" i="1"/>
  <c r="FP258" i="1"/>
  <c r="FP183" i="1"/>
  <c r="FP132" i="1"/>
  <c r="FP133" i="1" s="1"/>
  <c r="FP134" i="1" s="1"/>
  <c r="FP135" i="1" s="1"/>
  <c r="FP136" i="1" s="1"/>
  <c r="FP179" i="1"/>
  <c r="FP181" i="1"/>
  <c r="FP180" i="1"/>
  <c r="FQ80" i="1"/>
  <c r="FQ76" i="1"/>
  <c r="FQ81" i="1"/>
  <c r="FQ84" i="1"/>
  <c r="FQ85" i="1" s="1"/>
  <c r="FQ88" i="1" s="1"/>
  <c r="FQ8" i="1"/>
  <c r="FQ97" i="1"/>
  <c r="FQ98" i="1" s="1"/>
  <c r="FP32" i="1"/>
  <c r="FR56" i="1"/>
  <c r="FR57" i="1" s="1"/>
  <c r="FQ7" i="1"/>
  <c r="FQ19" i="1" l="1"/>
  <c r="FQ100" i="1"/>
  <c r="FQ101" i="1"/>
  <c r="FQ20" i="1" s="1"/>
  <c r="FQ82" i="1"/>
  <c r="FQ83" i="1" s="1"/>
  <c r="FQ14" i="1" s="1"/>
  <c r="FR62" i="1"/>
  <c r="FR63" i="1"/>
  <c r="FQ10" i="1"/>
  <c r="FQ86" i="1"/>
  <c r="FQ87" i="1" s="1"/>
  <c r="FQ9" i="1" s="1"/>
  <c r="FQ78" i="1"/>
  <c r="FQ13" i="1" s="1"/>
  <c r="FQ95" i="1"/>
  <c r="FQ16" i="1" s="1"/>
  <c r="FQ165" i="1"/>
  <c r="FQ145" i="1"/>
  <c r="FQ89" i="1"/>
  <c r="FQ15" i="1" s="1"/>
  <c r="FQ12" i="1"/>
  <c r="FQ113" i="1"/>
  <c r="FQ163" i="1"/>
  <c r="FQ37" i="1" l="1"/>
  <c r="FQ36" i="1"/>
  <c r="FP164" i="1"/>
  <c r="FQ27" i="1"/>
  <c r="FQ114" i="1"/>
  <c r="FR65" i="1"/>
  <c r="FQ104" i="1"/>
  <c r="FP166" i="1"/>
  <c r="FQ38" i="1"/>
  <c r="FR67" i="1"/>
  <c r="FQ28" i="1" l="1"/>
  <c r="FQ115" i="1"/>
  <c r="FP157" i="1"/>
  <c r="FP155" i="1"/>
  <c r="FP254" i="1"/>
  <c r="FP154" i="1"/>
  <c r="FP156" i="1"/>
  <c r="FQ22" i="1"/>
  <c r="FQ105" i="1"/>
  <c r="FQ23" i="1" s="1"/>
  <c r="FQ106" i="1"/>
  <c r="FQ107" i="1" s="1"/>
  <c r="FP159" i="1"/>
  <c r="FP161" i="1"/>
  <c r="FP256" i="1"/>
  <c r="FP137" i="1"/>
  <c r="FP138" i="1" s="1"/>
  <c r="FP139" i="1" s="1"/>
  <c r="FP140" i="1" s="1"/>
  <c r="FP141" i="1" s="1"/>
  <c r="FP3" i="1" s="1"/>
  <c r="FP158" i="1"/>
  <c r="FP160" i="1"/>
  <c r="FQ176" i="1" l="1"/>
  <c r="FQ24" i="1"/>
  <c r="FR73" i="1"/>
  <c r="FQ108" i="1"/>
  <c r="FQ109" i="1" s="1"/>
  <c r="FQ122" i="1"/>
  <c r="FQ123" i="1" s="1"/>
  <c r="FQ124" i="1" s="1"/>
  <c r="FQ33" i="1" s="1"/>
  <c r="FQ39" i="1" s="1"/>
  <c r="FQ110" i="1" l="1"/>
  <c r="FR91" i="1"/>
  <c r="FQ260" i="1" l="1"/>
  <c r="FQ119" i="1"/>
  <c r="FQ120" i="1" s="1"/>
  <c r="FQ31" i="1" s="1"/>
  <c r="FR71" i="1"/>
  <c r="FR72" i="1"/>
  <c r="FQ144" i="1"/>
  <c r="FR99" i="1"/>
  <c r="FQ174" i="1"/>
  <c r="FR74" i="1"/>
  <c r="FR75" i="1" s="1"/>
  <c r="FR92" i="1"/>
  <c r="FR93" i="1" s="1"/>
  <c r="FR94" i="1" s="1"/>
  <c r="FQ25" i="1"/>
  <c r="FQ131" i="1"/>
  <c r="FQ116" i="1"/>
  <c r="FQ29" i="1" l="1"/>
  <c r="FQ117" i="1"/>
  <c r="FQ118" i="1" s="1"/>
  <c r="FQ41" i="1"/>
  <c r="FQ40" i="1"/>
  <c r="FR18" i="1"/>
  <c r="FQ148" i="1"/>
  <c r="FQ146" i="1"/>
  <c r="FQ149" i="1"/>
  <c r="FQ150" i="1"/>
  <c r="FQ151" i="1"/>
  <c r="FQ147" i="1"/>
  <c r="FQ30" i="1" l="1"/>
  <c r="FQ175" i="1"/>
  <c r="FQ177" i="1" s="1"/>
  <c r="FQ178" i="1" s="1"/>
  <c r="FR68" i="1" s="1"/>
  <c r="FR79" i="1"/>
  <c r="FQ121" i="1"/>
  <c r="FQ126" i="1"/>
  <c r="FQ127" i="1" s="1"/>
  <c r="FQ128" i="1" s="1"/>
  <c r="FQ4" i="1" s="1"/>
  <c r="FR61" i="1"/>
  <c r="FR66" i="1"/>
  <c r="FR6" i="1" s="1"/>
  <c r="FR64" i="1"/>
  <c r="FR145" i="1" l="1"/>
  <c r="FR165" i="1"/>
  <c r="FR12" i="1"/>
  <c r="FR95" i="1"/>
  <c r="FR16" i="1" s="1"/>
  <c r="FR85" i="1"/>
  <c r="FR88" i="1" s="1"/>
  <c r="FR163" i="1"/>
  <c r="FR97" i="1"/>
  <c r="FR98" i="1" s="1"/>
  <c r="FQ32" i="1"/>
  <c r="FS56" i="1"/>
  <c r="FS57" i="1" s="1"/>
  <c r="FR7" i="1"/>
  <c r="FQ43" i="1"/>
  <c r="FR77" i="1"/>
  <c r="FR78" i="1" s="1"/>
  <c r="FR13" i="1" s="1"/>
  <c r="FR80" i="1"/>
  <c r="FR81" i="1"/>
  <c r="FR82" i="1" s="1"/>
  <c r="FR83" i="1" s="1"/>
  <c r="FR14" i="1" s="1"/>
  <c r="FQ42" i="1"/>
  <c r="FQ132" i="1"/>
  <c r="FQ133" i="1" s="1"/>
  <c r="FQ134" i="1" s="1"/>
  <c r="FQ135" i="1" s="1"/>
  <c r="FQ136" i="1" s="1"/>
  <c r="FR76" i="1"/>
  <c r="FQ180" i="1"/>
  <c r="FQ184" i="1"/>
  <c r="FQ179" i="1"/>
  <c r="FQ258" i="1"/>
  <c r="FQ183" i="1"/>
  <c r="FQ181" i="1"/>
  <c r="FR8" i="1"/>
  <c r="FR84" i="1"/>
  <c r="FS62" i="1" l="1"/>
  <c r="FR36" i="1"/>
  <c r="FR37" i="1"/>
  <c r="FQ164" i="1"/>
  <c r="FR113" i="1"/>
  <c r="FR89" i="1"/>
  <c r="FR15" i="1" s="1"/>
  <c r="FR10" i="1"/>
  <c r="FR86" i="1"/>
  <c r="FR87" i="1" s="1"/>
  <c r="FR9" i="1" s="1"/>
  <c r="FR19" i="1"/>
  <c r="FR100" i="1"/>
  <c r="FR101" i="1"/>
  <c r="FR20" i="1" s="1"/>
  <c r="FR104" i="1"/>
  <c r="FQ166" i="1"/>
  <c r="FR38" i="1"/>
  <c r="FQ161" i="1" l="1"/>
  <c r="FQ256" i="1"/>
  <c r="FQ137" i="1"/>
  <c r="FQ138" i="1" s="1"/>
  <c r="FQ139" i="1" s="1"/>
  <c r="FQ140" i="1" s="1"/>
  <c r="FQ141" i="1" s="1"/>
  <c r="FQ3" i="1" s="1"/>
  <c r="FQ160" i="1"/>
  <c r="FQ159" i="1"/>
  <c r="FQ158" i="1"/>
  <c r="FR27" i="1"/>
  <c r="FR114" i="1"/>
  <c r="FS65" i="1"/>
  <c r="FR22" i="1"/>
  <c r="FR105" i="1"/>
  <c r="FR23" i="1" s="1"/>
  <c r="FR106" i="1"/>
  <c r="FR107" i="1" s="1"/>
  <c r="FQ156" i="1"/>
  <c r="FQ155" i="1"/>
  <c r="FQ254" i="1"/>
  <c r="FQ154" i="1"/>
  <c r="FQ157" i="1"/>
  <c r="FS63" i="1"/>
  <c r="FS67" i="1"/>
  <c r="FR28" i="1" l="1"/>
  <c r="FR115" i="1"/>
  <c r="FR108" i="1"/>
  <c r="FR109" i="1" s="1"/>
  <c r="FR176" i="1"/>
  <c r="FS73" i="1"/>
  <c r="FR24" i="1"/>
  <c r="FR110" i="1" l="1"/>
  <c r="FS91" i="1"/>
  <c r="FR122" i="1"/>
  <c r="FR123" i="1" s="1"/>
  <c r="FR124" i="1" s="1"/>
  <c r="FR33" i="1" s="1"/>
  <c r="FR39" i="1" s="1"/>
  <c r="FR116" i="1"/>
  <c r="FR29" i="1" s="1"/>
  <c r="FR117" i="1"/>
  <c r="FR118" i="1" s="1"/>
  <c r="FS79" i="1" l="1"/>
  <c r="FR30" i="1"/>
  <c r="FR175" i="1"/>
  <c r="FR126" i="1"/>
  <c r="FR127" i="1" s="1"/>
  <c r="FR128" i="1" s="1"/>
  <c r="FR4" i="1" s="1"/>
  <c r="FR119" i="1"/>
  <c r="FR120" i="1" s="1"/>
  <c r="FR31" i="1" s="1"/>
  <c r="FR174" i="1"/>
  <c r="FS74" i="1"/>
  <c r="FS75" i="1" s="1"/>
  <c r="FS92" i="1"/>
  <c r="FS93" i="1" s="1"/>
  <c r="FS94" i="1" s="1"/>
  <c r="FS99" i="1"/>
  <c r="FR260" i="1"/>
  <c r="FR144" i="1"/>
  <c r="FS71" i="1"/>
  <c r="FR25" i="1"/>
  <c r="FS72" i="1"/>
  <c r="FR131" i="1"/>
  <c r="FR146" i="1" l="1"/>
  <c r="FR149" i="1"/>
  <c r="FR148" i="1"/>
  <c r="FR151" i="1"/>
  <c r="FR150" i="1"/>
  <c r="FR147" i="1"/>
  <c r="FR177" i="1"/>
  <c r="FR178" i="1" s="1"/>
  <c r="FR41" i="1"/>
  <c r="FR40" i="1"/>
  <c r="FS18" i="1"/>
  <c r="FR121" i="1"/>
  <c r="FR42" i="1" l="1"/>
  <c r="FR132" i="1"/>
  <c r="FR133" i="1" s="1"/>
  <c r="FR134" i="1" s="1"/>
  <c r="FR135" i="1" s="1"/>
  <c r="FR136" i="1" s="1"/>
  <c r="FS77" i="1"/>
  <c r="FS78" i="1" s="1"/>
  <c r="FS13" i="1" s="1"/>
  <c r="FS76" i="1"/>
  <c r="FS81" i="1"/>
  <c r="FS80" i="1"/>
  <c r="FR43" i="1"/>
  <c r="FR179" i="1"/>
  <c r="FR181" i="1"/>
  <c r="FR183" i="1"/>
  <c r="FR184" i="1"/>
  <c r="FR258" i="1"/>
  <c r="FR180" i="1"/>
  <c r="FS66" i="1"/>
  <c r="FS6" i="1" s="1"/>
  <c r="FS61" i="1"/>
  <c r="FS64" i="1"/>
  <c r="FS68" i="1"/>
  <c r="FS97" i="1"/>
  <c r="FS98" i="1" s="1"/>
  <c r="FR32" i="1"/>
  <c r="FS8" i="1" l="1"/>
  <c r="FS84" i="1"/>
  <c r="FS85" i="1" s="1"/>
  <c r="FS88" i="1" s="1"/>
  <c r="FS19" i="1"/>
  <c r="FS100" i="1"/>
  <c r="FS101" i="1"/>
  <c r="FS20" i="1" s="1"/>
  <c r="FS7" i="1"/>
  <c r="FT56" i="1"/>
  <c r="FT57" i="1" s="1"/>
  <c r="FS145" i="1"/>
  <c r="FS165" i="1"/>
  <c r="FS12" i="1"/>
  <c r="FS104" i="1"/>
  <c r="FS95" i="1"/>
  <c r="FS16" i="1" s="1"/>
  <c r="FS163" i="1"/>
  <c r="FS82" i="1"/>
  <c r="FS83" i="1" s="1"/>
  <c r="FS14" i="1" s="1"/>
  <c r="FS36" i="1" l="1"/>
  <c r="FR164" i="1"/>
  <c r="FS37" i="1"/>
  <c r="FS113" i="1"/>
  <c r="FT62" i="1"/>
  <c r="FR166" i="1"/>
  <c r="FS38" i="1"/>
  <c r="FS86" i="1"/>
  <c r="FS87" i="1" s="1"/>
  <c r="FS9" i="1" s="1"/>
  <c r="FS10" i="1"/>
  <c r="FS22" i="1"/>
  <c r="FS105" i="1"/>
  <c r="FS23" i="1" s="1"/>
  <c r="FS106" i="1"/>
  <c r="FS107" i="1" s="1"/>
  <c r="FS89" i="1"/>
  <c r="FS15" i="1" s="1"/>
  <c r="FT67" i="1" l="1"/>
  <c r="FR137" i="1"/>
  <c r="FR138" i="1" s="1"/>
  <c r="FR139" i="1" s="1"/>
  <c r="FR140" i="1" s="1"/>
  <c r="FR141" i="1" s="1"/>
  <c r="FR3" i="1" s="1"/>
  <c r="FR158" i="1"/>
  <c r="FR159" i="1"/>
  <c r="FR161" i="1"/>
  <c r="FR256" i="1"/>
  <c r="FR160" i="1"/>
  <c r="FT65" i="1"/>
  <c r="FS108" i="1"/>
  <c r="FS109" i="1" s="1"/>
  <c r="FT63" i="1"/>
  <c r="FR154" i="1"/>
  <c r="FR254" i="1"/>
  <c r="FR156" i="1"/>
  <c r="FR157" i="1"/>
  <c r="FR155" i="1"/>
  <c r="FS24" i="1"/>
  <c r="FT73" i="1"/>
  <c r="FS176" i="1"/>
  <c r="FS27" i="1"/>
  <c r="FS114" i="1"/>
  <c r="FS28" i="1" l="1"/>
  <c r="FS115" i="1"/>
  <c r="FS110" i="1"/>
  <c r="FT91" i="1"/>
  <c r="FS122" i="1" l="1"/>
  <c r="FS123" i="1" s="1"/>
  <c r="FS124" i="1" s="1"/>
  <c r="FS33" i="1" s="1"/>
  <c r="FS39" i="1" s="1"/>
  <c r="FS116" i="1"/>
  <c r="FS29" i="1" s="1"/>
  <c r="FS117" i="1"/>
  <c r="FS118" i="1" s="1"/>
  <c r="FT99" i="1"/>
  <c r="FS174" i="1"/>
  <c r="FS119" i="1"/>
  <c r="FS120" i="1" s="1"/>
  <c r="FS31" i="1" s="1"/>
  <c r="FT74" i="1"/>
  <c r="FT75" i="1" s="1"/>
  <c r="FT71" i="1"/>
  <c r="FT72" i="1"/>
  <c r="FS144" i="1"/>
  <c r="FS260" i="1"/>
  <c r="FS25" i="1"/>
  <c r="FT92" i="1"/>
  <c r="FT93" i="1" s="1"/>
  <c r="FT94" i="1" s="1"/>
  <c r="FS131" i="1"/>
  <c r="FS148" i="1" l="1"/>
  <c r="FS146" i="1"/>
  <c r="FS149" i="1"/>
  <c r="FS150" i="1"/>
  <c r="FS151" i="1"/>
  <c r="FS147" i="1"/>
  <c r="FS175" i="1"/>
  <c r="FS177" i="1" s="1"/>
  <c r="FS178" i="1" s="1"/>
  <c r="FT79" i="1"/>
  <c r="FS30" i="1"/>
  <c r="FS121" i="1"/>
  <c r="FS126" i="1"/>
  <c r="FS127" i="1" s="1"/>
  <c r="FS128" i="1" s="1"/>
  <c r="FS4" i="1" s="1"/>
  <c r="FS40" i="1"/>
  <c r="FS41" i="1"/>
  <c r="FT18" i="1"/>
  <c r="FT68" i="1" l="1"/>
  <c r="FS42" i="1"/>
  <c r="FT76" i="1"/>
  <c r="FS180" i="1"/>
  <c r="FS43" i="1"/>
  <c r="FS258" i="1"/>
  <c r="FS179" i="1"/>
  <c r="FS183" i="1"/>
  <c r="FS132" i="1"/>
  <c r="FS133" i="1" s="1"/>
  <c r="FS134" i="1" s="1"/>
  <c r="FS135" i="1" s="1"/>
  <c r="FS136" i="1" s="1"/>
  <c r="FT77" i="1"/>
  <c r="FT78" i="1" s="1"/>
  <c r="FT13" i="1" s="1"/>
  <c r="FS184" i="1"/>
  <c r="FT80" i="1"/>
  <c r="FS181" i="1"/>
  <c r="FT81" i="1"/>
  <c r="FT82" i="1" s="1"/>
  <c r="FT83" i="1" s="1"/>
  <c r="FT14" i="1" s="1"/>
  <c r="FS32" i="1"/>
  <c r="FT97" i="1"/>
  <c r="FT98" i="1" s="1"/>
  <c r="FT61" i="1"/>
  <c r="FT64" i="1"/>
  <c r="FT66" i="1"/>
  <c r="FT6" i="1" s="1"/>
  <c r="FT19" i="1" l="1"/>
  <c r="FT101" i="1"/>
  <c r="FT20" i="1" s="1"/>
  <c r="FT100" i="1"/>
  <c r="FT7" i="1"/>
  <c r="FU56" i="1"/>
  <c r="FU57" i="1" s="1"/>
  <c r="FT8" i="1"/>
  <c r="FT84" i="1"/>
  <c r="FT95" i="1"/>
  <c r="FT16" i="1" s="1"/>
  <c r="FT165" i="1"/>
  <c r="FT12" i="1"/>
  <c r="FT145" i="1"/>
  <c r="FT104" i="1"/>
  <c r="FT113" i="1"/>
  <c r="FT85" i="1"/>
  <c r="FT88" i="1" s="1"/>
  <c r="FT87" i="1"/>
  <c r="FT9" i="1" s="1"/>
  <c r="FT163" i="1"/>
  <c r="FT36" i="1" l="1"/>
  <c r="FT37" i="1"/>
  <c r="FS164" i="1"/>
  <c r="FT22" i="1"/>
  <c r="FT89" i="1"/>
  <c r="FT15" i="1" s="1"/>
  <c r="FT10" i="1"/>
  <c r="FT86" i="1"/>
  <c r="FT105" i="1" s="1"/>
  <c r="FT27" i="1"/>
  <c r="FT114" i="1"/>
  <c r="FS166" i="1"/>
  <c r="FT38" i="1"/>
  <c r="FU62" i="1"/>
  <c r="FT23" i="1" l="1"/>
  <c r="FT106" i="1"/>
  <c r="FT28" i="1"/>
  <c r="FT115" i="1"/>
  <c r="FU63" i="1"/>
  <c r="FS256" i="1"/>
  <c r="FS159" i="1"/>
  <c r="FS160" i="1"/>
  <c r="FS161" i="1"/>
  <c r="FS137" i="1"/>
  <c r="FS138" i="1" s="1"/>
  <c r="FS139" i="1" s="1"/>
  <c r="FS140" i="1" s="1"/>
  <c r="FS141" i="1" s="1"/>
  <c r="FS3" i="1" s="1"/>
  <c r="FS158" i="1"/>
  <c r="FS155" i="1"/>
  <c r="FS154" i="1"/>
  <c r="FS254" i="1"/>
  <c r="FS156" i="1"/>
  <c r="FS157" i="1"/>
  <c r="FU67" i="1"/>
  <c r="FU65" i="1"/>
  <c r="FT122" i="1" l="1"/>
  <c r="FT123" i="1" s="1"/>
  <c r="FT124" i="1" s="1"/>
  <c r="FT33" i="1" s="1"/>
  <c r="FT39" i="1" s="1"/>
  <c r="FT107" i="1"/>
  <c r="FT108" i="1"/>
  <c r="FT109" i="1" s="1"/>
  <c r="FU91" i="1" l="1"/>
  <c r="FT110" i="1"/>
  <c r="FT24" i="1"/>
  <c r="FT176" i="1"/>
  <c r="FU73" i="1"/>
  <c r="FT144" i="1" l="1"/>
  <c r="FU71" i="1"/>
  <c r="FT25" i="1"/>
  <c r="FT119" i="1"/>
  <c r="FT120" i="1" s="1"/>
  <c r="FT31" i="1" s="1"/>
  <c r="FT174" i="1"/>
  <c r="FU72" i="1"/>
  <c r="FU99" i="1"/>
  <c r="FU74" i="1"/>
  <c r="FU75" i="1" s="1"/>
  <c r="FT260" i="1"/>
  <c r="FU92" i="1"/>
  <c r="FU93" i="1" s="1"/>
  <c r="FU94" i="1" s="1"/>
  <c r="FT131" i="1"/>
  <c r="FT116" i="1"/>
  <c r="FU18" i="1" l="1"/>
  <c r="FT40" i="1"/>
  <c r="FT41" i="1"/>
  <c r="FT29" i="1"/>
  <c r="FT117" i="1"/>
  <c r="FT118" i="1" s="1"/>
  <c r="FT149" i="1"/>
  <c r="FT146" i="1"/>
  <c r="FT150" i="1"/>
  <c r="FT151" i="1"/>
  <c r="FT148" i="1"/>
  <c r="FT147" i="1"/>
  <c r="FT175" i="1" l="1"/>
  <c r="FT177" i="1" s="1"/>
  <c r="FT178" i="1" s="1"/>
  <c r="FT30" i="1"/>
  <c r="FU79" i="1"/>
  <c r="FT121" i="1"/>
  <c r="FT126" i="1"/>
  <c r="FT127" i="1" s="1"/>
  <c r="FT128" i="1" s="1"/>
  <c r="FT4" i="1" s="1"/>
  <c r="FU61" i="1"/>
  <c r="FU64" i="1"/>
  <c r="FU66" i="1"/>
  <c r="FU6" i="1" s="1"/>
  <c r="FU68" i="1"/>
  <c r="FU97" i="1" l="1"/>
  <c r="FU98" i="1" s="1"/>
  <c r="FT32" i="1"/>
  <c r="FU12" i="1"/>
  <c r="FU95" i="1"/>
  <c r="FU16" i="1" s="1"/>
  <c r="FU145" i="1"/>
  <c r="FU165" i="1"/>
  <c r="FU85" i="1"/>
  <c r="FU88" i="1" s="1"/>
  <c r="FU163" i="1"/>
  <c r="FU84" i="1"/>
  <c r="FU8" i="1"/>
  <c r="FU7" i="1"/>
  <c r="FV56" i="1"/>
  <c r="FV57" i="1" s="1"/>
  <c r="FT132" i="1"/>
  <c r="FT133" i="1" s="1"/>
  <c r="FT134" i="1" s="1"/>
  <c r="FT135" i="1" s="1"/>
  <c r="FT136" i="1" s="1"/>
  <c r="FT43" i="1"/>
  <c r="FU81" i="1"/>
  <c r="FT42" i="1"/>
  <c r="FU80" i="1"/>
  <c r="FT184" i="1"/>
  <c r="FT181" i="1"/>
  <c r="FT258" i="1"/>
  <c r="FT179" i="1"/>
  <c r="FT183" i="1"/>
  <c r="FT180" i="1"/>
  <c r="FU77" i="1"/>
  <c r="FU76" i="1"/>
  <c r="FU78" i="1" s="1"/>
  <c r="FU13" i="1" s="1"/>
  <c r="FU89" i="1" l="1"/>
  <c r="FU15" i="1" s="1"/>
  <c r="FU10" i="1"/>
  <c r="FU86" i="1"/>
  <c r="FU87" i="1" s="1"/>
  <c r="FU9" i="1" s="1"/>
  <c r="FU82" i="1"/>
  <c r="FU83" i="1" s="1"/>
  <c r="FV62" i="1"/>
  <c r="FV63" i="1" s="1"/>
  <c r="FT166" i="1"/>
  <c r="FU38" i="1"/>
  <c r="FU104" i="1"/>
  <c r="FU36" i="1"/>
  <c r="FT164" i="1"/>
  <c r="FU37" i="1"/>
  <c r="FU19" i="1"/>
  <c r="FU101" i="1"/>
  <c r="FU20" i="1" s="1"/>
  <c r="FU100" i="1"/>
  <c r="FT254" i="1" l="1"/>
  <c r="FT156" i="1"/>
  <c r="FT154" i="1"/>
  <c r="FT157" i="1"/>
  <c r="FT155" i="1"/>
  <c r="FT159" i="1"/>
  <c r="FT137" i="1"/>
  <c r="FT138" i="1" s="1"/>
  <c r="FT139" i="1" s="1"/>
  <c r="FT140" i="1" s="1"/>
  <c r="FT141" i="1" s="1"/>
  <c r="FT3" i="1" s="1"/>
  <c r="FT256" i="1"/>
  <c r="FT158" i="1"/>
  <c r="FT161" i="1"/>
  <c r="FT160" i="1"/>
  <c r="FU106" i="1"/>
  <c r="FU107" i="1" s="1"/>
  <c r="FU105" i="1"/>
  <c r="FU23" i="1" s="1"/>
  <c r="FU22" i="1"/>
  <c r="FU108" i="1"/>
  <c r="FU109" i="1" s="1"/>
  <c r="FV67" i="1"/>
  <c r="FU14" i="1"/>
  <c r="FU113" i="1"/>
  <c r="FV65" i="1"/>
  <c r="FU27" i="1" l="1"/>
  <c r="FU114" i="1"/>
  <c r="FU24" i="1"/>
  <c r="FU176" i="1"/>
  <c r="FV73" i="1"/>
  <c r="FU110" i="1"/>
  <c r="FV91" i="1"/>
  <c r="FV92" i="1" s="1"/>
  <c r="FV93" i="1" s="1"/>
  <c r="FV94" i="1" s="1"/>
  <c r="FU144" i="1" l="1"/>
  <c r="FV74" i="1"/>
  <c r="FV75" i="1" s="1"/>
  <c r="FU260" i="1"/>
  <c r="FV71" i="1"/>
  <c r="FU25" i="1"/>
  <c r="FV72" i="1"/>
  <c r="FU174" i="1"/>
  <c r="FV99" i="1"/>
  <c r="FU119" i="1"/>
  <c r="FU120" i="1" s="1"/>
  <c r="FU31" i="1" s="1"/>
  <c r="FU131" i="1"/>
  <c r="FU28" i="1"/>
  <c r="FU115" i="1"/>
  <c r="FU122" i="1" l="1"/>
  <c r="FU123" i="1" s="1"/>
  <c r="FU124" i="1" s="1"/>
  <c r="FU33" i="1" s="1"/>
  <c r="FU39" i="1" s="1"/>
  <c r="FU116" i="1"/>
  <c r="FU29" i="1" s="1"/>
  <c r="FU117" i="1"/>
  <c r="FU118" i="1" s="1"/>
  <c r="FV18" i="1"/>
  <c r="FU40" i="1"/>
  <c r="FU147" i="1"/>
  <c r="FU146" i="1"/>
  <c r="FU151" i="1"/>
  <c r="FU148" i="1"/>
  <c r="FU149" i="1"/>
  <c r="FU150" i="1"/>
  <c r="FV64" i="1" l="1"/>
  <c r="FV61" i="1"/>
  <c r="FV66" i="1"/>
  <c r="FV6" i="1" s="1"/>
  <c r="FU41" i="1"/>
  <c r="FU175" i="1"/>
  <c r="FU177" i="1" s="1"/>
  <c r="FU178" i="1" s="1"/>
  <c r="FU121" i="1"/>
  <c r="FV79" i="1"/>
  <c r="FU30" i="1"/>
  <c r="FU126" i="1"/>
  <c r="FU127" i="1" s="1"/>
  <c r="FU128" i="1" s="1"/>
  <c r="FU4" i="1" s="1"/>
  <c r="FU32" i="1" l="1"/>
  <c r="FV97" i="1"/>
  <c r="FV98" i="1" s="1"/>
  <c r="FW56" i="1"/>
  <c r="FW57" i="1" s="1"/>
  <c r="FV7" i="1"/>
  <c r="FV68" i="1"/>
  <c r="FU179" i="1"/>
  <c r="FU43" i="1"/>
  <c r="FV77" i="1"/>
  <c r="FV76" i="1"/>
  <c r="FU180" i="1"/>
  <c r="FU42" i="1"/>
  <c r="FV80" i="1"/>
  <c r="FU184" i="1"/>
  <c r="FU258" i="1"/>
  <c r="FU183" i="1"/>
  <c r="FU181" i="1"/>
  <c r="FU132" i="1"/>
  <c r="FU133" i="1" s="1"/>
  <c r="FU134" i="1" s="1"/>
  <c r="FU135" i="1" s="1"/>
  <c r="FU136" i="1" s="1"/>
  <c r="FV81" i="1"/>
  <c r="FV82" i="1" s="1"/>
  <c r="FV83" i="1" s="1"/>
  <c r="FV14" i="1" s="1"/>
  <c r="FV84" i="1"/>
  <c r="FV8" i="1"/>
  <c r="FW62" i="1" l="1"/>
  <c r="FW63" i="1" s="1"/>
  <c r="FW67" i="1"/>
  <c r="FW65" i="1"/>
  <c r="FV19" i="1"/>
  <c r="FV101" i="1"/>
  <c r="FV20" i="1" s="1"/>
  <c r="FV100" i="1"/>
  <c r="FV78" i="1"/>
  <c r="FV13" i="1" s="1"/>
  <c r="FV85" i="1"/>
  <c r="FV88" i="1" s="1"/>
  <c r="FV95" i="1"/>
  <c r="FV16" i="1" s="1"/>
  <c r="FV145" i="1"/>
  <c r="FV12" i="1"/>
  <c r="FV165" i="1"/>
  <c r="FV163" i="1"/>
  <c r="FV104" i="1"/>
  <c r="FV113" i="1"/>
  <c r="FU166" i="1" l="1"/>
  <c r="FV38" i="1"/>
  <c r="FV89" i="1"/>
  <c r="FV15" i="1" s="1"/>
  <c r="FV86" i="1"/>
  <c r="FV87" i="1" s="1"/>
  <c r="FV9" i="1" s="1"/>
  <c r="FV10" i="1"/>
  <c r="FV27" i="1"/>
  <c r="FV114" i="1"/>
  <c r="FV22" i="1"/>
  <c r="FV106" i="1"/>
  <c r="FV107" i="1" s="1"/>
  <c r="FV105" i="1"/>
  <c r="FV23" i="1" s="1"/>
  <c r="FV37" i="1"/>
  <c r="FU164" i="1"/>
  <c r="FV36" i="1"/>
  <c r="FU156" i="1" l="1"/>
  <c r="FU157" i="1"/>
  <c r="FU254" i="1"/>
  <c r="FU155" i="1"/>
  <c r="FU154" i="1"/>
  <c r="FV108" i="1"/>
  <c r="FV109" i="1" s="1"/>
  <c r="FV115" i="1"/>
  <c r="FV28" i="1"/>
  <c r="FV176" i="1"/>
  <c r="FW73" i="1"/>
  <c r="FV24" i="1"/>
  <c r="FU159" i="1"/>
  <c r="FU161" i="1"/>
  <c r="FU137" i="1"/>
  <c r="FU138" i="1" s="1"/>
  <c r="FU139" i="1" s="1"/>
  <c r="FU140" i="1" s="1"/>
  <c r="FU141" i="1" s="1"/>
  <c r="FU3" i="1" s="1"/>
  <c r="FU256" i="1"/>
  <c r="FU158" i="1"/>
  <c r="FU160" i="1"/>
  <c r="FV122" i="1" l="1"/>
  <c r="FV123" i="1" s="1"/>
  <c r="FV124" i="1" s="1"/>
  <c r="FV33" i="1" s="1"/>
  <c r="FV39" i="1" s="1"/>
  <c r="FW91" i="1"/>
  <c r="FV110" i="1"/>
  <c r="FW72" i="1" l="1"/>
  <c r="FW92" i="1"/>
  <c r="FW93" i="1" s="1"/>
  <c r="FW94" i="1" s="1"/>
  <c r="FV144" i="1"/>
  <c r="FV119" i="1"/>
  <c r="FV120" i="1" s="1"/>
  <c r="FV31" i="1" s="1"/>
  <c r="FV174" i="1"/>
  <c r="FV25" i="1"/>
  <c r="FV260" i="1"/>
  <c r="FW74" i="1"/>
  <c r="FW75" i="1" s="1"/>
  <c r="FW71" i="1"/>
  <c r="FW99" i="1"/>
  <c r="FV131" i="1"/>
  <c r="FV116" i="1"/>
  <c r="FV29" i="1" l="1"/>
  <c r="FV117" i="1"/>
  <c r="FV118" i="1" s="1"/>
  <c r="FV146" i="1"/>
  <c r="FV148" i="1"/>
  <c r="FV151" i="1"/>
  <c r="FV147" i="1"/>
  <c r="FV149" i="1"/>
  <c r="FV150" i="1"/>
  <c r="FW18" i="1"/>
  <c r="FV40" i="1"/>
  <c r="FV41" i="1"/>
  <c r="FW66" i="1" l="1"/>
  <c r="FW6" i="1" s="1"/>
  <c r="FW64" i="1"/>
  <c r="FW61" i="1"/>
  <c r="FV175" i="1"/>
  <c r="FV177" i="1" s="1"/>
  <c r="FV178" i="1" s="1"/>
  <c r="FW68" i="1" s="1"/>
  <c r="FW79" i="1"/>
  <c r="FV30" i="1"/>
  <c r="FV121" i="1"/>
  <c r="FV126" i="1"/>
  <c r="FV127" i="1" s="1"/>
  <c r="FV128" i="1" s="1"/>
  <c r="FV4" i="1" s="1"/>
  <c r="FW165" i="1" l="1"/>
  <c r="FV166" i="1" s="1"/>
  <c r="FW163" i="1"/>
  <c r="FW85" i="1"/>
  <c r="FW88" i="1" s="1"/>
  <c r="FW145" i="1"/>
  <c r="FW95" i="1"/>
  <c r="FW16" i="1" s="1"/>
  <c r="FW12" i="1"/>
  <c r="FW89" i="1"/>
  <c r="FW15" i="1" s="1"/>
  <c r="FW97" i="1"/>
  <c r="FW98" i="1" s="1"/>
  <c r="FV32" i="1"/>
  <c r="FX56" i="1"/>
  <c r="FX57" i="1" s="1"/>
  <c r="FW7" i="1"/>
  <c r="FW8" i="1"/>
  <c r="FW84" i="1"/>
  <c r="FV132" i="1"/>
  <c r="FV133" i="1" s="1"/>
  <c r="FV134" i="1" s="1"/>
  <c r="FV135" i="1" s="1"/>
  <c r="FV136" i="1" s="1"/>
  <c r="FV43" i="1"/>
  <c r="FV179" i="1"/>
  <c r="FW77" i="1"/>
  <c r="FV258" i="1"/>
  <c r="FV184" i="1"/>
  <c r="FV42" i="1"/>
  <c r="FW81" i="1"/>
  <c r="FV181" i="1"/>
  <c r="FV180" i="1"/>
  <c r="FV183" i="1"/>
  <c r="FW76" i="1"/>
  <c r="FW80" i="1"/>
  <c r="FW82" i="1" s="1"/>
  <c r="FW83" i="1" s="1"/>
  <c r="FW14" i="1" s="1"/>
  <c r="FW38" i="1"/>
  <c r="FW78" i="1" l="1"/>
  <c r="FW86" i="1"/>
  <c r="FW87" i="1" s="1"/>
  <c r="FW9" i="1" s="1"/>
  <c r="FW10" i="1"/>
  <c r="FW19" i="1"/>
  <c r="FW100" i="1"/>
  <c r="FW101" i="1"/>
  <c r="FW20" i="1" s="1"/>
  <c r="FW36" i="1"/>
  <c r="FW37" i="1"/>
  <c r="FV164" i="1"/>
  <c r="FX62" i="1"/>
  <c r="FX63" i="1" s="1"/>
  <c r="FW113" i="1"/>
  <c r="FV137" i="1"/>
  <c r="FV138" i="1" s="1"/>
  <c r="FV139" i="1" s="1"/>
  <c r="FV140" i="1" s="1"/>
  <c r="FV141" i="1" s="1"/>
  <c r="FV3" i="1" s="1"/>
  <c r="FV256" i="1"/>
  <c r="FV161" i="1"/>
  <c r="FV158" i="1"/>
  <c r="FV159" i="1"/>
  <c r="FV160" i="1"/>
  <c r="FX67" i="1" l="1"/>
  <c r="FX65" i="1"/>
  <c r="FW27" i="1"/>
  <c r="FW114" i="1"/>
  <c r="FV156" i="1"/>
  <c r="FV155" i="1"/>
  <c r="FV154" i="1"/>
  <c r="FV157" i="1"/>
  <c r="FV254" i="1"/>
  <c r="FW13" i="1"/>
  <c r="FW104" i="1"/>
  <c r="FW28" i="1" l="1"/>
  <c r="FW115" i="1"/>
  <c r="FW106" i="1"/>
  <c r="FW107" i="1" s="1"/>
  <c r="FW105" i="1"/>
  <c r="FW23" i="1" s="1"/>
  <c r="FW22" i="1"/>
  <c r="FW176" i="1" l="1"/>
  <c r="FX73" i="1"/>
  <c r="FW24" i="1"/>
  <c r="FW122" i="1"/>
  <c r="FW123" i="1" s="1"/>
  <c r="FW124" i="1" s="1"/>
  <c r="FW33" i="1" s="1"/>
  <c r="FW39" i="1" s="1"/>
  <c r="FW108" i="1"/>
  <c r="FW109" i="1" s="1"/>
  <c r="FW110" i="1" l="1"/>
  <c r="FX91" i="1"/>
  <c r="FX92" i="1" l="1"/>
  <c r="FX93" i="1" s="1"/>
  <c r="FX94" i="1" s="1"/>
  <c r="FX99" i="1"/>
  <c r="FW25" i="1"/>
  <c r="FW260" i="1"/>
  <c r="FX71" i="1"/>
  <c r="FX72" i="1"/>
  <c r="FW174" i="1"/>
  <c r="FW144" i="1"/>
  <c r="FX74" i="1"/>
  <c r="FX75" i="1" s="1"/>
  <c r="FW119" i="1"/>
  <c r="FW120" i="1" s="1"/>
  <c r="FW31" i="1" s="1"/>
  <c r="FW131" i="1"/>
  <c r="FW116" i="1"/>
  <c r="FW29" i="1" l="1"/>
  <c r="FW117" i="1"/>
  <c r="FW118" i="1" s="1"/>
  <c r="FW148" i="1"/>
  <c r="FW150" i="1"/>
  <c r="FW147" i="1"/>
  <c r="FW151" i="1"/>
  <c r="FW146" i="1"/>
  <c r="FW149" i="1"/>
  <c r="FW40" i="1"/>
  <c r="FW41" i="1"/>
  <c r="FX18" i="1"/>
  <c r="FW30" i="1" l="1"/>
  <c r="FW121" i="1"/>
  <c r="FW175" i="1"/>
  <c r="FW177" i="1" s="1"/>
  <c r="FW178" i="1" s="1"/>
  <c r="FX79" i="1"/>
  <c r="FW126" i="1"/>
  <c r="FW127" i="1" s="1"/>
  <c r="FW128" i="1" s="1"/>
  <c r="FW4" i="1" s="1"/>
  <c r="FX66" i="1"/>
  <c r="FX6" i="1" s="1"/>
  <c r="FX64" i="1"/>
  <c r="FX61" i="1"/>
  <c r="FX8" i="1" l="1"/>
  <c r="FX84" i="1"/>
  <c r="FW258" i="1"/>
  <c r="FW43" i="1"/>
  <c r="FX81" i="1"/>
  <c r="FX82" i="1" s="1"/>
  <c r="FX83" i="1" s="1"/>
  <c r="FX14" i="1" s="1"/>
  <c r="FW181" i="1"/>
  <c r="FW132" i="1"/>
  <c r="FW133" i="1" s="1"/>
  <c r="FW134" i="1" s="1"/>
  <c r="FW135" i="1" s="1"/>
  <c r="FW136" i="1" s="1"/>
  <c r="FX80" i="1"/>
  <c r="FW42" i="1"/>
  <c r="FW184" i="1"/>
  <c r="FW180" i="1"/>
  <c r="FW179" i="1"/>
  <c r="FX77" i="1"/>
  <c r="FW183" i="1"/>
  <c r="FX76" i="1"/>
  <c r="FX78" i="1" s="1"/>
  <c r="FX13" i="1" s="1"/>
  <c r="FX68" i="1"/>
  <c r="FX97" i="1"/>
  <c r="FX98" i="1" s="1"/>
  <c r="FW32" i="1"/>
  <c r="FY56" i="1"/>
  <c r="FY57" i="1" s="1"/>
  <c r="FX7" i="1"/>
  <c r="FY62" i="1" l="1"/>
  <c r="FY63" i="1" s="1"/>
  <c r="FY65" i="1"/>
  <c r="FX163" i="1"/>
  <c r="FX145" i="1"/>
  <c r="FX95" i="1"/>
  <c r="FX16" i="1" s="1"/>
  <c r="FX165" i="1"/>
  <c r="FX12" i="1"/>
  <c r="FX113" i="1"/>
  <c r="FX104" i="1"/>
  <c r="FX85" i="1"/>
  <c r="FX88" i="1" s="1"/>
  <c r="FX19" i="1"/>
  <c r="FX101" i="1"/>
  <c r="FX20" i="1" s="1"/>
  <c r="FX100" i="1"/>
  <c r="FX10" i="1" l="1"/>
  <c r="FX86" i="1"/>
  <c r="FX87" i="1" s="1"/>
  <c r="FX9" i="1" s="1"/>
  <c r="FX37" i="1"/>
  <c r="FW164" i="1"/>
  <c r="FX36" i="1"/>
  <c r="FX22" i="1"/>
  <c r="FX106" i="1"/>
  <c r="FX107" i="1" s="1"/>
  <c r="FX105" i="1"/>
  <c r="FX23" i="1" s="1"/>
  <c r="FW166" i="1"/>
  <c r="FX38" i="1"/>
  <c r="FX27" i="1"/>
  <c r="FX114" i="1"/>
  <c r="FY67" i="1"/>
  <c r="FX89" i="1"/>
  <c r="FX15" i="1" s="1"/>
  <c r="FX108" i="1" l="1"/>
  <c r="FX109" i="1" s="1"/>
  <c r="FW159" i="1"/>
  <c r="FW161" i="1"/>
  <c r="FW160" i="1"/>
  <c r="FW137" i="1"/>
  <c r="FW138" i="1" s="1"/>
  <c r="FW139" i="1" s="1"/>
  <c r="FW140" i="1" s="1"/>
  <c r="FW141" i="1" s="1"/>
  <c r="FW3" i="1" s="1"/>
  <c r="FW158" i="1"/>
  <c r="FW256" i="1"/>
  <c r="FW157" i="1"/>
  <c r="FW155" i="1"/>
  <c r="FW254" i="1"/>
  <c r="FW154" i="1"/>
  <c r="FW156" i="1"/>
  <c r="FX28" i="1"/>
  <c r="FX115" i="1"/>
  <c r="FX24" i="1"/>
  <c r="FX176" i="1"/>
  <c r="FY73" i="1"/>
  <c r="FX122" i="1" l="1"/>
  <c r="FX123" i="1" s="1"/>
  <c r="FX124" i="1" s="1"/>
  <c r="FX33" i="1" s="1"/>
  <c r="FX39" i="1" s="1"/>
  <c r="FY91" i="1"/>
  <c r="FX110" i="1"/>
  <c r="FY71" i="1" l="1"/>
  <c r="FY92" i="1"/>
  <c r="FY93" i="1" s="1"/>
  <c r="FY94" i="1" s="1"/>
  <c r="FX25" i="1"/>
  <c r="FY99" i="1"/>
  <c r="FY72" i="1"/>
  <c r="FX260" i="1"/>
  <c r="FX174" i="1"/>
  <c r="FX144" i="1"/>
  <c r="FX119" i="1"/>
  <c r="FX120" i="1" s="1"/>
  <c r="FX31" i="1" s="1"/>
  <c r="FY74" i="1"/>
  <c r="FY75" i="1" s="1"/>
  <c r="FX131" i="1"/>
  <c r="FX116" i="1"/>
  <c r="FX29" i="1" l="1"/>
  <c r="FX117" i="1"/>
  <c r="FX118" i="1" s="1"/>
  <c r="FX150" i="1"/>
  <c r="FX148" i="1"/>
  <c r="FX146" i="1"/>
  <c r="FX149" i="1"/>
  <c r="FX151" i="1"/>
  <c r="FX147" i="1"/>
  <c r="FY18" i="1"/>
  <c r="FX40" i="1"/>
  <c r="FX41" i="1"/>
  <c r="FY66" i="1" l="1"/>
  <c r="FY6" i="1" s="1"/>
  <c r="FY64" i="1"/>
  <c r="FY61" i="1"/>
  <c r="FY79" i="1"/>
  <c r="FX30" i="1"/>
  <c r="FX121" i="1"/>
  <c r="FX175" i="1"/>
  <c r="FX177" i="1" s="1"/>
  <c r="FX178" i="1" s="1"/>
  <c r="FX126" i="1"/>
  <c r="FX127" i="1" s="1"/>
  <c r="FX128" i="1" s="1"/>
  <c r="FX4" i="1" s="1"/>
  <c r="FX180" i="1" l="1"/>
  <c r="FX184" i="1"/>
  <c r="FX179" i="1"/>
  <c r="FY76" i="1"/>
  <c r="FX43" i="1"/>
  <c r="FX258" i="1"/>
  <c r="FX132" i="1"/>
  <c r="FX133" i="1" s="1"/>
  <c r="FX134" i="1" s="1"/>
  <c r="FX135" i="1" s="1"/>
  <c r="FX136" i="1" s="1"/>
  <c r="FY80" i="1"/>
  <c r="FX181" i="1"/>
  <c r="FX42" i="1"/>
  <c r="FX183" i="1"/>
  <c r="FY77" i="1"/>
  <c r="FY78" i="1" s="1"/>
  <c r="FY13" i="1" s="1"/>
  <c r="FY81" i="1"/>
  <c r="FY82" i="1" s="1"/>
  <c r="FY83" i="1" s="1"/>
  <c r="FY14" i="1" s="1"/>
  <c r="FY68" i="1"/>
  <c r="FZ56" i="1"/>
  <c r="FZ57" i="1" s="1"/>
  <c r="FY7" i="1"/>
  <c r="FY97" i="1"/>
  <c r="FY98" i="1" s="1"/>
  <c r="FX32" i="1"/>
  <c r="FY8" i="1"/>
  <c r="FY84" i="1"/>
  <c r="FY85" i="1" s="1"/>
  <c r="FY88" i="1" s="1"/>
  <c r="FY86" i="1" l="1"/>
  <c r="FY87" i="1" s="1"/>
  <c r="FY9" i="1" s="1"/>
  <c r="FY10" i="1"/>
  <c r="FZ62" i="1"/>
  <c r="FZ63" i="1" s="1"/>
  <c r="FY145" i="1"/>
  <c r="FY12" i="1"/>
  <c r="FY95" i="1"/>
  <c r="FY16" i="1" s="1"/>
  <c r="FY104" i="1"/>
  <c r="FY165" i="1"/>
  <c r="FX166" i="1" s="1"/>
  <c r="FY89" i="1"/>
  <c r="FY15" i="1" s="1"/>
  <c r="FY163" i="1"/>
  <c r="FY113" i="1"/>
  <c r="FY19" i="1"/>
  <c r="FY100" i="1"/>
  <c r="FY101" i="1"/>
  <c r="FY20" i="1" s="1"/>
  <c r="FX164" i="1" l="1"/>
  <c r="FY37" i="1"/>
  <c r="FY36" i="1"/>
  <c r="FZ65" i="1"/>
  <c r="FX256" i="1"/>
  <c r="FX158" i="1"/>
  <c r="FX159" i="1"/>
  <c r="FX161" i="1"/>
  <c r="FX160" i="1"/>
  <c r="FX137" i="1"/>
  <c r="FX138" i="1" s="1"/>
  <c r="FX139" i="1" s="1"/>
  <c r="FX140" i="1" s="1"/>
  <c r="FX141" i="1" s="1"/>
  <c r="FX3" i="1" s="1"/>
  <c r="FY114" i="1"/>
  <c r="FY27" i="1"/>
  <c r="FY22" i="1"/>
  <c r="FY105" i="1"/>
  <c r="FY23" i="1" s="1"/>
  <c r="FY106" i="1"/>
  <c r="FY107" i="1" s="1"/>
  <c r="FZ67" i="1"/>
  <c r="FY108" i="1" l="1"/>
  <c r="FY109" i="1" s="1"/>
  <c r="FY24" i="1"/>
  <c r="FZ73" i="1"/>
  <c r="FY176" i="1"/>
  <c r="FY115" i="1"/>
  <c r="FY28" i="1"/>
  <c r="FX154" i="1"/>
  <c r="FX254" i="1"/>
  <c r="FX157" i="1"/>
  <c r="FX156" i="1"/>
  <c r="FX155" i="1"/>
  <c r="FY122" i="1" l="1"/>
  <c r="FY123" i="1" s="1"/>
  <c r="FY124" i="1" s="1"/>
  <c r="FY33" i="1" s="1"/>
  <c r="FY39" i="1" s="1"/>
  <c r="FY110" i="1"/>
  <c r="FZ91" i="1"/>
  <c r="FZ92" i="1" s="1"/>
  <c r="FZ93" i="1" s="1"/>
  <c r="FZ94" i="1" s="1"/>
  <c r="FZ72" i="1" l="1"/>
  <c r="FZ71" i="1"/>
  <c r="FY119" i="1"/>
  <c r="FY120" i="1" s="1"/>
  <c r="FY31" i="1" s="1"/>
  <c r="FY25" i="1"/>
  <c r="FZ99" i="1"/>
  <c r="FZ74" i="1"/>
  <c r="FZ75" i="1" s="1"/>
  <c r="FY174" i="1"/>
  <c r="FY144" i="1"/>
  <c r="FY260" i="1"/>
  <c r="FY131" i="1"/>
  <c r="FY116" i="1"/>
  <c r="FY29" i="1" l="1"/>
  <c r="FY117" i="1"/>
  <c r="FY118" i="1" s="1"/>
  <c r="FY151" i="1"/>
  <c r="FY149" i="1"/>
  <c r="FY146" i="1"/>
  <c r="FY148" i="1"/>
  <c r="FY147" i="1"/>
  <c r="FY150" i="1"/>
  <c r="FY38" i="1"/>
  <c r="FY41" i="1"/>
  <c r="FY40" i="1"/>
  <c r="FZ18" i="1"/>
  <c r="FZ61" i="1" l="1"/>
  <c r="FZ66" i="1"/>
  <c r="FZ6" i="1" s="1"/>
  <c r="FZ64" i="1"/>
  <c r="FY175" i="1"/>
  <c r="FY177" i="1" s="1"/>
  <c r="FY178" i="1" s="1"/>
  <c r="FZ68" i="1" s="1"/>
  <c r="FZ79" i="1"/>
  <c r="FY121" i="1"/>
  <c r="FY30" i="1"/>
  <c r="FY126" i="1"/>
  <c r="FY127" i="1" s="1"/>
  <c r="FY128" i="1" s="1"/>
  <c r="FY4" i="1" s="1"/>
  <c r="FZ12" i="1" l="1"/>
  <c r="FZ85" i="1"/>
  <c r="FZ88" i="1" s="1"/>
  <c r="FZ163" i="1"/>
  <c r="FZ165" i="1"/>
  <c r="FY166" i="1" s="1"/>
  <c r="FZ145" i="1"/>
  <c r="FZ95" i="1"/>
  <c r="FZ16" i="1" s="1"/>
  <c r="FY32" i="1"/>
  <c r="FZ97" i="1"/>
  <c r="FZ98" i="1" s="1"/>
  <c r="FZ84" i="1"/>
  <c r="FZ8" i="1"/>
  <c r="FY258" i="1"/>
  <c r="FY180" i="1"/>
  <c r="FY179" i="1"/>
  <c r="FY132" i="1"/>
  <c r="FY133" i="1" s="1"/>
  <c r="FY134" i="1" s="1"/>
  <c r="FY135" i="1" s="1"/>
  <c r="FY136" i="1" s="1"/>
  <c r="FY42" i="1"/>
  <c r="FZ80" i="1"/>
  <c r="FY43" i="1"/>
  <c r="FY184" i="1"/>
  <c r="FY183" i="1"/>
  <c r="FZ77" i="1"/>
  <c r="FY181" i="1"/>
  <c r="FZ81" i="1"/>
  <c r="FZ76" i="1"/>
  <c r="GA56" i="1"/>
  <c r="GA57" i="1" s="1"/>
  <c r="FZ7" i="1"/>
  <c r="FZ19" i="1" l="1"/>
  <c r="FZ101" i="1"/>
  <c r="FZ20" i="1" s="1"/>
  <c r="FZ100" i="1"/>
  <c r="FY160" i="1"/>
  <c r="FY161" i="1"/>
  <c r="FY137" i="1"/>
  <c r="FY138" i="1" s="1"/>
  <c r="FY139" i="1" s="1"/>
  <c r="FY140" i="1" s="1"/>
  <c r="FY141" i="1" s="1"/>
  <c r="FY3" i="1" s="1"/>
  <c r="FY256" i="1"/>
  <c r="FY159" i="1"/>
  <c r="FY158" i="1"/>
  <c r="FZ78" i="1"/>
  <c r="FZ82" i="1"/>
  <c r="FZ83" i="1" s="1"/>
  <c r="FY164" i="1"/>
  <c r="FZ36" i="1"/>
  <c r="FZ37" i="1"/>
  <c r="FZ89" i="1"/>
  <c r="FZ15" i="1" s="1"/>
  <c r="FZ86" i="1"/>
  <c r="FZ87" i="1" s="1"/>
  <c r="FZ9" i="1" s="1"/>
  <c r="FZ10" i="1"/>
  <c r="GA62" i="1"/>
  <c r="GA67" i="1" s="1"/>
  <c r="GA63" i="1" l="1"/>
  <c r="FY154" i="1"/>
  <c r="FY156" i="1"/>
  <c r="FY157" i="1"/>
  <c r="FY155" i="1"/>
  <c r="FY254" i="1"/>
  <c r="GA65" i="1"/>
  <c r="FZ14" i="1"/>
  <c r="FZ113" i="1"/>
  <c r="FZ13" i="1"/>
  <c r="FZ104" i="1"/>
  <c r="FZ22" i="1" l="1"/>
  <c r="FZ105" i="1"/>
  <c r="FZ23" i="1" s="1"/>
  <c r="FZ106" i="1"/>
  <c r="FZ107" i="1" s="1"/>
  <c r="FZ27" i="1"/>
  <c r="FZ114" i="1"/>
  <c r="FZ28" i="1" l="1"/>
  <c r="FZ115" i="1"/>
  <c r="FZ108" i="1"/>
  <c r="FZ109" i="1" s="1"/>
  <c r="FZ24" i="1"/>
  <c r="FZ176" i="1"/>
  <c r="GA73" i="1"/>
  <c r="FZ110" i="1" l="1"/>
  <c r="GA91" i="1"/>
  <c r="GA92" i="1" s="1"/>
  <c r="GA93" i="1" s="1"/>
  <c r="GA94" i="1" s="1"/>
  <c r="FZ122" i="1"/>
  <c r="FZ123" i="1" s="1"/>
  <c r="FZ124" i="1" s="1"/>
  <c r="FZ33" i="1" s="1"/>
  <c r="FZ39" i="1" s="1"/>
  <c r="FZ116" i="1" l="1"/>
  <c r="FZ131" i="1"/>
  <c r="FZ119" i="1"/>
  <c r="FZ120" i="1" s="1"/>
  <c r="FZ31" i="1" s="1"/>
  <c r="GA74" i="1"/>
  <c r="GA75" i="1" s="1"/>
  <c r="FZ25" i="1"/>
  <c r="GA71" i="1"/>
  <c r="FZ144" i="1"/>
  <c r="FZ174" i="1"/>
  <c r="GA72" i="1"/>
  <c r="GA99" i="1"/>
  <c r="FZ260" i="1"/>
  <c r="FZ150" i="1" l="1"/>
  <c r="FZ146" i="1"/>
  <c r="FZ149" i="1"/>
  <c r="FZ151" i="1"/>
  <c r="FZ147" i="1"/>
  <c r="FZ148" i="1"/>
  <c r="GA18" i="1"/>
  <c r="FZ38" i="1"/>
  <c r="FZ40" i="1"/>
  <c r="FZ41" i="1"/>
  <c r="FZ29" i="1"/>
  <c r="FZ117" i="1"/>
  <c r="FZ118" i="1" s="1"/>
  <c r="FZ30" i="1" l="1"/>
  <c r="FZ175" i="1"/>
  <c r="FZ177" i="1" s="1"/>
  <c r="FZ178" i="1" s="1"/>
  <c r="GA68" i="1" s="1"/>
  <c r="GA79" i="1"/>
  <c r="FZ121" i="1"/>
  <c r="FZ126" i="1"/>
  <c r="FZ127" i="1" s="1"/>
  <c r="FZ128" i="1" s="1"/>
  <c r="FZ4" i="1" s="1"/>
  <c r="GA61" i="1"/>
  <c r="GA66" i="1"/>
  <c r="GA6" i="1" s="1"/>
  <c r="GA64" i="1"/>
  <c r="GA12" i="1" l="1"/>
  <c r="GA95" i="1"/>
  <c r="GA16" i="1" s="1"/>
  <c r="GA163" i="1"/>
  <c r="GA145" i="1"/>
  <c r="GA165" i="1"/>
  <c r="FZ166" i="1" s="1"/>
  <c r="GA97" i="1"/>
  <c r="GA98" i="1" s="1"/>
  <c r="FZ32" i="1"/>
  <c r="GA77" i="1"/>
  <c r="FZ258" i="1"/>
  <c r="FZ184" i="1"/>
  <c r="FZ183" i="1"/>
  <c r="FZ132" i="1"/>
  <c r="FZ133" i="1" s="1"/>
  <c r="FZ134" i="1" s="1"/>
  <c r="FZ135" i="1" s="1"/>
  <c r="FZ136" i="1" s="1"/>
  <c r="FZ42" i="1"/>
  <c r="FZ179" i="1"/>
  <c r="FZ43" i="1"/>
  <c r="GA80" i="1"/>
  <c r="FZ181" i="1"/>
  <c r="FZ180" i="1"/>
  <c r="GA81" i="1"/>
  <c r="GA76" i="1"/>
  <c r="GA78" i="1" s="1"/>
  <c r="GA13" i="1" s="1"/>
  <c r="GA7" i="1"/>
  <c r="GB56" i="1"/>
  <c r="GB57" i="1" s="1"/>
  <c r="GA84" i="1"/>
  <c r="GA85" i="1" s="1"/>
  <c r="GA88" i="1" s="1"/>
  <c r="GA8" i="1"/>
  <c r="GB62" i="1" l="1"/>
  <c r="GB63" i="1" s="1"/>
  <c r="GB65" i="1"/>
  <c r="GB67" i="1"/>
  <c r="GA19" i="1"/>
  <c r="GA100" i="1"/>
  <c r="GA101" i="1"/>
  <c r="GA20" i="1" s="1"/>
  <c r="GA104" i="1"/>
  <c r="GA36" i="1"/>
  <c r="GA37" i="1"/>
  <c r="FZ164" i="1"/>
  <c r="GA89" i="1"/>
  <c r="GA15" i="1" s="1"/>
  <c r="GA86" i="1"/>
  <c r="GA87" i="1" s="1"/>
  <c r="GA9" i="1" s="1"/>
  <c r="GA10" i="1"/>
  <c r="GA82" i="1"/>
  <c r="GA83" i="1" s="1"/>
  <c r="FZ137" i="1"/>
  <c r="FZ138" i="1" s="1"/>
  <c r="FZ139" i="1" s="1"/>
  <c r="FZ140" i="1" s="1"/>
  <c r="FZ141" i="1" s="1"/>
  <c r="FZ3" i="1" s="1"/>
  <c r="FZ159" i="1"/>
  <c r="FZ256" i="1"/>
  <c r="FZ160" i="1"/>
  <c r="FZ161" i="1"/>
  <c r="FZ158" i="1"/>
  <c r="GA22" i="1" l="1"/>
  <c r="GA105" i="1"/>
  <c r="GA23" i="1" s="1"/>
  <c r="GA106" i="1"/>
  <c r="GA107" i="1" s="1"/>
  <c r="GA14" i="1"/>
  <c r="GA113" i="1"/>
  <c r="FZ156" i="1"/>
  <c r="FZ155" i="1"/>
  <c r="FZ254" i="1"/>
  <c r="FZ157" i="1"/>
  <c r="FZ154" i="1"/>
  <c r="GA108" i="1" l="1"/>
  <c r="GA109" i="1" s="1"/>
  <c r="GA176" i="1"/>
  <c r="GB73" i="1"/>
  <c r="GA24" i="1"/>
  <c r="GA27" i="1"/>
  <c r="GA114" i="1"/>
  <c r="GB91" i="1" l="1"/>
  <c r="GA110" i="1"/>
  <c r="GA28" i="1"/>
  <c r="GA115" i="1"/>
  <c r="GA122" i="1" l="1"/>
  <c r="GA123" i="1" s="1"/>
  <c r="GA124" i="1" s="1"/>
  <c r="GA33" i="1" s="1"/>
  <c r="GA39" i="1" s="1"/>
  <c r="GA116" i="1"/>
  <c r="GA29" i="1" s="1"/>
  <c r="GB92" i="1"/>
  <c r="GB93" i="1" s="1"/>
  <c r="GB94" i="1" s="1"/>
  <c r="GA25" i="1"/>
  <c r="GA144" i="1"/>
  <c r="GB71" i="1"/>
  <c r="GA131" i="1"/>
  <c r="GB74" i="1"/>
  <c r="GB75" i="1" s="1"/>
  <c r="GA260" i="1"/>
  <c r="GA174" i="1"/>
  <c r="GB99" i="1"/>
  <c r="GA119" i="1"/>
  <c r="GA120" i="1" s="1"/>
  <c r="GA31" i="1" s="1"/>
  <c r="GB72" i="1"/>
  <c r="GB18" i="1" l="1"/>
  <c r="GA148" i="1"/>
  <c r="GA147" i="1"/>
  <c r="GA151" i="1"/>
  <c r="GA146" i="1"/>
  <c r="GA149" i="1"/>
  <c r="GA150" i="1"/>
  <c r="GA117" i="1"/>
  <c r="GA118" i="1" s="1"/>
  <c r="GA38" i="1"/>
  <c r="GA41" i="1"/>
  <c r="GA40" i="1"/>
  <c r="GB79" i="1" l="1"/>
  <c r="GA30" i="1"/>
  <c r="GA175" i="1"/>
  <c r="GA177" i="1" s="1"/>
  <c r="GA178" i="1" s="1"/>
  <c r="GA121" i="1"/>
  <c r="GA126" i="1"/>
  <c r="GA127" i="1" s="1"/>
  <c r="GA128" i="1" s="1"/>
  <c r="GA4" i="1" s="1"/>
  <c r="GB61" i="1"/>
  <c r="GB64" i="1"/>
  <c r="GB66" i="1"/>
  <c r="GB6" i="1" s="1"/>
  <c r="GB84" i="1" l="1"/>
  <c r="GB8" i="1"/>
  <c r="GA32" i="1"/>
  <c r="GB97" i="1"/>
  <c r="GB98" i="1" s="1"/>
  <c r="GA258" i="1"/>
  <c r="GA180" i="1"/>
  <c r="GA42" i="1"/>
  <c r="GA183" i="1"/>
  <c r="GB80" i="1"/>
  <c r="GA181" i="1"/>
  <c r="GA184" i="1"/>
  <c r="GA132" i="1"/>
  <c r="GA133" i="1" s="1"/>
  <c r="GA134" i="1" s="1"/>
  <c r="GA135" i="1" s="1"/>
  <c r="GA136" i="1" s="1"/>
  <c r="GA179" i="1"/>
  <c r="GA43" i="1"/>
  <c r="GB77" i="1"/>
  <c r="GB76" i="1"/>
  <c r="GB78" i="1" s="1"/>
  <c r="GB13" i="1" s="1"/>
  <c r="GB81" i="1"/>
  <c r="GB82" i="1" s="1"/>
  <c r="GB83" i="1" s="1"/>
  <c r="GB14" i="1" s="1"/>
  <c r="GC56" i="1"/>
  <c r="GC57" i="1" s="1"/>
  <c r="GB7" i="1"/>
  <c r="GB68" i="1"/>
  <c r="GB19" i="1" l="1"/>
  <c r="GB100" i="1"/>
  <c r="GB101" i="1"/>
  <c r="GB20" i="1" s="1"/>
  <c r="GB163" i="1"/>
  <c r="GB145" i="1"/>
  <c r="GB95" i="1"/>
  <c r="GB16" i="1" s="1"/>
  <c r="GB12" i="1"/>
  <c r="GB165" i="1"/>
  <c r="GA166" i="1" s="1"/>
  <c r="GB104" i="1"/>
  <c r="GB113" i="1"/>
  <c r="GC62" i="1"/>
  <c r="GC65" i="1" s="1"/>
  <c r="GB85" i="1"/>
  <c r="GB88" i="1" s="1"/>
  <c r="GC67" i="1" l="1"/>
  <c r="GA158" i="1"/>
  <c r="GA159" i="1"/>
  <c r="GA137" i="1"/>
  <c r="GA138" i="1" s="1"/>
  <c r="GA139" i="1" s="1"/>
  <c r="GA140" i="1" s="1"/>
  <c r="GA141" i="1" s="1"/>
  <c r="GA3" i="1" s="1"/>
  <c r="GA256" i="1"/>
  <c r="GA161" i="1"/>
  <c r="GA160" i="1"/>
  <c r="GB36" i="1"/>
  <c r="GB37" i="1"/>
  <c r="GA164" i="1"/>
  <c r="GB89" i="1"/>
  <c r="GB15" i="1" s="1"/>
  <c r="GB86" i="1"/>
  <c r="GB87" i="1" s="1"/>
  <c r="GB9" i="1" s="1"/>
  <c r="GB10" i="1"/>
  <c r="GB27" i="1"/>
  <c r="GC63" i="1"/>
  <c r="GB22" i="1"/>
  <c r="GB114" i="1" l="1"/>
  <c r="GB105" i="1"/>
  <c r="GA154" i="1"/>
  <c r="GA155" i="1"/>
  <c r="GA254" i="1"/>
  <c r="GA156" i="1"/>
  <c r="GA157" i="1"/>
  <c r="GB23" i="1" l="1"/>
  <c r="GB106" i="1"/>
  <c r="GB28" i="1"/>
  <c r="GB115" i="1"/>
  <c r="GB122" i="1" l="1"/>
  <c r="GB123" i="1" s="1"/>
  <c r="GB124" i="1" s="1"/>
  <c r="GB33" i="1" s="1"/>
  <c r="GB39" i="1" s="1"/>
  <c r="GB107" i="1"/>
  <c r="GB108" i="1"/>
  <c r="GB109" i="1" s="1"/>
  <c r="GC91" i="1" l="1"/>
  <c r="GB110" i="1"/>
  <c r="GB24" i="1"/>
  <c r="GB176" i="1"/>
  <c r="GC73" i="1"/>
  <c r="GB116" i="1" l="1"/>
  <c r="GC99" i="1"/>
  <c r="GC74" i="1"/>
  <c r="GC75" i="1" s="1"/>
  <c r="GC71" i="1"/>
  <c r="GB131" i="1"/>
  <c r="GB174" i="1"/>
  <c r="GC72" i="1"/>
  <c r="GB144" i="1"/>
  <c r="GB260" i="1"/>
  <c r="GB119" i="1"/>
  <c r="GB120" i="1" s="1"/>
  <c r="GB31" i="1" s="1"/>
  <c r="GC92" i="1"/>
  <c r="GC93" i="1" s="1"/>
  <c r="GC94" i="1" s="1"/>
  <c r="GB25" i="1"/>
  <c r="GB38" i="1" l="1"/>
  <c r="GB40" i="1"/>
  <c r="GB41" i="1"/>
  <c r="GB148" i="1"/>
  <c r="GB149" i="1"/>
  <c r="GB146" i="1"/>
  <c r="GB151" i="1"/>
  <c r="GB150" i="1"/>
  <c r="GB147" i="1"/>
  <c r="GC18" i="1"/>
  <c r="GB29" i="1"/>
  <c r="GB117" i="1"/>
  <c r="GB118" i="1" s="1"/>
  <c r="GC79" i="1" l="1"/>
  <c r="GB121" i="1"/>
  <c r="GB175" i="1"/>
  <c r="GB177" i="1" s="1"/>
  <c r="GB178" i="1" s="1"/>
  <c r="GC68" i="1" s="1"/>
  <c r="GB30" i="1"/>
  <c r="GB126" i="1"/>
  <c r="GB127" i="1" s="1"/>
  <c r="GB128" i="1" s="1"/>
  <c r="GB4" i="1" s="1"/>
  <c r="GC61" i="1"/>
  <c r="GC66" i="1"/>
  <c r="GC6" i="1" s="1"/>
  <c r="GC64" i="1"/>
  <c r="GC95" i="1" l="1"/>
  <c r="GC16" i="1" s="1"/>
  <c r="GC85" i="1"/>
  <c r="GC88" i="1" s="1"/>
  <c r="GC12" i="1"/>
  <c r="GC145" i="1"/>
  <c r="GC165" i="1"/>
  <c r="GB166" i="1" s="1"/>
  <c r="GC163" i="1"/>
  <c r="GC84" i="1"/>
  <c r="GC8" i="1"/>
  <c r="GB42" i="1"/>
  <c r="GC81" i="1"/>
  <c r="GB132" i="1"/>
  <c r="GB133" i="1" s="1"/>
  <c r="GB134" i="1" s="1"/>
  <c r="GB135" i="1" s="1"/>
  <c r="GB136" i="1" s="1"/>
  <c r="GB179" i="1"/>
  <c r="GB180" i="1"/>
  <c r="GB184" i="1"/>
  <c r="GB181" i="1"/>
  <c r="GB258" i="1"/>
  <c r="GC80" i="1"/>
  <c r="GC77" i="1"/>
  <c r="GB43" i="1"/>
  <c r="GB183" i="1"/>
  <c r="GC76" i="1"/>
  <c r="GC78" i="1" s="1"/>
  <c r="GC13" i="1" s="1"/>
  <c r="GD56" i="1"/>
  <c r="GD57" i="1" s="1"/>
  <c r="GC7" i="1"/>
  <c r="GC97" i="1"/>
  <c r="GC98" i="1" s="1"/>
  <c r="GB32" i="1"/>
  <c r="GD62" i="1" l="1"/>
  <c r="GD65" i="1" s="1"/>
  <c r="GD67" i="1"/>
  <c r="GD63" i="1"/>
  <c r="GC82" i="1"/>
  <c r="GC83" i="1" s="1"/>
  <c r="GC104" i="1"/>
  <c r="GB164" i="1"/>
  <c r="GC37" i="1"/>
  <c r="GC36" i="1"/>
  <c r="GC19" i="1"/>
  <c r="GC101" i="1"/>
  <c r="GC20" i="1" s="1"/>
  <c r="GC100" i="1"/>
  <c r="GC89" i="1"/>
  <c r="GC15" i="1" s="1"/>
  <c r="GC10" i="1"/>
  <c r="GC86" i="1"/>
  <c r="GC87" i="1" s="1"/>
  <c r="GC9" i="1" s="1"/>
  <c r="GB160" i="1"/>
  <c r="GB158" i="1"/>
  <c r="GB137" i="1"/>
  <c r="GB138" i="1" s="1"/>
  <c r="GB139" i="1" s="1"/>
  <c r="GB140" i="1" s="1"/>
  <c r="GB141" i="1" s="1"/>
  <c r="GB3" i="1" s="1"/>
  <c r="GB159" i="1"/>
  <c r="GB256" i="1"/>
  <c r="GB161" i="1"/>
  <c r="GC14" i="1" l="1"/>
  <c r="GC113" i="1"/>
  <c r="GB156" i="1"/>
  <c r="GB254" i="1"/>
  <c r="GB157" i="1"/>
  <c r="GB155" i="1"/>
  <c r="GB154" i="1"/>
  <c r="GC106" i="1"/>
  <c r="GC107" i="1" s="1"/>
  <c r="GC105" i="1"/>
  <c r="GC23" i="1" s="1"/>
  <c r="GC22" i="1"/>
  <c r="GD73" i="1" l="1"/>
  <c r="GC176" i="1"/>
  <c r="GC24" i="1"/>
  <c r="GC108" i="1"/>
  <c r="GC109" i="1" s="1"/>
  <c r="GC27" i="1"/>
  <c r="GC114" i="1"/>
  <c r="GD91" i="1" l="1"/>
  <c r="GC110" i="1"/>
  <c r="GC115" i="1"/>
  <c r="GC28" i="1"/>
  <c r="GC122" i="1" l="1"/>
  <c r="GC123" i="1" s="1"/>
  <c r="GC124" i="1" s="1"/>
  <c r="GC33" i="1" s="1"/>
  <c r="GC39" i="1" s="1"/>
  <c r="GC116" i="1"/>
  <c r="GC29" i="1" s="1"/>
  <c r="GD74" i="1"/>
  <c r="GD75" i="1" s="1"/>
  <c r="GC174" i="1"/>
  <c r="GD71" i="1"/>
  <c r="GC119" i="1"/>
  <c r="GC120" i="1" s="1"/>
  <c r="GC31" i="1" s="1"/>
  <c r="GD92" i="1"/>
  <c r="GD93" i="1" s="1"/>
  <c r="GD94" i="1" s="1"/>
  <c r="GC260" i="1"/>
  <c r="GD99" i="1"/>
  <c r="GD72" i="1"/>
  <c r="GC131" i="1"/>
  <c r="GC144" i="1"/>
  <c r="GC25" i="1"/>
  <c r="GC117" i="1" l="1"/>
  <c r="GC118" i="1" s="1"/>
  <c r="GC38" i="1"/>
  <c r="GC40" i="1"/>
  <c r="GC41" i="1"/>
  <c r="GD18" i="1"/>
  <c r="GC147" i="1"/>
  <c r="GC150" i="1"/>
  <c r="GC148" i="1"/>
  <c r="GC149" i="1"/>
  <c r="GC146" i="1"/>
  <c r="GC151" i="1"/>
  <c r="GD61" i="1" l="1"/>
  <c r="GD66" i="1"/>
  <c r="GD6" i="1" s="1"/>
  <c r="GD64" i="1"/>
  <c r="GC30" i="1"/>
  <c r="GC121" i="1"/>
  <c r="GC175" i="1"/>
  <c r="GC177" i="1" s="1"/>
  <c r="GC178" i="1" s="1"/>
  <c r="GD79" i="1"/>
  <c r="GC126" i="1"/>
  <c r="GC127" i="1" s="1"/>
  <c r="GC128" i="1" s="1"/>
  <c r="GC4" i="1" s="1"/>
  <c r="GD84" i="1" l="1"/>
  <c r="GD8" i="1"/>
  <c r="GD68" i="1"/>
  <c r="GD81" i="1"/>
  <c r="GC181" i="1"/>
  <c r="GC132" i="1"/>
  <c r="GC133" i="1" s="1"/>
  <c r="GC134" i="1" s="1"/>
  <c r="GC135" i="1" s="1"/>
  <c r="GC136" i="1" s="1"/>
  <c r="GC258" i="1"/>
  <c r="GC179" i="1"/>
  <c r="GD80" i="1"/>
  <c r="GC42" i="1"/>
  <c r="GC180" i="1"/>
  <c r="GC183" i="1"/>
  <c r="GC43" i="1"/>
  <c r="GC184" i="1"/>
  <c r="GD77" i="1"/>
  <c r="GD76" i="1"/>
  <c r="GD78" i="1" s="1"/>
  <c r="GD13" i="1" s="1"/>
  <c r="GD97" i="1"/>
  <c r="GD98" i="1" s="1"/>
  <c r="GC32" i="1"/>
  <c r="GD7" i="1"/>
  <c r="GE56" i="1"/>
  <c r="GE57" i="1" s="1"/>
  <c r="GD82" i="1" l="1"/>
  <c r="GD83" i="1" s="1"/>
  <c r="GD14" i="1" s="1"/>
  <c r="GE62" i="1"/>
  <c r="GE67" i="1" s="1"/>
  <c r="GD163" i="1"/>
  <c r="GD165" i="1"/>
  <c r="GC166" i="1" s="1"/>
  <c r="GD95" i="1"/>
  <c r="GD16" i="1" s="1"/>
  <c r="GD12" i="1"/>
  <c r="GD145" i="1"/>
  <c r="GD113" i="1"/>
  <c r="GD87" i="1"/>
  <c r="GD9" i="1" s="1"/>
  <c r="GD104" i="1"/>
  <c r="GD19" i="1"/>
  <c r="GD101" i="1"/>
  <c r="GD20" i="1" s="1"/>
  <c r="GD100" i="1"/>
  <c r="GD85" i="1"/>
  <c r="GD88" i="1" s="1"/>
  <c r="GD89" i="1" l="1"/>
  <c r="GD15" i="1" s="1"/>
  <c r="GD86" i="1"/>
  <c r="GD10" i="1"/>
  <c r="GD22" i="1"/>
  <c r="GD105" i="1"/>
  <c r="GD23" i="1" s="1"/>
  <c r="GD106" i="1"/>
  <c r="GD107" i="1" s="1"/>
  <c r="GE65" i="1"/>
  <c r="GE63" i="1"/>
  <c r="GC158" i="1"/>
  <c r="GC256" i="1"/>
  <c r="GC159" i="1"/>
  <c r="GC137" i="1"/>
  <c r="GC138" i="1" s="1"/>
  <c r="GC139" i="1" s="1"/>
  <c r="GC140" i="1" s="1"/>
  <c r="GC141" i="1" s="1"/>
  <c r="GC3" i="1" s="1"/>
  <c r="GC160" i="1"/>
  <c r="GC161" i="1"/>
  <c r="GD27" i="1"/>
  <c r="GD114" i="1"/>
  <c r="GD37" i="1"/>
  <c r="GD36" i="1"/>
  <c r="GC164" i="1"/>
  <c r="GC156" i="1" l="1"/>
  <c r="GC254" i="1"/>
  <c r="GC154" i="1"/>
  <c r="GC155" i="1"/>
  <c r="GC157" i="1"/>
  <c r="GD108" i="1"/>
  <c r="GD109" i="1" s="1"/>
  <c r="GD24" i="1"/>
  <c r="GD176" i="1"/>
  <c r="GE73" i="1"/>
  <c r="GD28" i="1"/>
  <c r="GD115" i="1"/>
  <c r="GD38" i="1"/>
  <c r="GD122" i="1" l="1"/>
  <c r="GD123" i="1" s="1"/>
  <c r="GD124" i="1" s="1"/>
  <c r="GD33" i="1" s="1"/>
  <c r="GD39" i="1" s="1"/>
  <c r="GE91" i="1"/>
  <c r="GD110" i="1"/>
  <c r="GD260" i="1" l="1"/>
  <c r="GE74" i="1"/>
  <c r="GE75" i="1" s="1"/>
  <c r="GD119" i="1"/>
  <c r="GD120" i="1" s="1"/>
  <c r="GD31" i="1" s="1"/>
  <c r="GD131" i="1"/>
  <c r="GE92" i="1"/>
  <c r="GE93" i="1" s="1"/>
  <c r="GE94" i="1" s="1"/>
  <c r="GE71" i="1"/>
  <c r="GE99" i="1"/>
  <c r="GE18" i="1" s="1"/>
  <c r="GD25" i="1"/>
  <c r="GD144" i="1"/>
  <c r="GD174" i="1"/>
  <c r="GE72" i="1"/>
  <c r="GD116" i="1"/>
  <c r="GD150" i="1" l="1"/>
  <c r="GD151" i="1"/>
  <c r="GD148" i="1"/>
  <c r="GD149" i="1"/>
  <c r="GD147" i="1"/>
  <c r="GD146" i="1"/>
  <c r="GD29" i="1"/>
  <c r="GD117" i="1"/>
  <c r="GD118" i="1" s="1"/>
  <c r="GD41" i="1"/>
  <c r="GD40" i="1"/>
  <c r="GD30" i="1" l="1"/>
  <c r="GD126" i="1"/>
  <c r="GD127" i="1" s="1"/>
  <c r="GD128" i="1" s="1"/>
  <c r="GD4" i="1" s="1"/>
  <c r="GD175" i="1"/>
  <c r="GD177" i="1" s="1"/>
  <c r="GD178" i="1" s="1"/>
  <c r="GE68" i="1" s="1"/>
  <c r="GD121" i="1"/>
  <c r="GE79" i="1"/>
  <c r="GE66" i="1"/>
  <c r="GE6" i="1" s="1"/>
  <c r="GE61" i="1"/>
  <c r="GE64" i="1"/>
  <c r="GE145" i="1" l="1"/>
  <c r="GE95" i="1"/>
  <c r="GE16" i="1" s="1"/>
  <c r="GE85" i="1"/>
  <c r="GE88" i="1" s="1"/>
  <c r="GE89" i="1" s="1"/>
  <c r="GE15" i="1" s="1"/>
  <c r="GE163" i="1"/>
  <c r="GE12" i="1"/>
  <c r="GE165" i="1"/>
  <c r="GD166" i="1" s="1"/>
  <c r="GE87" i="1"/>
  <c r="GE9" i="1" s="1"/>
  <c r="GF56" i="1"/>
  <c r="GF57" i="1" s="1"/>
  <c r="GE7" i="1"/>
  <c r="GE8" i="1"/>
  <c r="GE84" i="1"/>
  <c r="GD32" i="1"/>
  <c r="GE97" i="1"/>
  <c r="GE98" i="1" s="1"/>
  <c r="GD43" i="1"/>
  <c r="GE80" i="1"/>
  <c r="GE81" i="1"/>
  <c r="GD258" i="1"/>
  <c r="GD179" i="1"/>
  <c r="GD180" i="1"/>
  <c r="GD132" i="1"/>
  <c r="GD133" i="1" s="1"/>
  <c r="GD134" i="1" s="1"/>
  <c r="GD135" i="1" s="1"/>
  <c r="GD136" i="1" s="1"/>
  <c r="GD184" i="1"/>
  <c r="GD181" i="1"/>
  <c r="GD183" i="1"/>
  <c r="GD42" i="1"/>
  <c r="GE77" i="1"/>
  <c r="GD164" i="1" l="1"/>
  <c r="GE37" i="1"/>
  <c r="GE36" i="1"/>
  <c r="GE76" i="1"/>
  <c r="GE78" i="1" s="1"/>
  <c r="GE10" i="1"/>
  <c r="GE86" i="1"/>
  <c r="GE19" i="1"/>
  <c r="GE101" i="1"/>
  <c r="GE20" i="1" s="1"/>
  <c r="GE100" i="1"/>
  <c r="GE82" i="1"/>
  <c r="GE83" i="1" s="1"/>
  <c r="GF62" i="1"/>
  <c r="GF65" i="1" s="1"/>
  <c r="GD137" i="1"/>
  <c r="GD138" i="1" s="1"/>
  <c r="GD139" i="1" s="1"/>
  <c r="GD140" i="1" s="1"/>
  <c r="GD141" i="1" s="1"/>
  <c r="GD3" i="1" s="1"/>
  <c r="GD158" i="1"/>
  <c r="GD161" i="1"/>
  <c r="GD256" i="1"/>
  <c r="GD159" i="1"/>
  <c r="GD160" i="1"/>
  <c r="GF63" i="1" l="1"/>
  <c r="GE13" i="1"/>
  <c r="GE104" i="1"/>
  <c r="GE113" i="1"/>
  <c r="GE14" i="1"/>
  <c r="GF67" i="1"/>
  <c r="GD155" i="1"/>
  <c r="GD157" i="1"/>
  <c r="GD156" i="1"/>
  <c r="GD154" i="1"/>
  <c r="GD254" i="1"/>
  <c r="GE27" i="1" l="1"/>
  <c r="GE114" i="1"/>
  <c r="GE22" i="1"/>
  <c r="GE105" i="1"/>
  <c r="GE23" i="1" s="1"/>
  <c r="GE106" i="1"/>
  <c r="GE107" i="1" s="1"/>
  <c r="GE108" i="1" l="1"/>
  <c r="GE109" i="1" s="1"/>
  <c r="GE28" i="1"/>
  <c r="GE115" i="1"/>
  <c r="GE24" i="1"/>
  <c r="GE176" i="1"/>
  <c r="GF73" i="1"/>
  <c r="GE38" i="1"/>
  <c r="GE122" i="1" l="1"/>
  <c r="GE123" i="1" s="1"/>
  <c r="GE124" i="1" s="1"/>
  <c r="GE33" i="1" s="1"/>
  <c r="GE39" i="1" s="1"/>
  <c r="GE116" i="1"/>
  <c r="GE29" i="1" s="1"/>
  <c r="GE110" i="1"/>
  <c r="GF91" i="1"/>
  <c r="GE260" i="1" l="1"/>
  <c r="GE25" i="1"/>
  <c r="GE119" i="1"/>
  <c r="GE120" i="1" s="1"/>
  <c r="GE31" i="1" s="1"/>
  <c r="GF72" i="1"/>
  <c r="GF71" i="1"/>
  <c r="GE144" i="1"/>
  <c r="GE174" i="1"/>
  <c r="GF92" i="1"/>
  <c r="GF93" i="1" s="1"/>
  <c r="GF94" i="1" s="1"/>
  <c r="GE131" i="1"/>
  <c r="GF99" i="1"/>
  <c r="GF18" i="1" s="1"/>
  <c r="GF74" i="1"/>
  <c r="GF75" i="1" s="1"/>
  <c r="GE117" i="1"/>
  <c r="GE118" i="1" s="1"/>
  <c r="GE175" i="1" l="1"/>
  <c r="GE177" i="1" s="1"/>
  <c r="GE178" i="1" s="1"/>
  <c r="GE121" i="1"/>
  <c r="GF79" i="1"/>
  <c r="GE30" i="1"/>
  <c r="GE126" i="1"/>
  <c r="GE127" i="1" s="1"/>
  <c r="GE128" i="1" s="1"/>
  <c r="GE4" i="1" s="1"/>
  <c r="GE149" i="1"/>
  <c r="GE151" i="1"/>
  <c r="GE148" i="1"/>
  <c r="GE147" i="1"/>
  <c r="GE146" i="1"/>
  <c r="GE150" i="1"/>
  <c r="GE41" i="1"/>
  <c r="GE40" i="1"/>
  <c r="GF68" i="1" l="1"/>
  <c r="GE42" i="1"/>
  <c r="GE183" i="1"/>
  <c r="GF76" i="1"/>
  <c r="GF80" i="1"/>
  <c r="GE180" i="1"/>
  <c r="GE258" i="1"/>
  <c r="GE132" i="1"/>
  <c r="GE133" i="1" s="1"/>
  <c r="GE134" i="1" s="1"/>
  <c r="GE135" i="1" s="1"/>
  <c r="GE136" i="1" s="1"/>
  <c r="GE43" i="1"/>
  <c r="GF81" i="1"/>
  <c r="GF82" i="1" s="1"/>
  <c r="GF83" i="1" s="1"/>
  <c r="GF14" i="1" s="1"/>
  <c r="GE179" i="1"/>
  <c r="GF77" i="1"/>
  <c r="GF78" i="1" s="1"/>
  <c r="GF13" i="1" s="1"/>
  <c r="GE184" i="1"/>
  <c r="GE181" i="1"/>
  <c r="GF64" i="1"/>
  <c r="GF66" i="1"/>
  <c r="GF6" i="1" s="1"/>
  <c r="GF61" i="1"/>
  <c r="GF97" i="1"/>
  <c r="GF98" i="1" s="1"/>
  <c r="GE32" i="1"/>
  <c r="GF104" i="1"/>
  <c r="GF22" i="1" s="1"/>
  <c r="GF113" i="1"/>
  <c r="GF27" i="1" s="1"/>
  <c r="GF8" i="1" l="1"/>
  <c r="GF84" i="1"/>
  <c r="GF85" i="1" s="1"/>
  <c r="GF88" i="1" s="1"/>
  <c r="GF100" i="1"/>
  <c r="GF101" i="1"/>
  <c r="GF20" i="1" s="1"/>
  <c r="GF19" i="1"/>
  <c r="GF7" i="1"/>
  <c r="GG56" i="1"/>
  <c r="GG57" i="1" s="1"/>
  <c r="GF12" i="1"/>
  <c r="GF163" i="1"/>
  <c r="GF165" i="1"/>
  <c r="GE166" i="1" s="1"/>
  <c r="GF95" i="1"/>
  <c r="GF16" i="1" s="1"/>
  <c r="GF145" i="1"/>
  <c r="GG62" i="1" l="1"/>
  <c r="GG67" i="1" s="1"/>
  <c r="GG65" i="1"/>
  <c r="GF86" i="1"/>
  <c r="GF10" i="1"/>
  <c r="GE160" i="1"/>
  <c r="GE159" i="1"/>
  <c r="GE158" i="1"/>
  <c r="GE161" i="1"/>
  <c r="GE256" i="1"/>
  <c r="GF89" i="1"/>
  <c r="GF15" i="1" s="1"/>
  <c r="GE164" i="1"/>
  <c r="GF37" i="1"/>
  <c r="GF36" i="1"/>
  <c r="GE137" i="1"/>
  <c r="GE138" i="1" s="1"/>
  <c r="GE139" i="1" s="1"/>
  <c r="GE140" i="1" s="1"/>
  <c r="GE141" i="1" s="1"/>
  <c r="GE3" i="1" s="1"/>
  <c r="GE154" i="1" l="1"/>
  <c r="GE155" i="1"/>
  <c r="GE156" i="1"/>
  <c r="GE157" i="1"/>
  <c r="GE254" i="1"/>
  <c r="GF87" i="1"/>
  <c r="GF9" i="1" s="1"/>
  <c r="GF105" i="1"/>
  <c r="GF114" i="1"/>
  <c r="GG63" i="1"/>
  <c r="GF28" i="1" l="1"/>
  <c r="GF115" i="1"/>
  <c r="GF122" i="1" s="1"/>
  <c r="GF123" i="1" s="1"/>
  <c r="GF124" i="1" s="1"/>
  <c r="GF33" i="1" s="1"/>
  <c r="GF39" i="1" s="1"/>
  <c r="GF23" i="1"/>
  <c r="GF106" i="1"/>
  <c r="GF107" i="1" l="1"/>
  <c r="GF108" i="1"/>
  <c r="GF109" i="1" s="1"/>
  <c r="GF38" i="1"/>
  <c r="GF110" i="1" l="1"/>
  <c r="GG91" i="1"/>
  <c r="GG92" i="1" s="1"/>
  <c r="GG93" i="1" s="1"/>
  <c r="GG94" i="1" s="1"/>
  <c r="GG73" i="1"/>
  <c r="GF176" i="1"/>
  <c r="GF24" i="1"/>
  <c r="GG99" i="1" l="1"/>
  <c r="GG18" i="1" s="1"/>
  <c r="GF174" i="1"/>
  <c r="GG74" i="1"/>
  <c r="GG75" i="1" s="1"/>
  <c r="GG71" i="1"/>
  <c r="GF131" i="1"/>
  <c r="GG72" i="1"/>
  <c r="GF119" i="1"/>
  <c r="GF120" i="1" s="1"/>
  <c r="GF31" i="1" s="1"/>
  <c r="GF25" i="1"/>
  <c r="GF260" i="1"/>
  <c r="GF144" i="1"/>
  <c r="GF116" i="1"/>
  <c r="GF41" i="1" l="1"/>
  <c r="GF40" i="1"/>
  <c r="GF29" i="1"/>
  <c r="GF117" i="1"/>
  <c r="GF118" i="1" s="1"/>
  <c r="GF151" i="1"/>
  <c r="GF148" i="1"/>
  <c r="GF147" i="1"/>
  <c r="GF150" i="1"/>
  <c r="GF146" i="1"/>
  <c r="GF149" i="1"/>
  <c r="GF126" i="1" l="1"/>
  <c r="GF127" i="1" s="1"/>
  <c r="GF128" i="1" s="1"/>
  <c r="GF4" i="1" s="1"/>
  <c r="GF30" i="1"/>
  <c r="GF175" i="1"/>
  <c r="GF177" i="1" s="1"/>
  <c r="GF178" i="1" s="1"/>
  <c r="GF121" i="1"/>
  <c r="GG79" i="1"/>
  <c r="GG64" i="1"/>
  <c r="GG61" i="1"/>
  <c r="GG66" i="1"/>
  <c r="GG6" i="1" s="1"/>
  <c r="GG97" i="1" l="1"/>
  <c r="GG98" i="1" s="1"/>
  <c r="GF32" i="1"/>
  <c r="GG68" i="1"/>
  <c r="GF180" i="1"/>
  <c r="GF181" i="1"/>
  <c r="GF184" i="1"/>
  <c r="GF43" i="1"/>
  <c r="GG76" i="1"/>
  <c r="GF258" i="1"/>
  <c r="GG81" i="1"/>
  <c r="GG80" i="1"/>
  <c r="GF132" i="1"/>
  <c r="GF133" i="1" s="1"/>
  <c r="GF134" i="1" s="1"/>
  <c r="GF135" i="1" s="1"/>
  <c r="GF136" i="1" s="1"/>
  <c r="GF183" i="1"/>
  <c r="GG77" i="1"/>
  <c r="GG78" i="1" s="1"/>
  <c r="GG13" i="1" s="1"/>
  <c r="GF179" i="1"/>
  <c r="GF42" i="1"/>
  <c r="GG7" i="1"/>
  <c r="GH56" i="1"/>
  <c r="GH57" i="1" s="1"/>
  <c r="GG84" i="1"/>
  <c r="GG8" i="1"/>
  <c r="GG19" i="1" l="1"/>
  <c r="GG100" i="1"/>
  <c r="GG101" i="1"/>
  <c r="GG20" i="1" s="1"/>
  <c r="GG85" i="1"/>
  <c r="GG88" i="1" s="1"/>
  <c r="GG165" i="1"/>
  <c r="GF166" i="1" s="1"/>
  <c r="GG163" i="1"/>
  <c r="GG145" i="1"/>
  <c r="GG12" i="1"/>
  <c r="GG95" i="1"/>
  <c r="GG16" i="1" s="1"/>
  <c r="GG104" i="1"/>
  <c r="GH62" i="1"/>
  <c r="GH67" i="1" s="1"/>
  <c r="GG82" i="1"/>
  <c r="GG83" i="1" s="1"/>
  <c r="GG14" i="1" s="1"/>
  <c r="GG113" i="1" l="1"/>
  <c r="GG86" i="1"/>
  <c r="GG87" i="1" s="1"/>
  <c r="GG9" i="1" s="1"/>
  <c r="GG10" i="1"/>
  <c r="GH65" i="1"/>
  <c r="GG105" i="1"/>
  <c r="GG22" i="1"/>
  <c r="GH63" i="1"/>
  <c r="GG89" i="1"/>
  <c r="GG15" i="1" s="1"/>
  <c r="GG36" i="1"/>
  <c r="GG37" i="1"/>
  <c r="GF164" i="1"/>
  <c r="GF160" i="1"/>
  <c r="GF137" i="1"/>
  <c r="GF138" i="1" s="1"/>
  <c r="GF139" i="1" s="1"/>
  <c r="GF140" i="1" s="1"/>
  <c r="GF141" i="1" s="1"/>
  <c r="GF3" i="1" s="1"/>
  <c r="GF159" i="1"/>
  <c r="GF161" i="1"/>
  <c r="GF158" i="1"/>
  <c r="GF256" i="1"/>
  <c r="GF156" i="1" l="1"/>
  <c r="GF155" i="1"/>
  <c r="GF157" i="1"/>
  <c r="GF254" i="1"/>
  <c r="GF154" i="1"/>
  <c r="GG23" i="1"/>
  <c r="GG106" i="1"/>
  <c r="GG27" i="1"/>
  <c r="GG114" i="1"/>
  <c r="GG107" i="1" l="1"/>
  <c r="GG108" i="1"/>
  <c r="GG109" i="1" s="1"/>
  <c r="GG28" i="1"/>
  <c r="GG115" i="1"/>
  <c r="GG122" i="1" s="1"/>
  <c r="GG123" i="1" s="1"/>
  <c r="GG124" i="1" s="1"/>
  <c r="GG33" i="1" s="1"/>
  <c r="GG39" i="1" s="1"/>
  <c r="GG38" i="1"/>
  <c r="GH91" i="1" l="1"/>
  <c r="GG110" i="1"/>
  <c r="GG24" i="1"/>
  <c r="GG176" i="1"/>
  <c r="GH73" i="1"/>
  <c r="GG116" i="1" l="1"/>
  <c r="GH74" i="1"/>
  <c r="GH75" i="1" s="1"/>
  <c r="GG131" i="1"/>
  <c r="GH99" i="1"/>
  <c r="GH18" i="1" s="1"/>
  <c r="GG144" i="1"/>
  <c r="GG260" i="1"/>
  <c r="GH71" i="1"/>
  <c r="GH72" i="1"/>
  <c r="GG25" i="1"/>
  <c r="GG174" i="1"/>
  <c r="GG119" i="1"/>
  <c r="GG120" i="1" s="1"/>
  <c r="GG31" i="1" s="1"/>
  <c r="GH92" i="1"/>
  <c r="GH93" i="1" s="1"/>
  <c r="GH94" i="1" s="1"/>
  <c r="GG41" i="1" l="1"/>
  <c r="GG40" i="1"/>
  <c r="GG147" i="1"/>
  <c r="GG150" i="1"/>
  <c r="GG151" i="1"/>
  <c r="GG146" i="1"/>
  <c r="GG149" i="1"/>
  <c r="GG148" i="1"/>
  <c r="GG117" i="1"/>
  <c r="GG118" i="1" s="1"/>
  <c r="GG29" i="1"/>
  <c r="GH66" i="1" l="1"/>
  <c r="GH6" i="1" s="1"/>
  <c r="GH61" i="1"/>
  <c r="GH64" i="1"/>
  <c r="GG30" i="1"/>
  <c r="GG175" i="1"/>
  <c r="GG177" i="1" s="1"/>
  <c r="GG178" i="1" s="1"/>
  <c r="GH68" i="1" s="1"/>
  <c r="GH79" i="1"/>
  <c r="GG126" i="1"/>
  <c r="GG127" i="1" s="1"/>
  <c r="GG128" i="1" s="1"/>
  <c r="GG4" i="1" s="1"/>
  <c r="GG121" i="1"/>
  <c r="GH165" i="1" l="1"/>
  <c r="GG166" i="1" s="1"/>
  <c r="GH12" i="1"/>
  <c r="GH163" i="1"/>
  <c r="GH145" i="1"/>
  <c r="GH95" i="1"/>
  <c r="GH16" i="1" s="1"/>
  <c r="GH8" i="1"/>
  <c r="GH84" i="1"/>
  <c r="GH85" i="1" s="1"/>
  <c r="GH88" i="1" s="1"/>
  <c r="GG184" i="1"/>
  <c r="GG183" i="1"/>
  <c r="GH81" i="1"/>
  <c r="GG181" i="1"/>
  <c r="GG179" i="1"/>
  <c r="GG180" i="1"/>
  <c r="GG132" i="1"/>
  <c r="GG133" i="1" s="1"/>
  <c r="GG134" i="1" s="1"/>
  <c r="GG135" i="1" s="1"/>
  <c r="GG136" i="1" s="1"/>
  <c r="GH76" i="1"/>
  <c r="GH80" i="1"/>
  <c r="GG42" i="1"/>
  <c r="GG258" i="1"/>
  <c r="GH77" i="1"/>
  <c r="GH78" i="1" s="1"/>
  <c r="GH13" i="1" s="1"/>
  <c r="GG43" i="1"/>
  <c r="GH7" i="1"/>
  <c r="GI56" i="1"/>
  <c r="GI57" i="1" s="1"/>
  <c r="GH97" i="1"/>
  <c r="GH98" i="1" s="1"/>
  <c r="GG32" i="1"/>
  <c r="GH101" i="1" l="1"/>
  <c r="GH20" i="1" s="1"/>
  <c r="GH19" i="1"/>
  <c r="GH100" i="1"/>
  <c r="GH89" i="1"/>
  <c r="GH15" i="1" s="1"/>
  <c r="GH10" i="1"/>
  <c r="GH86" i="1"/>
  <c r="GH87" i="1" s="1"/>
  <c r="GH9" i="1" s="1"/>
  <c r="GI62" i="1"/>
  <c r="GI65" i="1" s="1"/>
  <c r="GH82" i="1"/>
  <c r="GH83" i="1" s="1"/>
  <c r="GH36" i="1"/>
  <c r="GG164" i="1"/>
  <c r="GH37" i="1"/>
  <c r="GH104" i="1"/>
  <c r="GG159" i="1"/>
  <c r="GG256" i="1"/>
  <c r="GG158" i="1"/>
  <c r="GG161" i="1"/>
  <c r="GG137" i="1"/>
  <c r="GG138" i="1" s="1"/>
  <c r="GG139" i="1" s="1"/>
  <c r="GG140" i="1" s="1"/>
  <c r="GG141" i="1" s="1"/>
  <c r="GG3" i="1" s="1"/>
  <c r="GG160" i="1"/>
  <c r="GH22" i="1" l="1"/>
  <c r="GH105" i="1"/>
  <c r="GH23" i="1" s="1"/>
  <c r="GG154" i="1"/>
  <c r="GG155" i="1"/>
  <c r="GG156" i="1"/>
  <c r="GG157" i="1"/>
  <c r="GG254" i="1"/>
  <c r="GI67" i="1"/>
  <c r="GH14" i="1"/>
  <c r="GH113" i="1"/>
  <c r="GH106" i="1"/>
  <c r="GH107" i="1" s="1"/>
  <c r="GI63" i="1"/>
  <c r="GH108" i="1" l="1"/>
  <c r="GH109" i="1" s="1"/>
  <c r="GH110" i="1" s="1"/>
  <c r="GH27" i="1"/>
  <c r="GH114" i="1"/>
  <c r="GH176" i="1"/>
  <c r="GH24" i="1"/>
  <c r="GI73" i="1"/>
  <c r="GH38" i="1"/>
  <c r="GI91" i="1" l="1"/>
  <c r="GH28" i="1"/>
  <c r="GH115" i="1"/>
  <c r="GH122" i="1" s="1"/>
  <c r="GH123" i="1" s="1"/>
  <c r="GH124" i="1" s="1"/>
  <c r="GH33" i="1" s="1"/>
  <c r="GH39" i="1" s="1"/>
  <c r="GI92" i="1"/>
  <c r="GI93" i="1" s="1"/>
  <c r="GI94" i="1" s="1"/>
  <c r="GH119" i="1"/>
  <c r="GH120" i="1" s="1"/>
  <c r="GH31" i="1" s="1"/>
  <c r="GH144" i="1"/>
  <c r="GH260" i="1"/>
  <c r="GH25" i="1"/>
  <c r="GI71" i="1"/>
  <c r="GI72" i="1"/>
  <c r="GH131" i="1"/>
  <c r="GH174" i="1"/>
  <c r="GI74" i="1"/>
  <c r="GI75" i="1" s="1"/>
  <c r="GI99" i="1"/>
  <c r="GI18" i="1" s="1"/>
  <c r="GH116" i="1" l="1"/>
  <c r="GH150" i="1"/>
  <c r="GH148" i="1"/>
  <c r="GH151" i="1"/>
  <c r="GH146" i="1"/>
  <c r="GH149" i="1"/>
  <c r="GH147" i="1"/>
  <c r="GH40" i="1"/>
  <c r="GH41" i="1"/>
  <c r="GH29" i="1"/>
  <c r="GH117" i="1"/>
  <c r="GH118" i="1" s="1"/>
  <c r="GH30" i="1" l="1"/>
  <c r="GH126" i="1"/>
  <c r="GH127" i="1" s="1"/>
  <c r="GH128" i="1" s="1"/>
  <c r="GH4" i="1" s="1"/>
  <c r="GH175" i="1"/>
  <c r="GH177" i="1" s="1"/>
  <c r="GH178" i="1" s="1"/>
  <c r="GI79" i="1"/>
  <c r="GH121" i="1"/>
  <c r="GI61" i="1"/>
  <c r="GI66" i="1"/>
  <c r="GI6" i="1" s="1"/>
  <c r="GI64" i="1"/>
  <c r="GH42" i="1" l="1"/>
  <c r="GI77" i="1"/>
  <c r="GI80" i="1"/>
  <c r="GH179" i="1"/>
  <c r="GH43" i="1"/>
  <c r="GH183" i="1"/>
  <c r="GI68" i="1"/>
  <c r="GH181" i="1"/>
  <c r="GI81" i="1"/>
  <c r="GI82" i="1" s="1"/>
  <c r="GI83" i="1" s="1"/>
  <c r="GI14" i="1" s="1"/>
  <c r="GH184" i="1"/>
  <c r="GH258" i="1"/>
  <c r="GI76" i="1"/>
  <c r="GH180" i="1"/>
  <c r="GH132" i="1"/>
  <c r="GH133" i="1" s="1"/>
  <c r="GH134" i="1" s="1"/>
  <c r="GH135" i="1" s="1"/>
  <c r="GH136" i="1" s="1"/>
  <c r="GJ56" i="1"/>
  <c r="GJ57" i="1" s="1"/>
  <c r="GI7" i="1"/>
  <c r="GI84" i="1"/>
  <c r="GI8" i="1"/>
  <c r="GH32" i="1"/>
  <c r="GI97" i="1"/>
  <c r="GI98" i="1" s="1"/>
  <c r="GI113" i="1"/>
  <c r="GI100" i="1" l="1"/>
  <c r="GI19" i="1"/>
  <c r="GI101" i="1"/>
  <c r="GI20" i="1" s="1"/>
  <c r="GJ62" i="1"/>
  <c r="GJ65" i="1" s="1"/>
  <c r="GI145" i="1"/>
  <c r="GI163" i="1"/>
  <c r="GI85" i="1"/>
  <c r="GI88" i="1" s="1"/>
  <c r="GI165" i="1"/>
  <c r="GH166" i="1" s="1"/>
  <c r="GH161" i="1" s="1"/>
  <c r="GI95" i="1"/>
  <c r="GI16" i="1" s="1"/>
  <c r="GI12" i="1"/>
  <c r="GI78" i="1"/>
  <c r="GI87" i="1"/>
  <c r="GI9" i="1" s="1"/>
  <c r="GI27" i="1"/>
  <c r="GH159" i="1" l="1"/>
  <c r="GH158" i="1"/>
  <c r="GH160" i="1"/>
  <c r="GH256" i="1"/>
  <c r="GH137" i="1"/>
  <c r="GH138" i="1" s="1"/>
  <c r="GH139" i="1" s="1"/>
  <c r="GH140" i="1" s="1"/>
  <c r="GH141" i="1" s="1"/>
  <c r="GH3" i="1" s="1"/>
  <c r="GH164" i="1"/>
  <c r="GI37" i="1"/>
  <c r="GI36" i="1"/>
  <c r="GJ67" i="1"/>
  <c r="GI13" i="1"/>
  <c r="GI104" i="1"/>
  <c r="GI89" i="1"/>
  <c r="GI15" i="1" s="1"/>
  <c r="GI10" i="1"/>
  <c r="GI86" i="1"/>
  <c r="GI114" i="1" s="1"/>
  <c r="GI28" i="1" s="1"/>
  <c r="GJ63" i="1"/>
  <c r="GI115" i="1"/>
  <c r="GI22" i="1" l="1"/>
  <c r="GI105" i="1"/>
  <c r="GH254" i="1"/>
  <c r="GH154" i="1"/>
  <c r="GH156" i="1"/>
  <c r="GH157" i="1"/>
  <c r="GH155" i="1"/>
  <c r="GI122" i="1"/>
  <c r="GI123" i="1" s="1"/>
  <c r="GI124" i="1" s="1"/>
  <c r="GI33" i="1" s="1"/>
  <c r="GI39" i="1" s="1"/>
  <c r="GI106" i="1" l="1"/>
  <c r="GI23" i="1"/>
  <c r="GI108" i="1" l="1"/>
  <c r="GI109" i="1" s="1"/>
  <c r="GI107" i="1"/>
  <c r="GI24" i="1" l="1"/>
  <c r="GI176" i="1"/>
  <c r="GJ73" i="1"/>
  <c r="GI110" i="1"/>
  <c r="GJ91" i="1"/>
  <c r="GI38" i="1"/>
  <c r="GJ74" i="1" l="1"/>
  <c r="GJ75" i="1" s="1"/>
  <c r="GI25" i="1"/>
  <c r="GI260" i="1"/>
  <c r="GI144" i="1"/>
  <c r="GI131" i="1"/>
  <c r="GI174" i="1"/>
  <c r="GI116" i="1"/>
  <c r="GJ99" i="1"/>
  <c r="GJ18" i="1" s="1"/>
  <c r="GJ72" i="1"/>
  <c r="GJ71" i="1"/>
  <c r="GJ92" i="1"/>
  <c r="GJ93" i="1" s="1"/>
  <c r="GJ94" i="1" s="1"/>
  <c r="GI119" i="1"/>
  <c r="GI120" i="1" s="1"/>
  <c r="GI31" i="1" s="1"/>
  <c r="GI146" i="1" l="1"/>
  <c r="GI151" i="1"/>
  <c r="GI148" i="1"/>
  <c r="GI149" i="1"/>
  <c r="GI147" i="1"/>
  <c r="GI150" i="1"/>
  <c r="GI117" i="1"/>
  <c r="GI118" i="1" s="1"/>
  <c r="GI29" i="1"/>
  <c r="GI41" i="1"/>
  <c r="GI40" i="1"/>
  <c r="GI30" i="1" l="1"/>
  <c r="GJ79" i="1"/>
  <c r="GI175" i="1"/>
  <c r="GI177" i="1" s="1"/>
  <c r="GI178" i="1" s="1"/>
  <c r="GI126" i="1"/>
  <c r="GI127" i="1" s="1"/>
  <c r="GI128" i="1" s="1"/>
  <c r="GI4" i="1" s="1"/>
  <c r="GI121" i="1"/>
  <c r="GJ66" i="1"/>
  <c r="GJ6" i="1" s="1"/>
  <c r="GJ64" i="1"/>
  <c r="GJ61" i="1"/>
  <c r="GK56" i="1" l="1"/>
  <c r="GK57" i="1" s="1"/>
  <c r="GK62" i="1" s="1"/>
  <c r="GK63" i="1" s="1"/>
  <c r="GJ7" i="1"/>
  <c r="GJ68" i="1"/>
  <c r="GJ81" i="1"/>
  <c r="GI258" i="1"/>
  <c r="GJ77" i="1"/>
  <c r="GI179" i="1"/>
  <c r="GJ80" i="1"/>
  <c r="GJ76" i="1"/>
  <c r="GI42" i="1"/>
  <c r="GI184" i="1"/>
  <c r="GI180" i="1"/>
  <c r="GI132" i="1"/>
  <c r="GI133" i="1" s="1"/>
  <c r="GI134" i="1" s="1"/>
  <c r="GI135" i="1" s="1"/>
  <c r="GI136" i="1" s="1"/>
  <c r="GI183" i="1"/>
  <c r="GI43" i="1"/>
  <c r="GI181" i="1"/>
  <c r="GJ8" i="1"/>
  <c r="GJ84" i="1"/>
  <c r="GI32" i="1"/>
  <c r="GJ97" i="1"/>
  <c r="GJ98" i="1" s="1"/>
  <c r="GK67" i="1"/>
  <c r="GJ87" i="1"/>
  <c r="GJ9" i="1" s="1"/>
  <c r="GK65" i="1" l="1"/>
  <c r="GJ85" i="1"/>
  <c r="GJ88" i="1" s="1"/>
  <c r="GJ19" i="1"/>
  <c r="GJ101" i="1"/>
  <c r="GJ20" i="1" s="1"/>
  <c r="GJ100" i="1"/>
  <c r="GJ82" i="1"/>
  <c r="GJ83" i="1" s="1"/>
  <c r="GJ163" i="1"/>
  <c r="GJ165" i="1"/>
  <c r="GI166" i="1" s="1"/>
  <c r="GJ145" i="1"/>
  <c r="GJ95" i="1"/>
  <c r="GJ16" i="1" s="1"/>
  <c r="GJ12" i="1"/>
  <c r="GJ89" i="1"/>
  <c r="GJ15" i="1" s="1"/>
  <c r="GJ10" i="1"/>
  <c r="GJ86" i="1"/>
  <c r="GJ78" i="1"/>
  <c r="GJ14" i="1" l="1"/>
  <c r="GJ113" i="1"/>
  <c r="GI137" i="1"/>
  <c r="GI138" i="1" s="1"/>
  <c r="GI139" i="1" s="1"/>
  <c r="GI140" i="1" s="1"/>
  <c r="GI141" i="1" s="1"/>
  <c r="GI3" i="1" s="1"/>
  <c r="GI161" i="1"/>
  <c r="GI159" i="1"/>
  <c r="GI256" i="1"/>
  <c r="GI158" i="1"/>
  <c r="GI160" i="1"/>
  <c r="GJ13" i="1"/>
  <c r="GJ104" i="1"/>
  <c r="GJ37" i="1"/>
  <c r="GI164" i="1"/>
  <c r="GJ36" i="1"/>
  <c r="GI254" i="1" l="1"/>
  <c r="GI155" i="1"/>
  <c r="GI156" i="1"/>
  <c r="GI154" i="1"/>
  <c r="GI157" i="1"/>
  <c r="GJ105" i="1"/>
  <c r="GJ23" i="1" s="1"/>
  <c r="GJ106" i="1"/>
  <c r="GJ22" i="1"/>
  <c r="GJ27" i="1"/>
  <c r="GJ114" i="1"/>
  <c r="GJ107" i="1" l="1"/>
  <c r="GJ108" i="1"/>
  <c r="GJ109" i="1" s="1"/>
  <c r="GJ115" i="1"/>
  <c r="GJ122" i="1" s="1"/>
  <c r="GJ123" i="1" s="1"/>
  <c r="GJ124" i="1" s="1"/>
  <c r="GJ33" i="1" s="1"/>
  <c r="GJ39" i="1" s="1"/>
  <c r="GJ28" i="1"/>
  <c r="GK91" i="1" l="1"/>
  <c r="GJ110" i="1"/>
  <c r="GJ176" i="1"/>
  <c r="GJ24" i="1"/>
  <c r="GK73" i="1"/>
  <c r="GJ38" i="1"/>
  <c r="GJ116" i="1" l="1"/>
  <c r="GK74" i="1"/>
  <c r="GK75" i="1" s="1"/>
  <c r="GK99" i="1"/>
  <c r="GK18" i="1" s="1"/>
  <c r="GJ144" i="1"/>
  <c r="GK72" i="1"/>
  <c r="GJ119" i="1"/>
  <c r="GJ120" i="1" s="1"/>
  <c r="GJ31" i="1" s="1"/>
  <c r="GJ174" i="1"/>
  <c r="GK92" i="1"/>
  <c r="GK93" i="1" s="1"/>
  <c r="GK94" i="1" s="1"/>
  <c r="GJ260" i="1"/>
  <c r="GJ131" i="1"/>
  <c r="GJ25" i="1"/>
  <c r="GK71" i="1"/>
  <c r="GJ40" i="1" l="1"/>
  <c r="GJ41" i="1"/>
  <c r="GJ29" i="1"/>
  <c r="GJ117" i="1"/>
  <c r="GJ118" i="1" s="1"/>
  <c r="GJ150" i="1"/>
  <c r="GJ147" i="1"/>
  <c r="GJ146" i="1"/>
  <c r="GJ149" i="1"/>
  <c r="GJ151" i="1"/>
  <c r="GJ148" i="1"/>
  <c r="GK66" i="1" l="1"/>
  <c r="GK6" i="1" s="1"/>
  <c r="GK61" i="1"/>
  <c r="GK64" i="1"/>
  <c r="GJ30" i="1"/>
  <c r="GJ175" i="1"/>
  <c r="GJ177" i="1" s="1"/>
  <c r="GJ178" i="1" s="1"/>
  <c r="GJ126" i="1"/>
  <c r="GJ127" i="1" s="1"/>
  <c r="GJ128" i="1" s="1"/>
  <c r="GJ4" i="1" s="1"/>
  <c r="GJ121" i="1"/>
  <c r="GK79" i="1"/>
  <c r="GK97" i="1" l="1"/>
  <c r="GK98" i="1" s="1"/>
  <c r="GJ32" i="1"/>
  <c r="GK8" i="1"/>
  <c r="GK84" i="1"/>
  <c r="GL56" i="1"/>
  <c r="GL57" i="1" s="1"/>
  <c r="GL62" i="1" s="1"/>
  <c r="GL67" i="1" s="1"/>
  <c r="GK7" i="1"/>
  <c r="GJ181" i="1"/>
  <c r="GJ132" i="1"/>
  <c r="GJ133" i="1" s="1"/>
  <c r="GJ134" i="1" s="1"/>
  <c r="GJ135" i="1" s="1"/>
  <c r="GJ136" i="1" s="1"/>
  <c r="GJ43" i="1"/>
  <c r="GJ183" i="1"/>
  <c r="GK81" i="1"/>
  <c r="GJ258" i="1"/>
  <c r="GK77" i="1"/>
  <c r="GK78" i="1" s="1"/>
  <c r="GK13" i="1" s="1"/>
  <c r="GK76" i="1"/>
  <c r="GJ42" i="1"/>
  <c r="GJ184" i="1"/>
  <c r="GK80" i="1"/>
  <c r="GJ179" i="1"/>
  <c r="GJ180" i="1"/>
  <c r="GK68" i="1"/>
  <c r="GL63" i="1"/>
  <c r="GL65" i="1" l="1"/>
  <c r="GK85" i="1"/>
  <c r="GK88" i="1" s="1"/>
  <c r="GK165" i="1"/>
  <c r="GJ166" i="1" s="1"/>
  <c r="GK12" i="1"/>
  <c r="GK163" i="1"/>
  <c r="GK145" i="1"/>
  <c r="GK95" i="1"/>
  <c r="GK16" i="1" s="1"/>
  <c r="GK104" i="1"/>
  <c r="GK82" i="1"/>
  <c r="GK83" i="1" s="1"/>
  <c r="GK14" i="1" s="1"/>
  <c r="GK19" i="1"/>
  <c r="GK100" i="1"/>
  <c r="GK101" i="1"/>
  <c r="GK20" i="1" s="1"/>
  <c r="GK22" i="1" l="1"/>
  <c r="GK36" i="1"/>
  <c r="GK37" i="1"/>
  <c r="GJ164" i="1"/>
  <c r="GK113" i="1"/>
  <c r="GJ160" i="1"/>
  <c r="GJ161" i="1"/>
  <c r="GJ137" i="1"/>
  <c r="GJ138" i="1" s="1"/>
  <c r="GJ139" i="1" s="1"/>
  <c r="GJ140" i="1" s="1"/>
  <c r="GJ141" i="1" s="1"/>
  <c r="GJ3" i="1" s="1"/>
  <c r="GJ256" i="1"/>
  <c r="GJ158" i="1"/>
  <c r="GJ159" i="1"/>
  <c r="GK89" i="1"/>
  <c r="GK15" i="1" s="1"/>
  <c r="GK10" i="1"/>
  <c r="GK86" i="1"/>
  <c r="GK87" i="1" s="1"/>
  <c r="GK9" i="1" s="1"/>
  <c r="GJ155" i="1" l="1"/>
  <c r="GJ154" i="1"/>
  <c r="GJ254" i="1"/>
  <c r="GJ156" i="1"/>
  <c r="GJ157" i="1"/>
  <c r="GK27" i="1"/>
  <c r="GK114" i="1"/>
  <c r="GK105" i="1"/>
  <c r="GK38" i="1"/>
  <c r="GK23" i="1" l="1"/>
  <c r="GK106" i="1"/>
  <c r="GK28" i="1"/>
  <c r="GK115" i="1"/>
  <c r="GK122" i="1" l="1"/>
  <c r="GK123" i="1" s="1"/>
  <c r="GK124" i="1" s="1"/>
  <c r="GK33" i="1" s="1"/>
  <c r="GK39" i="1" s="1"/>
  <c r="GK107" i="1"/>
  <c r="GK108" i="1"/>
  <c r="GK109" i="1" s="1"/>
  <c r="GL91" i="1" l="1"/>
  <c r="GK110" i="1"/>
  <c r="GL73" i="1"/>
  <c r="GK24" i="1"/>
  <c r="GK176" i="1"/>
  <c r="GK131" i="1" l="1"/>
  <c r="GL92" i="1"/>
  <c r="GL93" i="1" s="1"/>
  <c r="GL94" i="1" s="1"/>
  <c r="GL99" i="1"/>
  <c r="GK260" i="1"/>
  <c r="GL72" i="1"/>
  <c r="GK119" i="1"/>
  <c r="GK120" i="1" s="1"/>
  <c r="GK31" i="1" s="1"/>
  <c r="GK144" i="1"/>
  <c r="GL71" i="1"/>
  <c r="GL74" i="1"/>
  <c r="GL75" i="1" s="1"/>
  <c r="GK174" i="1"/>
  <c r="GK25" i="1"/>
  <c r="GK116" i="1"/>
  <c r="GK29" i="1" l="1"/>
  <c r="GK117" i="1"/>
  <c r="GK118" i="1" s="1"/>
  <c r="GK41" i="1"/>
  <c r="GK40" i="1"/>
  <c r="GK146" i="1"/>
  <c r="GK150" i="1"/>
  <c r="GK149" i="1"/>
  <c r="GK151" i="1"/>
  <c r="GK148" i="1"/>
  <c r="GK147" i="1"/>
  <c r="GL18" i="1"/>
  <c r="GL61" i="1" l="1"/>
  <c r="GL66" i="1"/>
  <c r="GL6" i="1" s="1"/>
  <c r="GL64" i="1"/>
  <c r="GK126" i="1"/>
  <c r="GK127" i="1" s="1"/>
  <c r="GK128" i="1" s="1"/>
  <c r="GK4" i="1" s="1"/>
  <c r="GL79" i="1"/>
  <c r="GK121" i="1"/>
  <c r="GK30" i="1"/>
  <c r="GK175" i="1"/>
  <c r="GK177" i="1" s="1"/>
  <c r="GK178" i="1" s="1"/>
  <c r="GL80" i="1" l="1"/>
  <c r="GK180" i="1"/>
  <c r="GK258" i="1"/>
  <c r="GL76" i="1"/>
  <c r="GL81" i="1"/>
  <c r="GL82" i="1" s="1"/>
  <c r="GL83" i="1" s="1"/>
  <c r="GL14" i="1" s="1"/>
  <c r="GK132" i="1"/>
  <c r="GK133" i="1" s="1"/>
  <c r="GK134" i="1" s="1"/>
  <c r="GK135" i="1" s="1"/>
  <c r="GK136" i="1" s="1"/>
  <c r="GK183" i="1"/>
  <c r="GK184" i="1"/>
  <c r="GK43" i="1"/>
  <c r="GK42" i="1"/>
  <c r="GK181" i="1"/>
  <c r="GL77" i="1"/>
  <c r="GL78" i="1" s="1"/>
  <c r="GL13" i="1" s="1"/>
  <c r="GK179" i="1"/>
  <c r="GL68" i="1"/>
  <c r="GK32" i="1"/>
  <c r="GL97" i="1"/>
  <c r="GL98" i="1" s="1"/>
  <c r="GL8" i="1"/>
  <c r="GL84" i="1"/>
  <c r="GL7" i="1"/>
  <c r="GM56" i="1"/>
  <c r="GM57" i="1" s="1"/>
  <c r="GL19" i="1" l="1"/>
  <c r="GL100" i="1"/>
  <c r="GL101" i="1"/>
  <c r="GL20" i="1" s="1"/>
  <c r="GM62" i="1"/>
  <c r="GM63" i="1" s="1"/>
  <c r="GL145" i="1"/>
  <c r="GL85" i="1"/>
  <c r="GL88" i="1" s="1"/>
  <c r="GL89" i="1" s="1"/>
  <c r="GL15" i="1" s="1"/>
  <c r="GL113" i="1"/>
  <c r="GL163" i="1"/>
  <c r="GL165" i="1"/>
  <c r="GK166" i="1" s="1"/>
  <c r="GL95" i="1"/>
  <c r="GL16" i="1" s="1"/>
  <c r="GL12" i="1"/>
  <c r="GL104" i="1"/>
  <c r="GM67" i="1" l="1"/>
  <c r="GL27" i="1"/>
  <c r="GL86" i="1"/>
  <c r="GL87" i="1" s="1"/>
  <c r="GL9" i="1" s="1"/>
  <c r="GL10" i="1"/>
  <c r="GK159" i="1"/>
  <c r="GK161" i="1"/>
  <c r="GK137" i="1"/>
  <c r="GK138" i="1" s="1"/>
  <c r="GK139" i="1" s="1"/>
  <c r="GK140" i="1" s="1"/>
  <c r="GK141" i="1" s="1"/>
  <c r="GK3" i="1" s="1"/>
  <c r="GK256" i="1"/>
  <c r="GK158" i="1"/>
  <c r="GK160" i="1"/>
  <c r="GL22" i="1"/>
  <c r="GK164" i="1"/>
  <c r="GL37" i="1"/>
  <c r="GL36" i="1"/>
  <c r="GM65" i="1"/>
  <c r="GL38" i="1"/>
  <c r="GL105" i="1" l="1"/>
  <c r="GK154" i="1"/>
  <c r="GK156" i="1"/>
  <c r="GK254" i="1"/>
  <c r="GK157" i="1"/>
  <c r="GK155" i="1"/>
  <c r="GL114" i="1"/>
  <c r="GL28" i="1" l="1"/>
  <c r="GL115" i="1"/>
  <c r="GL23" i="1"/>
  <c r="GL106" i="1"/>
  <c r="GL107" i="1" l="1"/>
  <c r="GL108" i="1"/>
  <c r="GL109" i="1" s="1"/>
  <c r="GL122" i="1"/>
  <c r="GL123" i="1" s="1"/>
  <c r="GL124" i="1" s="1"/>
  <c r="GL33" i="1" s="1"/>
  <c r="GL39" i="1" s="1"/>
  <c r="GL110" i="1" l="1"/>
  <c r="GM91" i="1"/>
  <c r="GM73" i="1"/>
  <c r="GL24" i="1"/>
  <c r="GL176" i="1"/>
  <c r="GL25" i="1" l="1"/>
  <c r="GL131" i="1"/>
  <c r="GL144" i="1"/>
  <c r="GL174" i="1"/>
  <c r="GL119" i="1"/>
  <c r="GL120" i="1" s="1"/>
  <c r="GL31" i="1" s="1"/>
  <c r="GM99" i="1"/>
  <c r="GM72" i="1"/>
  <c r="GL260" i="1"/>
  <c r="GM74" i="1"/>
  <c r="GM75" i="1" s="1"/>
  <c r="GM71" i="1"/>
  <c r="GM92" i="1"/>
  <c r="GM93" i="1" s="1"/>
  <c r="GM94" i="1" s="1"/>
  <c r="GL116" i="1"/>
  <c r="GL29" i="1" l="1"/>
  <c r="GL117" i="1"/>
  <c r="GL118" i="1" s="1"/>
  <c r="GL151" i="1"/>
  <c r="GL150" i="1"/>
  <c r="GL146" i="1"/>
  <c r="GL148" i="1"/>
  <c r="GL149" i="1"/>
  <c r="GL147" i="1"/>
  <c r="GM18" i="1"/>
  <c r="GL41" i="1"/>
  <c r="GL40" i="1"/>
  <c r="GM61" i="1" l="1"/>
  <c r="GM66" i="1"/>
  <c r="GM6" i="1" s="1"/>
  <c r="GM64" i="1"/>
  <c r="GM79" i="1"/>
  <c r="GL30" i="1"/>
  <c r="GL121" i="1"/>
  <c r="GL175" i="1"/>
  <c r="GL177" i="1" s="1"/>
  <c r="GL178" i="1" s="1"/>
  <c r="GL126" i="1"/>
  <c r="GL127" i="1" s="1"/>
  <c r="GL128" i="1" s="1"/>
  <c r="GL4" i="1" s="1"/>
  <c r="GM84" i="1" l="1"/>
  <c r="GM8" i="1"/>
  <c r="GM68" i="1"/>
  <c r="GL132" i="1"/>
  <c r="GL133" i="1" s="1"/>
  <c r="GL134" i="1" s="1"/>
  <c r="GL135" i="1" s="1"/>
  <c r="GL136" i="1" s="1"/>
  <c r="GM76" i="1"/>
  <c r="GL180" i="1"/>
  <c r="GL184" i="1"/>
  <c r="GL181" i="1"/>
  <c r="GL179" i="1"/>
  <c r="GM80" i="1"/>
  <c r="GM81" i="1"/>
  <c r="GL43" i="1"/>
  <c r="GL183" i="1"/>
  <c r="GL258" i="1"/>
  <c r="GL42" i="1"/>
  <c r="GM77" i="1"/>
  <c r="GL32" i="1"/>
  <c r="GM97" i="1"/>
  <c r="GM98" i="1" s="1"/>
  <c r="GN56" i="1"/>
  <c r="GN57" i="1" s="1"/>
  <c r="GM7" i="1"/>
  <c r="GM82" i="1" l="1"/>
  <c r="GM83" i="1" s="1"/>
  <c r="GM14" i="1" s="1"/>
  <c r="GM85" i="1"/>
  <c r="GM88" i="1" s="1"/>
  <c r="GM89" i="1" s="1"/>
  <c r="GM15" i="1" s="1"/>
  <c r="GM78" i="1"/>
  <c r="GM13" i="1" s="1"/>
  <c r="GN62" i="1"/>
  <c r="GN65" i="1" s="1"/>
  <c r="GM145" i="1"/>
  <c r="GM165" i="1"/>
  <c r="GL166" i="1" s="1"/>
  <c r="GM12" i="1"/>
  <c r="GM95" i="1"/>
  <c r="GM16" i="1" s="1"/>
  <c r="GM163" i="1"/>
  <c r="GM87" i="1"/>
  <c r="GM9" i="1" s="1"/>
  <c r="GM19" i="1"/>
  <c r="GM101" i="1"/>
  <c r="GM20" i="1" s="1"/>
  <c r="GM100" i="1"/>
  <c r="GM10" i="1"/>
  <c r="GM86" i="1"/>
  <c r="GM38" i="1"/>
  <c r="GM104" i="1" l="1"/>
  <c r="GM106" i="1" s="1"/>
  <c r="GM107" i="1" s="1"/>
  <c r="GM113" i="1"/>
  <c r="GN67" i="1"/>
  <c r="GN63" i="1"/>
  <c r="GM27" i="1"/>
  <c r="GM114" i="1"/>
  <c r="GL159" i="1"/>
  <c r="GL256" i="1"/>
  <c r="GL137" i="1"/>
  <c r="GL138" i="1" s="1"/>
  <c r="GL139" i="1" s="1"/>
  <c r="GL140" i="1" s="1"/>
  <c r="GL141" i="1" s="1"/>
  <c r="GL3" i="1" s="1"/>
  <c r="GL161" i="1"/>
  <c r="GL158" i="1"/>
  <c r="GL160" i="1"/>
  <c r="GM105" i="1"/>
  <c r="GM23" i="1" s="1"/>
  <c r="GM22" i="1"/>
  <c r="GL164" i="1"/>
  <c r="GM37" i="1"/>
  <c r="GM36" i="1"/>
  <c r="GM176" i="1" l="1"/>
  <c r="GN73" i="1"/>
  <c r="GM24" i="1"/>
  <c r="GM28" i="1"/>
  <c r="GM115" i="1"/>
  <c r="GL254" i="1"/>
  <c r="GL156" i="1"/>
  <c r="GL157" i="1"/>
  <c r="GL155" i="1"/>
  <c r="GL154" i="1"/>
  <c r="GM108" i="1"/>
  <c r="GM109" i="1" s="1"/>
  <c r="GN91" i="1" l="1"/>
  <c r="GM110" i="1"/>
  <c r="GM122" i="1"/>
  <c r="GM123" i="1" s="1"/>
  <c r="GM124" i="1" s="1"/>
  <c r="GM33" i="1" s="1"/>
  <c r="GM39" i="1" s="1"/>
  <c r="GM116" i="1"/>
  <c r="GM29" i="1" s="1"/>
  <c r="GM117" i="1" l="1"/>
  <c r="GM118" i="1" s="1"/>
  <c r="GM30" i="1" s="1"/>
  <c r="GN99" i="1"/>
  <c r="GM119" i="1"/>
  <c r="GM120" i="1" s="1"/>
  <c r="GM31" i="1" s="1"/>
  <c r="GN71" i="1"/>
  <c r="GN74" i="1"/>
  <c r="GN75" i="1" s="1"/>
  <c r="GN92" i="1"/>
  <c r="GN93" i="1" s="1"/>
  <c r="GN94" i="1" s="1"/>
  <c r="GM260" i="1"/>
  <c r="GM174" i="1"/>
  <c r="GM144" i="1"/>
  <c r="GN72" i="1"/>
  <c r="GM25" i="1"/>
  <c r="GM131" i="1"/>
  <c r="GN79" i="1"/>
  <c r="GM175" i="1"/>
  <c r="GM126" i="1"/>
  <c r="GM127" i="1" s="1"/>
  <c r="GM128" i="1" s="1"/>
  <c r="GM4" i="1" s="1"/>
  <c r="GM121" i="1" l="1"/>
  <c r="GM146" i="1"/>
  <c r="GM149" i="1"/>
  <c r="GM150" i="1"/>
  <c r="GM147" i="1"/>
  <c r="GM148" i="1"/>
  <c r="GM151" i="1"/>
  <c r="GN97" i="1"/>
  <c r="GN98" i="1" s="1"/>
  <c r="GN19" i="1" s="1"/>
  <c r="GM32" i="1"/>
  <c r="GM177" i="1"/>
  <c r="GM178" i="1" s="1"/>
  <c r="GM41" i="1"/>
  <c r="GM40" i="1"/>
  <c r="GN18" i="1"/>
  <c r="GN101" i="1" l="1"/>
  <c r="GN20" i="1" s="1"/>
  <c r="GN64" i="1"/>
  <c r="GN61" i="1"/>
  <c r="GN66" i="1"/>
  <c r="GN6" i="1" s="1"/>
  <c r="GN100" i="1"/>
  <c r="GN68" i="1"/>
  <c r="GM132" i="1"/>
  <c r="GM133" i="1" s="1"/>
  <c r="GM134" i="1" s="1"/>
  <c r="GM135" i="1" s="1"/>
  <c r="GM136" i="1" s="1"/>
  <c r="GN81" i="1"/>
  <c r="GM258" i="1"/>
  <c r="GM179" i="1"/>
  <c r="GM43" i="1"/>
  <c r="GN80" i="1"/>
  <c r="GM181" i="1"/>
  <c r="GN77" i="1"/>
  <c r="GM184" i="1"/>
  <c r="GM183" i="1"/>
  <c r="GN76" i="1"/>
  <c r="GM180" i="1"/>
  <c r="GM42" i="1"/>
  <c r="GN78" i="1" l="1"/>
  <c r="GN13" i="1" s="1"/>
  <c r="GN82" i="1"/>
  <c r="GN83" i="1" s="1"/>
  <c r="GN14" i="1" s="1"/>
  <c r="GO56" i="1"/>
  <c r="GO57" i="1" s="1"/>
  <c r="GN7" i="1"/>
  <c r="GN12" i="1"/>
  <c r="GN145" i="1"/>
  <c r="GN163" i="1"/>
  <c r="GN165" i="1"/>
  <c r="GM166" i="1" s="1"/>
  <c r="GN95" i="1"/>
  <c r="GN16" i="1" s="1"/>
  <c r="GN113" i="1"/>
  <c r="GN87" i="1"/>
  <c r="GN9" i="1" s="1"/>
  <c r="GN84" i="1"/>
  <c r="GN85" i="1" s="1"/>
  <c r="GN88" i="1" s="1"/>
  <c r="GN8" i="1"/>
  <c r="GN104" i="1" l="1"/>
  <c r="GN22" i="1" s="1"/>
  <c r="GM158" i="1"/>
  <c r="GM256" i="1"/>
  <c r="GM137" i="1"/>
  <c r="GM138" i="1" s="1"/>
  <c r="GM139" i="1" s="1"/>
  <c r="GM140" i="1" s="1"/>
  <c r="GM141" i="1" s="1"/>
  <c r="GM3" i="1" s="1"/>
  <c r="GM161" i="1"/>
  <c r="GM160" i="1"/>
  <c r="GM159" i="1"/>
  <c r="GN27" i="1"/>
  <c r="GN36" i="1"/>
  <c r="GM164" i="1"/>
  <c r="GN37" i="1"/>
  <c r="GO62" i="1"/>
  <c r="GO67" i="1" s="1"/>
  <c r="GN10" i="1"/>
  <c r="GN86" i="1"/>
  <c r="GN105" i="1" s="1"/>
  <c r="GN89" i="1"/>
  <c r="GN15" i="1" s="1"/>
  <c r="GN23" i="1" l="1"/>
  <c r="GN106" i="1"/>
  <c r="GN114" i="1"/>
  <c r="GO65" i="1"/>
  <c r="GM157" i="1"/>
  <c r="GM154" i="1"/>
  <c r="GM155" i="1"/>
  <c r="GM156" i="1"/>
  <c r="GM254" i="1"/>
  <c r="GO63" i="1"/>
  <c r="GN28" i="1" l="1"/>
  <c r="GN115" i="1"/>
  <c r="GN107" i="1"/>
  <c r="GN108" i="1"/>
  <c r="GN109" i="1" s="1"/>
  <c r="GN38" i="1"/>
  <c r="GO91" i="1" l="1"/>
  <c r="GN110" i="1"/>
  <c r="GO73" i="1"/>
  <c r="GN24" i="1"/>
  <c r="GN176" i="1"/>
  <c r="GN122" i="1"/>
  <c r="GN123" i="1" s="1"/>
  <c r="GN124" i="1" s="1"/>
  <c r="GN33" i="1" s="1"/>
  <c r="GN39" i="1" s="1"/>
  <c r="GN116" i="1"/>
  <c r="GN29" i="1" s="1"/>
  <c r="GN117" i="1" l="1"/>
  <c r="GN118" i="1" s="1"/>
  <c r="GO71" i="1"/>
  <c r="GN260" i="1"/>
  <c r="GO74" i="1"/>
  <c r="GO75" i="1" s="1"/>
  <c r="GO92" i="1"/>
  <c r="GO93" i="1" s="1"/>
  <c r="GO94" i="1" s="1"/>
  <c r="GN144" i="1"/>
  <c r="GO99" i="1"/>
  <c r="GO18" i="1" s="1"/>
  <c r="GN119" i="1"/>
  <c r="GN120" i="1" s="1"/>
  <c r="GN31" i="1" s="1"/>
  <c r="GN174" i="1"/>
  <c r="GN131" i="1"/>
  <c r="GN25" i="1"/>
  <c r="GO72" i="1"/>
  <c r="GN41" i="1" l="1"/>
  <c r="GN40" i="1"/>
  <c r="GN148" i="1"/>
  <c r="GN151" i="1"/>
  <c r="GN150" i="1"/>
  <c r="GN147" i="1"/>
  <c r="GN149" i="1"/>
  <c r="GN146" i="1"/>
  <c r="GN126" i="1"/>
  <c r="GN127" i="1" s="1"/>
  <c r="GN128" i="1" s="1"/>
  <c r="GN4" i="1" s="1"/>
  <c r="GO79" i="1"/>
  <c r="GN175" i="1"/>
  <c r="GN177" i="1" s="1"/>
  <c r="GN178" i="1" s="1"/>
  <c r="GN30" i="1"/>
  <c r="GN121" i="1"/>
  <c r="GO97" i="1" l="1"/>
  <c r="GO98" i="1" s="1"/>
  <c r="GN32" i="1"/>
  <c r="GN132" i="1"/>
  <c r="GN133" i="1" s="1"/>
  <c r="GN134" i="1" s="1"/>
  <c r="GN135" i="1" s="1"/>
  <c r="GN136" i="1" s="1"/>
  <c r="GN180" i="1"/>
  <c r="GO81" i="1"/>
  <c r="GN184" i="1"/>
  <c r="GN181" i="1"/>
  <c r="GN258" i="1"/>
  <c r="GN42" i="1"/>
  <c r="GO80" i="1"/>
  <c r="GN43" i="1"/>
  <c r="GN179" i="1"/>
  <c r="GN183" i="1"/>
  <c r="GO76" i="1"/>
  <c r="GO77" i="1"/>
  <c r="GO78" i="1" s="1"/>
  <c r="GO13" i="1" s="1"/>
  <c r="GO64" i="1"/>
  <c r="GO66" i="1"/>
  <c r="GO6" i="1" s="1"/>
  <c r="GO61" i="1"/>
  <c r="GO68" i="1"/>
  <c r="GO82" i="1" l="1"/>
  <c r="GO83" i="1" s="1"/>
  <c r="GO14" i="1" s="1"/>
  <c r="GO84" i="1"/>
  <c r="GO8" i="1"/>
  <c r="GO104" i="1"/>
  <c r="GO22" i="1" s="1"/>
  <c r="GO85" i="1"/>
  <c r="GO88" i="1" s="1"/>
  <c r="GO163" i="1"/>
  <c r="GO165" i="1"/>
  <c r="GN166" i="1" s="1"/>
  <c r="GN159" i="1" s="1"/>
  <c r="GO12" i="1"/>
  <c r="GO95" i="1"/>
  <c r="GO16" i="1" s="1"/>
  <c r="GO145" i="1"/>
  <c r="GO7" i="1"/>
  <c r="GP56" i="1"/>
  <c r="GP57" i="1" s="1"/>
  <c r="GO19" i="1"/>
  <c r="GO100" i="1"/>
  <c r="GO101" i="1"/>
  <c r="GO20" i="1" s="1"/>
  <c r="GO87" i="1"/>
  <c r="GO9" i="1" s="1"/>
  <c r="GN160" i="1"/>
  <c r="GN161" i="1"/>
  <c r="GN256" i="1" l="1"/>
  <c r="GN158" i="1"/>
  <c r="GN137" i="1"/>
  <c r="GN138" i="1" s="1"/>
  <c r="GN139" i="1" s="1"/>
  <c r="GN140" i="1" s="1"/>
  <c r="GN141" i="1" s="1"/>
  <c r="GN3" i="1" s="1"/>
  <c r="GO113" i="1"/>
  <c r="GO27" i="1" s="1"/>
  <c r="GO89" i="1"/>
  <c r="GO15" i="1" s="1"/>
  <c r="GO10" i="1"/>
  <c r="GO86" i="1"/>
  <c r="GP62" i="1"/>
  <c r="GP65" i="1" s="1"/>
  <c r="GO36" i="1"/>
  <c r="GN164" i="1"/>
  <c r="GO37" i="1"/>
  <c r="GO105" i="1" l="1"/>
  <c r="GO114" i="1"/>
  <c r="GP63" i="1"/>
  <c r="GN155" i="1"/>
  <c r="GN154" i="1"/>
  <c r="GN157" i="1"/>
  <c r="GN156" i="1"/>
  <c r="GN254" i="1"/>
  <c r="GP67" i="1"/>
  <c r="GO28" i="1" l="1"/>
  <c r="GO115" i="1"/>
  <c r="GO122" i="1" s="1"/>
  <c r="GO123" i="1" s="1"/>
  <c r="GO124" i="1" s="1"/>
  <c r="GO33" i="1" s="1"/>
  <c r="GO39" i="1" s="1"/>
  <c r="GO23" i="1"/>
  <c r="GO106" i="1"/>
  <c r="GO107" i="1" l="1"/>
  <c r="GO108" i="1"/>
  <c r="GO109" i="1" s="1"/>
  <c r="GP91" i="1" l="1"/>
  <c r="GO110" i="1"/>
  <c r="GP73" i="1"/>
  <c r="GO24" i="1"/>
  <c r="GO176" i="1"/>
  <c r="GO38" i="1"/>
  <c r="GO25" i="1" l="1"/>
  <c r="GO131" i="1"/>
  <c r="GP99" i="1"/>
  <c r="GP18" i="1" s="1"/>
  <c r="GP72" i="1"/>
  <c r="GO260" i="1"/>
  <c r="GO116" i="1"/>
  <c r="GO144" i="1"/>
  <c r="GP71" i="1"/>
  <c r="GP74" i="1"/>
  <c r="GP75" i="1" s="1"/>
  <c r="GO174" i="1"/>
  <c r="GP92" i="1"/>
  <c r="GP93" i="1" s="1"/>
  <c r="GP94" i="1" s="1"/>
  <c r="GO119" i="1"/>
  <c r="GO120" i="1" s="1"/>
  <c r="GO31" i="1" s="1"/>
  <c r="GO146" i="1" l="1"/>
  <c r="GO148" i="1"/>
  <c r="GO149" i="1"/>
  <c r="GO151" i="1"/>
  <c r="GO150" i="1"/>
  <c r="GO147" i="1"/>
  <c r="GO29" i="1"/>
  <c r="GO117" i="1"/>
  <c r="GO118" i="1" s="1"/>
  <c r="GO40" i="1"/>
  <c r="GO41" i="1"/>
  <c r="GO121" i="1" l="1"/>
  <c r="GO30" i="1"/>
  <c r="GP79" i="1"/>
  <c r="GO175" i="1"/>
  <c r="GO177" i="1" s="1"/>
  <c r="GO178" i="1" s="1"/>
  <c r="GO126" i="1"/>
  <c r="GO127" i="1" s="1"/>
  <c r="GO128" i="1" s="1"/>
  <c r="GO4" i="1" s="1"/>
  <c r="GP66" i="1"/>
  <c r="GP6" i="1" s="1"/>
  <c r="GP61" i="1"/>
  <c r="GP64" i="1"/>
  <c r="GP8" i="1" l="1"/>
  <c r="GP84" i="1"/>
  <c r="GP68" i="1"/>
  <c r="GO183" i="1"/>
  <c r="GP80" i="1"/>
  <c r="GP81" i="1"/>
  <c r="GP77" i="1"/>
  <c r="GO42" i="1"/>
  <c r="GP76" i="1"/>
  <c r="GO179" i="1"/>
  <c r="GO43" i="1"/>
  <c r="GO258" i="1"/>
  <c r="GO180" i="1"/>
  <c r="GO184" i="1"/>
  <c r="GO181" i="1"/>
  <c r="GO132" i="1"/>
  <c r="GO133" i="1" s="1"/>
  <c r="GO134" i="1" s="1"/>
  <c r="GO135" i="1" s="1"/>
  <c r="GO136" i="1" s="1"/>
  <c r="GP7" i="1"/>
  <c r="GQ56" i="1"/>
  <c r="GQ57" i="1" s="1"/>
  <c r="GQ62" i="1" s="1"/>
  <c r="GQ63" i="1" s="1"/>
  <c r="GP97" i="1"/>
  <c r="GP98" i="1" s="1"/>
  <c r="GO32" i="1"/>
  <c r="GP87" i="1"/>
  <c r="GP9" i="1" s="1"/>
  <c r="GP78" i="1" l="1"/>
  <c r="GP13" i="1" s="1"/>
  <c r="GP82" i="1"/>
  <c r="GP83" i="1" s="1"/>
  <c r="GP14" i="1" s="1"/>
  <c r="GP101" i="1"/>
  <c r="GP20" i="1" s="1"/>
  <c r="GP19" i="1"/>
  <c r="GP100" i="1"/>
  <c r="GP95" i="1"/>
  <c r="GP16" i="1" s="1"/>
  <c r="GP145" i="1"/>
  <c r="GP12" i="1"/>
  <c r="GP163" i="1"/>
  <c r="GP165" i="1"/>
  <c r="GO166" i="1" s="1"/>
  <c r="GP104" i="1"/>
  <c r="GP85" i="1"/>
  <c r="GP88" i="1" s="1"/>
  <c r="GQ67" i="1"/>
  <c r="GQ65" i="1"/>
  <c r="GP113" i="1" l="1"/>
  <c r="GP86" i="1"/>
  <c r="GP105" i="1" s="1"/>
  <c r="GP10" i="1"/>
  <c r="GO159" i="1"/>
  <c r="GO256" i="1"/>
  <c r="GO137" i="1"/>
  <c r="GO138" i="1" s="1"/>
  <c r="GO139" i="1" s="1"/>
  <c r="GO140" i="1" s="1"/>
  <c r="GO141" i="1" s="1"/>
  <c r="GO3" i="1" s="1"/>
  <c r="GO158" i="1"/>
  <c r="GO160" i="1"/>
  <c r="GO161" i="1"/>
  <c r="GO164" i="1"/>
  <c r="GP36" i="1"/>
  <c r="GP37" i="1"/>
  <c r="GP114" i="1"/>
  <c r="GP27" i="1"/>
  <c r="GP89" i="1"/>
  <c r="GP15" i="1" s="1"/>
  <c r="GP22" i="1"/>
  <c r="GP23" i="1" l="1"/>
  <c r="GP106" i="1"/>
  <c r="GP107" i="1" s="1"/>
  <c r="GQ73" i="1" s="1"/>
  <c r="GP115" i="1"/>
  <c r="GP122" i="1" s="1"/>
  <c r="GP123" i="1" s="1"/>
  <c r="GP124" i="1" s="1"/>
  <c r="GP33" i="1" s="1"/>
  <c r="GP39" i="1" s="1"/>
  <c r="GP28" i="1"/>
  <c r="GO157" i="1"/>
  <c r="GO254" i="1"/>
  <c r="GO154" i="1"/>
  <c r="GO156" i="1"/>
  <c r="GO155" i="1"/>
  <c r="GP108" i="1" l="1"/>
  <c r="GP109" i="1" s="1"/>
  <c r="GQ91" i="1" s="1"/>
  <c r="GP176" i="1"/>
  <c r="GP24" i="1"/>
  <c r="GP38" i="1"/>
  <c r="GP110" i="1" l="1"/>
  <c r="GP116" i="1" l="1"/>
  <c r="GQ74" i="1"/>
  <c r="GQ75" i="1" s="1"/>
  <c r="GP131" i="1"/>
  <c r="GP144" i="1"/>
  <c r="GP25" i="1"/>
  <c r="GQ71" i="1"/>
  <c r="GP174" i="1"/>
  <c r="GP119" i="1"/>
  <c r="GP120" i="1" s="1"/>
  <c r="GP31" i="1" s="1"/>
  <c r="GQ72" i="1"/>
  <c r="GQ99" i="1"/>
  <c r="GQ18" i="1" s="1"/>
  <c r="GP260" i="1"/>
  <c r="GQ92" i="1"/>
  <c r="GQ93" i="1" s="1"/>
  <c r="GQ94" i="1" s="1"/>
  <c r="GP146" i="1" l="1"/>
  <c r="GP149" i="1"/>
  <c r="GP148" i="1"/>
  <c r="GP150" i="1"/>
  <c r="GP151" i="1"/>
  <c r="GP147" i="1"/>
  <c r="GP41" i="1"/>
  <c r="GP40" i="1"/>
  <c r="GP29" i="1"/>
  <c r="GP117" i="1"/>
  <c r="GP118" i="1" s="1"/>
  <c r="GQ66" i="1" l="1"/>
  <c r="GQ6" i="1" s="1"/>
  <c r="GQ64" i="1"/>
  <c r="GQ61" i="1"/>
  <c r="GP30" i="1"/>
  <c r="GP175" i="1"/>
  <c r="GP177" i="1" s="1"/>
  <c r="GP178" i="1" s="1"/>
  <c r="GQ79" i="1"/>
  <c r="GP126" i="1"/>
  <c r="GP127" i="1" s="1"/>
  <c r="GP128" i="1" s="1"/>
  <c r="GP4" i="1" s="1"/>
  <c r="GP121" i="1"/>
  <c r="GQ84" i="1" l="1"/>
  <c r="GQ8" i="1"/>
  <c r="GP132" i="1"/>
  <c r="GP133" i="1" s="1"/>
  <c r="GP134" i="1" s="1"/>
  <c r="GP135" i="1" s="1"/>
  <c r="GP136" i="1" s="1"/>
  <c r="GP180" i="1"/>
  <c r="GP184" i="1"/>
  <c r="GQ80" i="1"/>
  <c r="GQ76" i="1"/>
  <c r="GQ77" i="1"/>
  <c r="GP258" i="1"/>
  <c r="GP42" i="1"/>
  <c r="GP183" i="1"/>
  <c r="GQ81" i="1"/>
  <c r="GQ82" i="1" s="1"/>
  <c r="GQ83" i="1" s="1"/>
  <c r="GQ14" i="1" s="1"/>
  <c r="GP43" i="1"/>
  <c r="GP181" i="1"/>
  <c r="GP179" i="1"/>
  <c r="GQ7" i="1"/>
  <c r="GR56" i="1"/>
  <c r="GR57" i="1" s="1"/>
  <c r="GQ97" i="1"/>
  <c r="GQ98" i="1" s="1"/>
  <c r="GP32" i="1"/>
  <c r="GQ68" i="1"/>
  <c r="GQ78" i="1" l="1"/>
  <c r="GQ13" i="1" s="1"/>
  <c r="GQ104" i="1"/>
  <c r="GQ12" i="1"/>
  <c r="GQ165" i="1"/>
  <c r="GP166" i="1" s="1"/>
  <c r="GQ145" i="1"/>
  <c r="GQ163" i="1"/>
  <c r="GQ95" i="1"/>
  <c r="GQ16" i="1" s="1"/>
  <c r="GQ113" i="1"/>
  <c r="GQ87" i="1"/>
  <c r="GQ9" i="1" s="1"/>
  <c r="GQ100" i="1"/>
  <c r="GQ19" i="1"/>
  <c r="GQ101" i="1"/>
  <c r="GQ20" i="1" s="1"/>
  <c r="GR62" i="1"/>
  <c r="GR65" i="1" s="1"/>
  <c r="GQ85" i="1"/>
  <c r="GQ88" i="1" s="1"/>
  <c r="GQ86" i="1" l="1"/>
  <c r="GQ105" i="1" s="1"/>
  <c r="GQ10" i="1"/>
  <c r="GQ27" i="1"/>
  <c r="GR63" i="1"/>
  <c r="GQ89" i="1"/>
  <c r="GQ15" i="1" s="1"/>
  <c r="GP160" i="1"/>
  <c r="GP158" i="1"/>
  <c r="GP256" i="1"/>
  <c r="GP159" i="1"/>
  <c r="GP161" i="1"/>
  <c r="GP137" i="1"/>
  <c r="GP138" i="1" s="1"/>
  <c r="GP139" i="1" s="1"/>
  <c r="GP140" i="1" s="1"/>
  <c r="GP141" i="1" s="1"/>
  <c r="GP3" i="1" s="1"/>
  <c r="GR67" i="1"/>
  <c r="GP164" i="1"/>
  <c r="GQ36" i="1"/>
  <c r="GQ37" i="1"/>
  <c r="GQ22" i="1"/>
  <c r="GQ23" i="1" l="1"/>
  <c r="GQ106" i="1"/>
  <c r="GQ107" i="1" s="1"/>
  <c r="GR73" i="1" s="1"/>
  <c r="GQ114" i="1"/>
  <c r="GQ28" i="1" s="1"/>
  <c r="GP254" i="1"/>
  <c r="GP157" i="1"/>
  <c r="GP155" i="1"/>
  <c r="GP156" i="1"/>
  <c r="GP154" i="1"/>
  <c r="GQ115" i="1"/>
  <c r="GQ122" i="1" s="1"/>
  <c r="GQ123" i="1" s="1"/>
  <c r="GQ124" i="1" s="1"/>
  <c r="GQ33" i="1" s="1"/>
  <c r="GQ39" i="1" s="1"/>
  <c r="GQ24" i="1" l="1"/>
  <c r="GQ176" i="1"/>
  <c r="GQ108" i="1"/>
  <c r="GQ109" i="1" s="1"/>
  <c r="GR91" i="1" s="1"/>
  <c r="GQ38" i="1"/>
  <c r="GQ110" i="1" l="1"/>
  <c r="GR99" i="1" s="1"/>
  <c r="GR18" i="1" s="1"/>
  <c r="GQ119" i="1"/>
  <c r="GQ120" i="1" s="1"/>
  <c r="GQ31" i="1" s="1"/>
  <c r="GR71" i="1"/>
  <c r="GQ144" i="1"/>
  <c r="GR92" i="1"/>
  <c r="GR93" i="1" s="1"/>
  <c r="GR94" i="1" s="1"/>
  <c r="GQ116" i="1"/>
  <c r="GQ25" i="1" l="1"/>
  <c r="GQ40" i="1" s="1"/>
  <c r="GQ131" i="1"/>
  <c r="GQ260" i="1"/>
  <c r="GQ174" i="1"/>
  <c r="GR74" i="1"/>
  <c r="GR75" i="1" s="1"/>
  <c r="GR72" i="1"/>
  <c r="GQ117" i="1"/>
  <c r="GQ118" i="1" s="1"/>
  <c r="GQ29" i="1"/>
  <c r="GQ148" i="1"/>
  <c r="GQ146" i="1"/>
  <c r="GQ149" i="1"/>
  <c r="GQ150" i="1"/>
  <c r="GQ147" i="1"/>
  <c r="GQ151" i="1"/>
  <c r="GQ41" i="1"/>
  <c r="GR61" i="1" l="1"/>
  <c r="GR64" i="1"/>
  <c r="GR66" i="1"/>
  <c r="GR6" i="1" s="1"/>
  <c r="GQ175" i="1"/>
  <c r="GQ177" i="1" s="1"/>
  <c r="GQ178" i="1" s="1"/>
  <c r="GR79" i="1"/>
  <c r="GQ121" i="1"/>
  <c r="GQ126" i="1"/>
  <c r="GQ127" i="1" s="1"/>
  <c r="GQ128" i="1" s="1"/>
  <c r="GQ4" i="1" s="1"/>
  <c r="GQ30" i="1"/>
  <c r="GR68" i="1" l="1"/>
  <c r="GQ180" i="1"/>
  <c r="GR76" i="1"/>
  <c r="GQ183" i="1"/>
  <c r="GQ179" i="1"/>
  <c r="GQ184" i="1"/>
  <c r="GR81" i="1"/>
  <c r="GQ132" i="1"/>
  <c r="GQ133" i="1" s="1"/>
  <c r="GQ134" i="1" s="1"/>
  <c r="GQ135" i="1" s="1"/>
  <c r="GQ136" i="1" s="1"/>
  <c r="GQ258" i="1"/>
  <c r="GQ42" i="1"/>
  <c r="GR80" i="1"/>
  <c r="GR77" i="1"/>
  <c r="GR78" i="1" s="1"/>
  <c r="GR13" i="1" s="1"/>
  <c r="GQ43" i="1"/>
  <c r="GQ181" i="1"/>
  <c r="GQ32" i="1"/>
  <c r="GR97" i="1"/>
  <c r="GR98" i="1" s="1"/>
  <c r="GR84" i="1"/>
  <c r="GR85" i="1" s="1"/>
  <c r="GR88" i="1" s="1"/>
  <c r="GR8" i="1"/>
  <c r="GR7" i="1"/>
  <c r="GS56" i="1"/>
  <c r="GS57" i="1" s="1"/>
  <c r="GS62" i="1" s="1"/>
  <c r="GS67" i="1" s="1"/>
  <c r="GR87" i="1"/>
  <c r="GR9" i="1" s="1"/>
  <c r="GR104" i="1" l="1"/>
  <c r="GR82" i="1"/>
  <c r="GR83" i="1" s="1"/>
  <c r="GR19" i="1"/>
  <c r="GR101" i="1"/>
  <c r="GR20" i="1" s="1"/>
  <c r="GR100" i="1"/>
  <c r="GS63" i="1"/>
  <c r="GS65" i="1"/>
  <c r="GR86" i="1"/>
  <c r="GR10" i="1"/>
  <c r="GR145" i="1"/>
  <c r="GR163" i="1"/>
  <c r="GR95" i="1"/>
  <c r="GR16" i="1" s="1"/>
  <c r="GR12" i="1"/>
  <c r="GR165" i="1"/>
  <c r="GQ166" i="1" s="1"/>
  <c r="GR89" i="1"/>
  <c r="GR15" i="1" s="1"/>
  <c r="GR105" i="1"/>
  <c r="GR23" i="1" s="1"/>
  <c r="GR22" i="1"/>
  <c r="GR36" i="1" l="1"/>
  <c r="GR37" i="1"/>
  <c r="GQ164" i="1"/>
  <c r="GQ158" i="1"/>
  <c r="GQ137" i="1"/>
  <c r="GQ138" i="1" s="1"/>
  <c r="GQ139" i="1" s="1"/>
  <c r="GQ140" i="1" s="1"/>
  <c r="GQ141" i="1" s="1"/>
  <c r="GQ3" i="1" s="1"/>
  <c r="GQ256" i="1"/>
  <c r="GQ161" i="1"/>
  <c r="GQ159" i="1"/>
  <c r="GQ160" i="1"/>
  <c r="GR14" i="1"/>
  <c r="GR113" i="1"/>
  <c r="GR106" i="1"/>
  <c r="GR107" i="1" s="1"/>
  <c r="GS73" i="1" s="1"/>
  <c r="GR27" i="1" l="1"/>
  <c r="GR114" i="1"/>
  <c r="GQ156" i="1"/>
  <c r="GQ155" i="1"/>
  <c r="GQ157" i="1"/>
  <c r="GQ254" i="1"/>
  <c r="GQ154" i="1"/>
  <c r="GR108" i="1"/>
  <c r="GR109" i="1" s="1"/>
  <c r="GS91" i="1" s="1"/>
  <c r="GR24" i="1"/>
  <c r="GR176" i="1"/>
  <c r="GR28" i="1" l="1"/>
  <c r="GR115" i="1"/>
  <c r="GR122" i="1" s="1"/>
  <c r="GR123" i="1" s="1"/>
  <c r="GR124" i="1" s="1"/>
  <c r="GR33" i="1" s="1"/>
  <c r="GR39" i="1" s="1"/>
  <c r="GR110" i="1"/>
  <c r="GR144" i="1" s="1"/>
  <c r="GR131" i="1" l="1"/>
  <c r="GR25" i="1"/>
  <c r="GR41" i="1" s="1"/>
  <c r="GR119" i="1"/>
  <c r="GR120" i="1" s="1"/>
  <c r="GR31" i="1" s="1"/>
  <c r="GS92" i="1"/>
  <c r="GS93" i="1" s="1"/>
  <c r="GS94" i="1" s="1"/>
  <c r="GS71" i="1"/>
  <c r="GS99" i="1"/>
  <c r="GS18" i="1" s="1"/>
  <c r="GR116" i="1"/>
  <c r="GR29" i="1" s="1"/>
  <c r="GR260" i="1"/>
  <c r="GS74" i="1"/>
  <c r="GS75" i="1" s="1"/>
  <c r="GR174" i="1"/>
  <c r="GS72" i="1"/>
  <c r="GR117" i="1"/>
  <c r="GR118" i="1" s="1"/>
  <c r="GR38" i="1"/>
  <c r="GR40" i="1"/>
  <c r="GR147" i="1"/>
  <c r="GR146" i="1"/>
  <c r="GR148" i="1"/>
  <c r="GR149" i="1"/>
  <c r="GR150" i="1"/>
  <c r="GR151" i="1"/>
  <c r="GR30" i="1" l="1"/>
  <c r="GR175" i="1"/>
  <c r="GR177" i="1" s="1"/>
  <c r="GR178" i="1" s="1"/>
  <c r="GS68" i="1" s="1"/>
  <c r="GS79" i="1"/>
  <c r="GR121" i="1"/>
  <c r="GR126" i="1"/>
  <c r="GR127" i="1" s="1"/>
  <c r="GR128" i="1" s="1"/>
  <c r="GR4" i="1" s="1"/>
  <c r="GS64" i="1"/>
  <c r="GS61" i="1"/>
  <c r="GS66" i="1"/>
  <c r="GS6" i="1" s="1"/>
  <c r="GT56" i="1" l="1"/>
  <c r="GT57" i="1" s="1"/>
  <c r="GS7" i="1"/>
  <c r="GR32" i="1"/>
  <c r="GS97" i="1"/>
  <c r="GS98" i="1" s="1"/>
  <c r="GS8" i="1"/>
  <c r="GS84" i="1"/>
  <c r="GS85" i="1"/>
  <c r="GS88" i="1" s="1"/>
  <c r="GS165" i="1"/>
  <c r="GS12" i="1"/>
  <c r="GS145" i="1"/>
  <c r="GS163" i="1"/>
  <c r="GS95" i="1"/>
  <c r="GS16" i="1" s="1"/>
  <c r="GR179" i="1"/>
  <c r="GR42" i="1"/>
  <c r="GR183" i="1"/>
  <c r="GR132" i="1"/>
  <c r="GR133" i="1" s="1"/>
  <c r="GR134" i="1" s="1"/>
  <c r="GR135" i="1" s="1"/>
  <c r="GR136" i="1" s="1"/>
  <c r="GS81" i="1"/>
  <c r="GR184" i="1"/>
  <c r="GR181" i="1"/>
  <c r="GS80" i="1"/>
  <c r="GS77" i="1"/>
  <c r="GR180" i="1"/>
  <c r="GS76" i="1"/>
  <c r="GR258" i="1"/>
  <c r="GR43" i="1"/>
  <c r="GS78" i="1" l="1"/>
  <c r="GS13" i="1" s="1"/>
  <c r="GS36" i="1"/>
  <c r="GS37" i="1"/>
  <c r="GR164" i="1"/>
  <c r="GR166" i="1"/>
  <c r="GS19" i="1"/>
  <c r="GS100" i="1"/>
  <c r="GS101" i="1"/>
  <c r="GS20" i="1" s="1"/>
  <c r="GS86" i="1"/>
  <c r="GS87" i="1" s="1"/>
  <c r="GS9" i="1" s="1"/>
  <c r="GS10" i="1"/>
  <c r="GS89" i="1"/>
  <c r="GS15" i="1" s="1"/>
  <c r="GS82" i="1"/>
  <c r="GS83" i="1" s="1"/>
  <c r="GT62" i="1"/>
  <c r="GT65" i="1" s="1"/>
  <c r="GS104" i="1" l="1"/>
  <c r="GT67" i="1"/>
  <c r="GR156" i="1"/>
  <c r="GR254" i="1"/>
  <c r="GR155" i="1"/>
  <c r="GR154" i="1"/>
  <c r="GR157" i="1"/>
  <c r="GT63" i="1"/>
  <c r="GR159" i="1"/>
  <c r="GR158" i="1"/>
  <c r="GR137" i="1"/>
  <c r="GR138" i="1" s="1"/>
  <c r="GR139" i="1" s="1"/>
  <c r="GR140" i="1" s="1"/>
  <c r="GR141" i="1" s="1"/>
  <c r="GR3" i="1" s="1"/>
  <c r="GR160" i="1"/>
  <c r="GR161" i="1"/>
  <c r="GR256" i="1"/>
  <c r="GS14" i="1"/>
  <c r="GS113" i="1"/>
  <c r="GS105" i="1"/>
  <c r="GS23" i="1" s="1"/>
  <c r="GS22" i="1"/>
  <c r="GS106" i="1" l="1"/>
  <c r="GS107" i="1" s="1"/>
  <c r="GS176" i="1" s="1"/>
  <c r="GS27" i="1"/>
  <c r="GS114" i="1"/>
  <c r="GS108" i="1" l="1"/>
  <c r="GS109" i="1" s="1"/>
  <c r="GT91" i="1" s="1"/>
  <c r="GT73" i="1"/>
  <c r="GS24" i="1"/>
  <c r="GS28" i="1"/>
  <c r="GS115" i="1"/>
  <c r="GS110" i="1" l="1"/>
  <c r="GS260" i="1" s="1"/>
  <c r="GS122" i="1"/>
  <c r="GS123" i="1" s="1"/>
  <c r="GS124" i="1" s="1"/>
  <c r="GS33" i="1" s="1"/>
  <c r="GS39" i="1" s="1"/>
  <c r="GS116" i="1"/>
  <c r="GS29" i="1" s="1"/>
  <c r="GT71" i="1"/>
  <c r="GS119" i="1"/>
  <c r="GS120" i="1" s="1"/>
  <c r="GS31" i="1" s="1"/>
  <c r="GS144" i="1"/>
  <c r="GT99" i="1"/>
  <c r="GS25" i="1"/>
  <c r="GT74" i="1"/>
  <c r="GT75" i="1" s="1"/>
  <c r="GT72" i="1"/>
  <c r="GS131" i="1"/>
  <c r="GS174" i="1" l="1"/>
  <c r="GT92" i="1"/>
  <c r="GT93" i="1" s="1"/>
  <c r="GT94" i="1" s="1"/>
  <c r="GS147" i="1"/>
  <c r="GS149" i="1"/>
  <c r="GS148" i="1"/>
  <c r="GS151" i="1"/>
  <c r="GS146" i="1"/>
  <c r="GS150" i="1"/>
  <c r="GS117" i="1"/>
  <c r="GS118" i="1" s="1"/>
  <c r="GS38" i="1"/>
  <c r="GS41" i="1"/>
  <c r="GS40" i="1"/>
  <c r="GT18" i="1"/>
  <c r="GS30" i="1" l="1"/>
  <c r="GT79" i="1"/>
  <c r="GS121" i="1"/>
  <c r="GS175" i="1"/>
  <c r="GS177" i="1" s="1"/>
  <c r="GS178" i="1" s="1"/>
  <c r="GS126" i="1"/>
  <c r="GS127" i="1" s="1"/>
  <c r="GS128" i="1" s="1"/>
  <c r="GS4" i="1" s="1"/>
  <c r="GT64" i="1"/>
  <c r="GT66" i="1"/>
  <c r="GT6" i="1" s="1"/>
  <c r="GT61" i="1"/>
  <c r="GU56" i="1" l="1"/>
  <c r="GU57" i="1" s="1"/>
  <c r="GT7" i="1"/>
  <c r="GS181" i="1"/>
  <c r="GS184" i="1"/>
  <c r="GT81" i="1"/>
  <c r="GS132" i="1"/>
  <c r="GS133" i="1" s="1"/>
  <c r="GS134" i="1" s="1"/>
  <c r="GS135" i="1" s="1"/>
  <c r="GS136" i="1" s="1"/>
  <c r="GS180" i="1"/>
  <c r="GT76" i="1"/>
  <c r="GS258" i="1"/>
  <c r="GS43" i="1"/>
  <c r="GT77" i="1"/>
  <c r="GS183" i="1"/>
  <c r="GS179" i="1"/>
  <c r="GT80" i="1"/>
  <c r="GS42" i="1"/>
  <c r="GT97" i="1"/>
  <c r="GT98" i="1" s="1"/>
  <c r="GS32" i="1"/>
  <c r="GT8" i="1"/>
  <c r="GT84" i="1"/>
  <c r="GT68" i="1"/>
  <c r="GT78" i="1" l="1"/>
  <c r="GT13" i="1" s="1"/>
  <c r="GT95" i="1"/>
  <c r="GT16" i="1" s="1"/>
  <c r="GT145" i="1"/>
  <c r="GT12" i="1"/>
  <c r="GT163" i="1"/>
  <c r="GT165" i="1"/>
  <c r="GT85" i="1"/>
  <c r="GT88" i="1" s="1"/>
  <c r="GT89" i="1" s="1"/>
  <c r="GT15" i="1" s="1"/>
  <c r="GT19" i="1"/>
  <c r="GT100" i="1"/>
  <c r="GT101" i="1"/>
  <c r="GT20" i="1" s="1"/>
  <c r="GT82" i="1"/>
  <c r="GT83" i="1" s="1"/>
  <c r="GT14" i="1" s="1"/>
  <c r="GU62" i="1"/>
  <c r="GU63" i="1" s="1"/>
  <c r="GT104" i="1" l="1"/>
  <c r="GT22" i="1" s="1"/>
  <c r="GU65" i="1"/>
  <c r="GU67" i="1"/>
  <c r="GT86" i="1"/>
  <c r="GT87" i="1" s="1"/>
  <c r="GT9" i="1" s="1"/>
  <c r="GT10" i="1"/>
  <c r="GS166" i="1"/>
  <c r="GT113" i="1"/>
  <c r="GS164" i="1"/>
  <c r="GT36" i="1"/>
  <c r="GT37" i="1"/>
  <c r="GT105" i="1" l="1"/>
  <c r="GT114" i="1"/>
  <c r="GT27" i="1"/>
  <c r="GS159" i="1"/>
  <c r="GS161" i="1"/>
  <c r="GS256" i="1"/>
  <c r="GS160" i="1"/>
  <c r="GS137" i="1"/>
  <c r="GS138" i="1" s="1"/>
  <c r="GS139" i="1" s="1"/>
  <c r="GS140" i="1" s="1"/>
  <c r="GS141" i="1" s="1"/>
  <c r="GS3" i="1" s="1"/>
  <c r="GS158" i="1"/>
  <c r="GS157" i="1"/>
  <c r="GS154" i="1"/>
  <c r="GS155" i="1"/>
  <c r="GS156" i="1"/>
  <c r="GS254" i="1"/>
  <c r="GT23" i="1" l="1"/>
  <c r="GT106" i="1"/>
  <c r="GT28" i="1"/>
  <c r="GT115" i="1"/>
  <c r="GT107" i="1" l="1"/>
  <c r="GT108" i="1"/>
  <c r="GT109" i="1" s="1"/>
  <c r="GT122" i="1"/>
  <c r="GT123" i="1" s="1"/>
  <c r="GT124" i="1" s="1"/>
  <c r="GT33" i="1" s="1"/>
  <c r="GT39" i="1" s="1"/>
  <c r="GT110" i="1" l="1"/>
  <c r="GU91" i="1"/>
  <c r="GU73" i="1"/>
  <c r="GT176" i="1"/>
  <c r="GT24" i="1"/>
  <c r="GU99" i="1" l="1"/>
  <c r="GU18" i="1" s="1"/>
  <c r="GU74" i="1"/>
  <c r="GU75" i="1" s="1"/>
  <c r="GT119" i="1"/>
  <c r="GT120" i="1" s="1"/>
  <c r="GT31" i="1" s="1"/>
  <c r="GT174" i="1"/>
  <c r="GU92" i="1"/>
  <c r="GU93" i="1" s="1"/>
  <c r="GU94" i="1" s="1"/>
  <c r="GU72" i="1"/>
  <c r="GT116" i="1"/>
  <c r="GT260" i="1"/>
  <c r="GT144" i="1"/>
  <c r="GU71" i="1"/>
  <c r="GT131" i="1"/>
  <c r="GT25" i="1"/>
  <c r="GT38" i="1" s="1"/>
  <c r="GT41" i="1" l="1"/>
  <c r="GT40" i="1"/>
  <c r="GT29" i="1"/>
  <c r="GT117" i="1"/>
  <c r="GT118" i="1" s="1"/>
  <c r="GT146" i="1"/>
  <c r="GT149" i="1"/>
  <c r="GT148" i="1"/>
  <c r="GT151" i="1"/>
  <c r="GT150" i="1"/>
  <c r="GT147" i="1"/>
  <c r="GT126" i="1" l="1"/>
  <c r="GT127" i="1" s="1"/>
  <c r="GT128" i="1" s="1"/>
  <c r="GT4" i="1" s="1"/>
  <c r="GT175" i="1"/>
  <c r="GT177" i="1" s="1"/>
  <c r="GT178" i="1" s="1"/>
  <c r="GT30" i="1"/>
  <c r="GU79" i="1"/>
  <c r="GT121" i="1"/>
  <c r="GU66" i="1"/>
  <c r="GU6" i="1" s="1"/>
  <c r="GU64" i="1"/>
  <c r="GU61" i="1"/>
  <c r="GU7" i="1" l="1"/>
  <c r="GV56" i="1"/>
  <c r="GV57" i="1" s="1"/>
  <c r="GV62" i="1" s="1"/>
  <c r="GV65" i="1" s="1"/>
  <c r="GU84" i="1"/>
  <c r="GU8" i="1"/>
  <c r="GU68" i="1"/>
  <c r="GT42" i="1"/>
  <c r="GT258" i="1"/>
  <c r="GU76" i="1"/>
  <c r="GT183" i="1"/>
  <c r="GU80" i="1"/>
  <c r="GT43" i="1"/>
  <c r="GT184" i="1"/>
  <c r="GT179" i="1"/>
  <c r="GU81" i="1"/>
  <c r="GU82" i="1" s="1"/>
  <c r="GU83" i="1" s="1"/>
  <c r="GU14" i="1" s="1"/>
  <c r="GT180" i="1"/>
  <c r="GU77" i="1"/>
  <c r="GU78" i="1" s="1"/>
  <c r="GU13" i="1" s="1"/>
  <c r="GT181" i="1"/>
  <c r="GT132" i="1"/>
  <c r="GT133" i="1" s="1"/>
  <c r="GT134" i="1" s="1"/>
  <c r="GT135" i="1" s="1"/>
  <c r="GT136" i="1" s="1"/>
  <c r="GT32" i="1"/>
  <c r="GU97" i="1"/>
  <c r="GU98" i="1" s="1"/>
  <c r="GV67" i="1" l="1"/>
  <c r="GV63" i="1"/>
  <c r="GU104" i="1"/>
  <c r="GU22" i="1" s="1"/>
  <c r="GU85" i="1"/>
  <c r="GU88" i="1" s="1"/>
  <c r="GU89" i="1" s="1"/>
  <c r="GU15" i="1" s="1"/>
  <c r="GU113" i="1"/>
  <c r="GU27" i="1" s="1"/>
  <c r="GU165" i="1"/>
  <c r="GT166" i="1" s="1"/>
  <c r="GU95" i="1"/>
  <c r="GU16" i="1" s="1"/>
  <c r="GU12" i="1"/>
  <c r="GU145" i="1"/>
  <c r="GU163" i="1"/>
  <c r="GU100" i="1"/>
  <c r="GU101" i="1"/>
  <c r="GU20" i="1" s="1"/>
  <c r="GU19" i="1"/>
  <c r="GU10" i="1" l="1"/>
  <c r="GU86" i="1"/>
  <c r="GU87" i="1" s="1"/>
  <c r="GU9" i="1" s="1"/>
  <c r="GT158" i="1"/>
  <c r="GT137" i="1"/>
  <c r="GT138" i="1" s="1"/>
  <c r="GT139" i="1" s="1"/>
  <c r="GT140" i="1" s="1"/>
  <c r="GT141" i="1" s="1"/>
  <c r="GT3" i="1" s="1"/>
  <c r="GT159" i="1"/>
  <c r="GT161" i="1"/>
  <c r="GT160" i="1"/>
  <c r="GT256" i="1"/>
  <c r="GU37" i="1"/>
  <c r="GT164" i="1"/>
  <c r="GU36" i="1"/>
  <c r="GU114" i="1" l="1"/>
  <c r="GU28" i="1" s="1"/>
  <c r="GU105" i="1"/>
  <c r="GT154" i="1"/>
  <c r="GT156" i="1"/>
  <c r="GT254" i="1"/>
  <c r="GT155" i="1"/>
  <c r="GT157" i="1"/>
  <c r="GU115" i="1" l="1"/>
  <c r="GU122" i="1" s="1"/>
  <c r="GU123" i="1" s="1"/>
  <c r="GU124" i="1" s="1"/>
  <c r="GU33" i="1" s="1"/>
  <c r="GU39" i="1" s="1"/>
  <c r="GU23" i="1"/>
  <c r="GU106" i="1"/>
  <c r="GU107" i="1" l="1"/>
  <c r="GU108" i="1"/>
  <c r="GU109" i="1" s="1"/>
  <c r="GV91" i="1" l="1"/>
  <c r="GU110" i="1"/>
  <c r="GU24" i="1"/>
  <c r="GV73" i="1"/>
  <c r="GU176" i="1"/>
  <c r="GV74" i="1" l="1"/>
  <c r="GV75" i="1" s="1"/>
  <c r="GU119" i="1"/>
  <c r="GU120" i="1" s="1"/>
  <c r="GU31" i="1" s="1"/>
  <c r="GU131" i="1"/>
  <c r="GU260" i="1"/>
  <c r="GU174" i="1"/>
  <c r="GV99" i="1"/>
  <c r="GV18" i="1" s="1"/>
  <c r="GV71" i="1"/>
  <c r="GV92" i="1"/>
  <c r="GV93" i="1" s="1"/>
  <c r="GV94" i="1" s="1"/>
  <c r="GU116" i="1"/>
  <c r="GU144" i="1"/>
  <c r="GV72" i="1"/>
  <c r="GU25" i="1"/>
  <c r="GU38" i="1" l="1"/>
  <c r="GU40" i="1"/>
  <c r="GU41" i="1"/>
  <c r="GU151" i="1"/>
  <c r="GU148" i="1"/>
  <c r="GU150" i="1"/>
  <c r="GU146" i="1"/>
  <c r="GU147" i="1"/>
  <c r="GU149" i="1"/>
  <c r="GU117" i="1"/>
  <c r="GU118" i="1" s="1"/>
  <c r="GU29" i="1"/>
  <c r="GV61" i="1" l="1"/>
  <c r="GV66" i="1"/>
  <c r="GV6" i="1" s="1"/>
  <c r="GV64" i="1"/>
  <c r="GU175" i="1"/>
  <c r="GU177" i="1" s="1"/>
  <c r="GU178" i="1" s="1"/>
  <c r="GV68" i="1" s="1"/>
  <c r="GV79" i="1"/>
  <c r="GU126" i="1"/>
  <c r="GU127" i="1" s="1"/>
  <c r="GU128" i="1" s="1"/>
  <c r="GU4" i="1" s="1"/>
  <c r="GU121" i="1"/>
  <c r="GU30" i="1"/>
  <c r="GV12" i="1" l="1"/>
  <c r="GV163" i="1"/>
  <c r="GV145" i="1"/>
  <c r="GV95" i="1"/>
  <c r="GV16" i="1" s="1"/>
  <c r="GV165" i="1"/>
  <c r="GU166" i="1" s="1"/>
  <c r="GU32" i="1"/>
  <c r="GV97" i="1"/>
  <c r="GV98" i="1" s="1"/>
  <c r="GV8" i="1"/>
  <c r="GV84" i="1"/>
  <c r="GV85" i="1" s="1"/>
  <c r="GV88" i="1" s="1"/>
  <c r="GV76" i="1"/>
  <c r="GU183" i="1"/>
  <c r="GV80" i="1"/>
  <c r="GU180" i="1"/>
  <c r="GU42" i="1"/>
  <c r="GU184" i="1"/>
  <c r="GU181" i="1"/>
  <c r="GV77" i="1"/>
  <c r="GU179" i="1"/>
  <c r="GU132" i="1"/>
  <c r="GU133" i="1" s="1"/>
  <c r="GU134" i="1" s="1"/>
  <c r="GU135" i="1" s="1"/>
  <c r="GU136" i="1" s="1"/>
  <c r="GU43" i="1"/>
  <c r="GU258" i="1"/>
  <c r="GV81" i="1"/>
  <c r="GV7" i="1"/>
  <c r="GW56" i="1"/>
  <c r="GW57" i="1" s="1"/>
  <c r="GU137" i="1" l="1"/>
  <c r="GU138" i="1" s="1"/>
  <c r="GU139" i="1" s="1"/>
  <c r="GU140" i="1" s="1"/>
  <c r="GU141" i="1" s="1"/>
  <c r="GU3" i="1" s="1"/>
  <c r="GU159" i="1"/>
  <c r="GU158" i="1"/>
  <c r="GV82" i="1"/>
  <c r="GV83" i="1" s="1"/>
  <c r="GU256" i="1"/>
  <c r="GV78" i="1"/>
  <c r="GV13" i="1" s="1"/>
  <c r="GV10" i="1"/>
  <c r="GV86" i="1"/>
  <c r="GV89" i="1"/>
  <c r="GV15" i="1" s="1"/>
  <c r="GU160" i="1"/>
  <c r="GW62" i="1"/>
  <c r="GW67" i="1" s="1"/>
  <c r="GV104" i="1"/>
  <c r="GV19" i="1"/>
  <c r="GV100" i="1"/>
  <c r="GV101" i="1"/>
  <c r="GV20" i="1" s="1"/>
  <c r="GU161" i="1"/>
  <c r="GU164" i="1"/>
  <c r="GV36" i="1"/>
  <c r="GV37" i="1"/>
  <c r="GW63" i="1" l="1"/>
  <c r="GV14" i="1"/>
  <c r="GV113" i="1"/>
  <c r="GV27" i="1" s="1"/>
  <c r="GW65" i="1"/>
  <c r="GV105" i="1"/>
  <c r="GV23" i="1" s="1"/>
  <c r="GV87" i="1"/>
  <c r="GV9" i="1" s="1"/>
  <c r="GU157" i="1"/>
  <c r="GU154" i="1"/>
  <c r="GU156" i="1"/>
  <c r="GU155" i="1"/>
  <c r="GU254" i="1"/>
  <c r="GV22" i="1"/>
  <c r="GV106" i="1"/>
  <c r="GV114" i="1" l="1"/>
  <c r="GV28" i="1" s="1"/>
  <c r="GV107" i="1"/>
  <c r="GV108" i="1"/>
  <c r="GV109" i="1" s="1"/>
  <c r="GV115" i="1" l="1"/>
  <c r="GV122" i="1" s="1"/>
  <c r="GV123" i="1" s="1"/>
  <c r="GV124" i="1" s="1"/>
  <c r="GV33" i="1" s="1"/>
  <c r="GV39" i="1" s="1"/>
  <c r="GW91" i="1"/>
  <c r="GV110" i="1"/>
  <c r="GV176" i="1"/>
  <c r="GV24" i="1"/>
  <c r="GW73" i="1"/>
  <c r="GV260" i="1" l="1"/>
  <c r="GW99" i="1"/>
  <c r="GW18" i="1" s="1"/>
  <c r="GV131" i="1"/>
  <c r="GW72" i="1"/>
  <c r="GW71" i="1"/>
  <c r="GV25" i="1"/>
  <c r="GV144" i="1"/>
  <c r="GV174" i="1"/>
  <c r="GW92" i="1"/>
  <c r="GW93" i="1" s="1"/>
  <c r="GW94" i="1" s="1"/>
  <c r="GV119" i="1"/>
  <c r="GV120" i="1" s="1"/>
  <c r="GV31" i="1" s="1"/>
  <c r="GW74" i="1"/>
  <c r="GW75" i="1" s="1"/>
  <c r="GV116" i="1"/>
  <c r="GV29" i="1" l="1"/>
  <c r="GV117" i="1"/>
  <c r="GV118" i="1" s="1"/>
  <c r="GV147" i="1"/>
  <c r="GV149" i="1"/>
  <c r="GV148" i="1"/>
  <c r="GV150" i="1"/>
  <c r="GV146" i="1"/>
  <c r="GV151" i="1"/>
  <c r="GV40" i="1"/>
  <c r="GV41" i="1"/>
  <c r="GV38" i="1"/>
  <c r="GW64" i="1" l="1"/>
  <c r="GW61" i="1"/>
  <c r="GW66" i="1"/>
  <c r="GW6" i="1" s="1"/>
  <c r="GV175" i="1"/>
  <c r="GV177" i="1" s="1"/>
  <c r="GV178" i="1" s="1"/>
  <c r="GW79" i="1"/>
  <c r="GV126" i="1"/>
  <c r="GV127" i="1" s="1"/>
  <c r="GV128" i="1" s="1"/>
  <c r="GV4" i="1" s="1"/>
  <c r="GV121" i="1"/>
  <c r="GV30" i="1"/>
  <c r="GW81" i="1" l="1"/>
  <c r="GV42" i="1"/>
  <c r="GV180" i="1"/>
  <c r="GV183" i="1"/>
  <c r="GW76" i="1"/>
  <c r="GV132" i="1"/>
  <c r="GV133" i="1" s="1"/>
  <c r="GV134" i="1" s="1"/>
  <c r="GV135" i="1" s="1"/>
  <c r="GV136" i="1" s="1"/>
  <c r="GV184" i="1"/>
  <c r="GW68" i="1"/>
  <c r="GV179" i="1"/>
  <c r="GV43" i="1"/>
  <c r="GW80" i="1"/>
  <c r="GW77" i="1"/>
  <c r="GV258" i="1"/>
  <c r="GV181" i="1"/>
  <c r="GW97" i="1"/>
  <c r="GW98" i="1" s="1"/>
  <c r="GV32" i="1"/>
  <c r="GW7" i="1"/>
  <c r="GX56" i="1"/>
  <c r="GX57" i="1" s="1"/>
  <c r="GW8" i="1"/>
  <c r="GW84" i="1"/>
  <c r="GW78" i="1" l="1"/>
  <c r="GW13" i="1" s="1"/>
  <c r="GW85" i="1"/>
  <c r="GW88" i="1" s="1"/>
  <c r="GW145" i="1"/>
  <c r="GW163" i="1"/>
  <c r="GW165" i="1"/>
  <c r="GV166" i="1" s="1"/>
  <c r="GW12" i="1"/>
  <c r="GW95" i="1"/>
  <c r="GW16" i="1" s="1"/>
  <c r="GW19" i="1"/>
  <c r="GW100" i="1"/>
  <c r="GW101" i="1"/>
  <c r="GW20" i="1" s="1"/>
  <c r="GX62" i="1"/>
  <c r="GX63" i="1" s="1"/>
  <c r="GW82" i="1"/>
  <c r="GW83" i="1" s="1"/>
  <c r="GX65" i="1" l="1"/>
  <c r="GX67" i="1"/>
  <c r="GW14" i="1"/>
  <c r="GW113" i="1"/>
  <c r="GW10" i="1"/>
  <c r="GW86" i="1"/>
  <c r="GW87" i="1" s="1"/>
  <c r="GW9" i="1" s="1"/>
  <c r="GW89" i="1"/>
  <c r="GW15" i="1" s="1"/>
  <c r="GV158" i="1"/>
  <c r="GV256" i="1"/>
  <c r="GV159" i="1"/>
  <c r="GV161" i="1"/>
  <c r="GV160" i="1"/>
  <c r="GV137" i="1"/>
  <c r="GV138" i="1" s="1"/>
  <c r="GV139" i="1" s="1"/>
  <c r="GV140" i="1" s="1"/>
  <c r="GV141" i="1" s="1"/>
  <c r="GV3" i="1" s="1"/>
  <c r="GW104" i="1"/>
  <c r="GW37" i="1"/>
  <c r="GV164" i="1"/>
  <c r="GW36" i="1"/>
  <c r="GW22" i="1" l="1"/>
  <c r="GW105" i="1"/>
  <c r="GV157" i="1"/>
  <c r="GV154" i="1"/>
  <c r="GV156" i="1"/>
  <c r="GV155" i="1"/>
  <c r="GV254" i="1"/>
  <c r="GW114" i="1"/>
  <c r="GW27" i="1"/>
  <c r="GW115" i="1" l="1"/>
  <c r="GW122" i="1" s="1"/>
  <c r="GW123" i="1" s="1"/>
  <c r="GW124" i="1" s="1"/>
  <c r="GW33" i="1" s="1"/>
  <c r="GW39" i="1" s="1"/>
  <c r="GW28" i="1"/>
  <c r="GW23" i="1"/>
  <c r="GW106" i="1"/>
  <c r="GW107" i="1" l="1"/>
  <c r="GW108" i="1"/>
  <c r="GW109" i="1" s="1"/>
  <c r="GW110" i="1" l="1"/>
  <c r="GX91" i="1"/>
  <c r="GW176" i="1"/>
  <c r="GW24" i="1"/>
  <c r="GX73" i="1"/>
  <c r="GX71" i="1" l="1"/>
  <c r="GW260" i="1"/>
  <c r="GX72" i="1"/>
  <c r="GW174" i="1"/>
  <c r="GW144" i="1"/>
  <c r="GW116" i="1"/>
  <c r="GW131" i="1"/>
  <c r="GX99" i="1"/>
  <c r="GX18" i="1" s="1"/>
  <c r="GW25" i="1"/>
  <c r="GX92" i="1"/>
  <c r="GX93" i="1" s="1"/>
  <c r="GX94" i="1" s="1"/>
  <c r="GX74" i="1"/>
  <c r="GX75" i="1" s="1"/>
  <c r="GW119" i="1"/>
  <c r="GW120" i="1" s="1"/>
  <c r="GW31" i="1" s="1"/>
  <c r="GW29" i="1" l="1"/>
  <c r="GW117" i="1"/>
  <c r="GW118" i="1" s="1"/>
  <c r="GW38" i="1"/>
  <c r="GW40" i="1"/>
  <c r="GW41" i="1"/>
  <c r="GW151" i="1"/>
  <c r="GW148" i="1"/>
  <c r="GW147" i="1"/>
  <c r="GW149" i="1"/>
  <c r="GW146" i="1"/>
  <c r="GW150" i="1"/>
  <c r="GX64" i="1" l="1"/>
  <c r="GX66" i="1"/>
  <c r="GX6" i="1" s="1"/>
  <c r="GX61" i="1"/>
  <c r="GW121" i="1"/>
  <c r="GW30" i="1"/>
  <c r="GW175" i="1"/>
  <c r="GW177" i="1" s="1"/>
  <c r="GW178" i="1" s="1"/>
  <c r="GX79" i="1"/>
  <c r="GW126" i="1"/>
  <c r="GW127" i="1" s="1"/>
  <c r="GW128" i="1" s="1"/>
  <c r="GW4" i="1" s="1"/>
  <c r="GW32" i="1" l="1"/>
  <c r="GX97" i="1"/>
  <c r="GX98" i="1" s="1"/>
  <c r="GY56" i="1"/>
  <c r="GY57" i="1" s="1"/>
  <c r="GY62" i="1" s="1"/>
  <c r="GY67" i="1" s="1"/>
  <c r="GX7" i="1"/>
  <c r="GX68" i="1"/>
  <c r="GW180" i="1"/>
  <c r="GW184" i="1"/>
  <c r="GW43" i="1"/>
  <c r="GW258" i="1"/>
  <c r="GX81" i="1"/>
  <c r="GX76" i="1"/>
  <c r="GX77" i="1"/>
  <c r="GW181" i="1"/>
  <c r="GX80" i="1"/>
  <c r="GW179" i="1"/>
  <c r="GW42" i="1"/>
  <c r="GW132" i="1"/>
  <c r="GW133" i="1" s="1"/>
  <c r="GW134" i="1" s="1"/>
  <c r="GW135" i="1" s="1"/>
  <c r="GW136" i="1" s="1"/>
  <c r="GW183" i="1"/>
  <c r="GX8" i="1"/>
  <c r="GX84" i="1"/>
  <c r="GX12" i="1" l="1"/>
  <c r="GX95" i="1"/>
  <c r="GX16" i="1" s="1"/>
  <c r="GX165" i="1"/>
  <c r="GW166" i="1" s="1"/>
  <c r="GX145" i="1"/>
  <c r="GX163" i="1"/>
  <c r="GX85" i="1"/>
  <c r="GX88" i="1" s="1"/>
  <c r="GX78" i="1"/>
  <c r="GX13" i="1" s="1"/>
  <c r="GY65" i="1"/>
  <c r="GY63" i="1"/>
  <c r="GX82" i="1"/>
  <c r="GX83" i="1" s="1"/>
  <c r="GX100" i="1"/>
  <c r="GX19" i="1"/>
  <c r="GX101" i="1"/>
  <c r="GX20" i="1" s="1"/>
  <c r="GX14" i="1" l="1"/>
  <c r="GX113" i="1"/>
  <c r="GX86" i="1"/>
  <c r="GX87" i="1" s="1"/>
  <c r="GX9" i="1" s="1"/>
  <c r="GX10" i="1"/>
  <c r="GX89" i="1"/>
  <c r="GX15" i="1" s="1"/>
  <c r="GX36" i="1"/>
  <c r="GW164" i="1"/>
  <c r="GX37" i="1"/>
  <c r="GW256" i="1"/>
  <c r="GW159" i="1"/>
  <c r="GW160" i="1"/>
  <c r="GW158" i="1"/>
  <c r="GW161" i="1"/>
  <c r="GW137" i="1"/>
  <c r="GW138" i="1" s="1"/>
  <c r="GW139" i="1" s="1"/>
  <c r="GW140" i="1" s="1"/>
  <c r="GW141" i="1" s="1"/>
  <c r="GW3" i="1" s="1"/>
  <c r="GX104" i="1"/>
  <c r="GX22" i="1" l="1"/>
  <c r="GX105" i="1"/>
  <c r="GX23" i="1" s="1"/>
  <c r="GX106" i="1"/>
  <c r="GX107" i="1" s="1"/>
  <c r="GX24" i="1" s="1"/>
  <c r="GX114" i="1"/>
  <c r="GX27" i="1"/>
  <c r="GW254" i="1"/>
  <c r="GW157" i="1"/>
  <c r="GW155" i="1"/>
  <c r="GW156" i="1"/>
  <c r="GW154" i="1"/>
  <c r="GX176" i="1" l="1"/>
  <c r="GX108" i="1"/>
  <c r="GX109" i="1" s="1"/>
  <c r="GY73" i="1"/>
  <c r="GX115" i="1"/>
  <c r="GX122" i="1" s="1"/>
  <c r="GX123" i="1" s="1"/>
  <c r="GX124" i="1" s="1"/>
  <c r="GX33" i="1" s="1"/>
  <c r="GX39" i="1" s="1"/>
  <c r="GX28" i="1"/>
  <c r="GY91" i="1" l="1"/>
  <c r="GX110" i="1"/>
  <c r="GX116" i="1" s="1"/>
  <c r="GX117" i="1" s="1"/>
  <c r="GX118" i="1" s="1"/>
  <c r="GX29" i="1" l="1"/>
  <c r="GX144" i="1"/>
  <c r="GY71" i="1"/>
  <c r="GY74" i="1"/>
  <c r="GY75" i="1" s="1"/>
  <c r="GX260" i="1"/>
  <c r="GY72" i="1"/>
  <c r="GX119" i="1"/>
  <c r="GX120" i="1" s="1"/>
  <c r="GX31" i="1" s="1"/>
  <c r="GY92" i="1"/>
  <c r="GY93" i="1" s="1"/>
  <c r="GY94" i="1" s="1"/>
  <c r="GX174" i="1"/>
  <c r="GX131" i="1"/>
  <c r="GX25" i="1"/>
  <c r="GY99" i="1"/>
  <c r="GY18" i="1" s="1"/>
  <c r="GY79" i="1"/>
  <c r="GX30" i="1"/>
  <c r="GX175" i="1"/>
  <c r="GX126" i="1"/>
  <c r="GX127" i="1" s="1"/>
  <c r="GX128" i="1" s="1"/>
  <c r="GX4" i="1" s="1"/>
  <c r="GX177" i="1" l="1"/>
  <c r="GX178" i="1" s="1"/>
  <c r="GX258" i="1" s="1"/>
  <c r="GX121" i="1"/>
  <c r="GX32" i="1" s="1"/>
  <c r="GX38" i="1"/>
  <c r="GX41" i="1"/>
  <c r="GX40" i="1"/>
  <c r="GX149" i="1"/>
  <c r="GX151" i="1"/>
  <c r="GX147" i="1"/>
  <c r="GX146" i="1"/>
  <c r="GX148" i="1"/>
  <c r="GX150" i="1"/>
  <c r="GX183" i="1" l="1"/>
  <c r="GX43" i="1"/>
  <c r="GY81" i="1"/>
  <c r="GX181" i="1"/>
  <c r="GY77" i="1"/>
  <c r="GX184" i="1"/>
  <c r="GX180" i="1"/>
  <c r="GY80" i="1"/>
  <c r="GX179" i="1"/>
  <c r="GY68" i="1"/>
  <c r="GY165" i="1" s="1"/>
  <c r="GX166" i="1" s="1"/>
  <c r="GY76" i="1"/>
  <c r="GX42" i="1"/>
  <c r="GX132" i="1"/>
  <c r="GX133" i="1" s="1"/>
  <c r="GX134" i="1" s="1"/>
  <c r="GX135" i="1" s="1"/>
  <c r="GX136" i="1" s="1"/>
  <c r="GY97" i="1"/>
  <c r="GY98" i="1" s="1"/>
  <c r="GY100" i="1" s="1"/>
  <c r="GY61" i="1"/>
  <c r="GY64" i="1"/>
  <c r="GY66" i="1"/>
  <c r="GY6" i="1" s="1"/>
  <c r="GY12" i="1"/>
  <c r="GY163" i="1"/>
  <c r="GY145" i="1"/>
  <c r="GY95" i="1" l="1"/>
  <c r="GY16" i="1" s="1"/>
  <c r="GY78" i="1"/>
  <c r="GY13" i="1" s="1"/>
  <c r="GY82" i="1"/>
  <c r="GY83" i="1" s="1"/>
  <c r="GY14" i="1" s="1"/>
  <c r="GY101" i="1"/>
  <c r="GY20" i="1" s="1"/>
  <c r="GY19" i="1"/>
  <c r="GY84" i="1"/>
  <c r="GY85" i="1" s="1"/>
  <c r="GY88" i="1" s="1"/>
  <c r="GY89" i="1" s="1"/>
  <c r="GY15" i="1" s="1"/>
  <c r="GY8" i="1"/>
  <c r="GZ56" i="1"/>
  <c r="GZ57" i="1" s="1"/>
  <c r="GY7" i="1"/>
  <c r="GY104" i="1"/>
  <c r="GY22" i="1" s="1"/>
  <c r="GY113" i="1"/>
  <c r="GY27" i="1" s="1"/>
  <c r="GX164" i="1"/>
  <c r="GY36" i="1"/>
  <c r="GY37" i="1"/>
  <c r="GX161" i="1"/>
  <c r="GX160" i="1"/>
  <c r="GX159" i="1"/>
  <c r="GX256" i="1"/>
  <c r="GX158" i="1"/>
  <c r="GX137" i="1"/>
  <c r="GX138" i="1" s="1"/>
  <c r="GX139" i="1" s="1"/>
  <c r="GX140" i="1" s="1"/>
  <c r="GX141" i="1" s="1"/>
  <c r="GX3" i="1" s="1"/>
  <c r="GY86" i="1" l="1"/>
  <c r="GY114" i="1" s="1"/>
  <c r="GY10" i="1"/>
  <c r="GZ62" i="1"/>
  <c r="GZ65" i="1" s="1"/>
  <c r="GY87" i="1"/>
  <c r="GY9" i="1" s="1"/>
  <c r="GX157" i="1"/>
  <c r="GX156" i="1"/>
  <c r="GX154" i="1"/>
  <c r="GX254" i="1"/>
  <c r="GX155" i="1"/>
  <c r="GY105" i="1" l="1"/>
  <c r="GY23" i="1" s="1"/>
  <c r="GY28" i="1"/>
  <c r="GY115" i="1"/>
  <c r="GY122" i="1" s="1"/>
  <c r="GY123" i="1" s="1"/>
  <c r="GY124" i="1" s="1"/>
  <c r="GY33" i="1" s="1"/>
  <c r="GY39" i="1" s="1"/>
  <c r="GZ63" i="1"/>
  <c r="GZ67" i="1"/>
  <c r="GY106" i="1"/>
  <c r="GY107" i="1" l="1"/>
  <c r="GY108" i="1"/>
  <c r="GY109" i="1" s="1"/>
  <c r="GZ91" i="1" l="1"/>
  <c r="GY110" i="1"/>
  <c r="GY176" i="1"/>
  <c r="GZ73" i="1"/>
  <c r="GY24" i="1"/>
  <c r="GY25" i="1" l="1"/>
  <c r="GZ92" i="1"/>
  <c r="GZ93" i="1" s="1"/>
  <c r="GZ94" i="1" s="1"/>
  <c r="GZ72" i="1"/>
  <c r="GY260" i="1"/>
  <c r="GY174" i="1"/>
  <c r="GY116" i="1"/>
  <c r="GZ74" i="1"/>
  <c r="GZ75" i="1" s="1"/>
  <c r="GY119" i="1"/>
  <c r="GY120" i="1" s="1"/>
  <c r="GY31" i="1" s="1"/>
  <c r="GZ71" i="1"/>
  <c r="GY131" i="1"/>
  <c r="GY144" i="1"/>
  <c r="GZ99" i="1"/>
  <c r="GZ18" i="1" s="1"/>
  <c r="GY147" i="1" l="1"/>
  <c r="GY150" i="1"/>
  <c r="GY151" i="1"/>
  <c r="GY146" i="1"/>
  <c r="GY149" i="1"/>
  <c r="GY148" i="1"/>
  <c r="GY38" i="1"/>
  <c r="GY40" i="1"/>
  <c r="GY41" i="1"/>
  <c r="GY29" i="1"/>
  <c r="GY117" i="1"/>
  <c r="GY118" i="1" s="1"/>
  <c r="GZ79" i="1" l="1"/>
  <c r="GY30" i="1"/>
  <c r="GY121" i="1"/>
  <c r="GY126" i="1"/>
  <c r="GY127" i="1" s="1"/>
  <c r="GY128" i="1" s="1"/>
  <c r="GY4" i="1" s="1"/>
  <c r="GY175" i="1"/>
  <c r="GY177" i="1" s="1"/>
  <c r="GY178" i="1" s="1"/>
  <c r="GZ61" i="1"/>
  <c r="GZ66" i="1"/>
  <c r="GZ6" i="1" s="1"/>
  <c r="GZ64" i="1"/>
  <c r="GY42" i="1" l="1"/>
  <c r="GZ77" i="1"/>
  <c r="GY180" i="1"/>
  <c r="GZ81" i="1"/>
  <c r="GY43" i="1"/>
  <c r="GY184" i="1"/>
  <c r="GY258" i="1"/>
  <c r="GY183" i="1"/>
  <c r="GZ68" i="1"/>
  <c r="GY179" i="1"/>
  <c r="GY181" i="1"/>
  <c r="GZ76" i="1"/>
  <c r="GY132" i="1"/>
  <c r="GY133" i="1" s="1"/>
  <c r="GY134" i="1" s="1"/>
  <c r="GY135" i="1" s="1"/>
  <c r="GY136" i="1" s="1"/>
  <c r="GZ80" i="1"/>
  <c r="GZ84" i="1"/>
  <c r="GZ8" i="1"/>
  <c r="GZ97" i="1"/>
  <c r="GZ98" i="1" s="1"/>
  <c r="GY32" i="1"/>
  <c r="GZ7" i="1"/>
  <c r="HA56" i="1"/>
  <c r="HA57" i="1" s="1"/>
  <c r="GZ163" i="1" l="1"/>
  <c r="GZ145" i="1"/>
  <c r="GZ95" i="1"/>
  <c r="GZ16" i="1" s="1"/>
  <c r="GZ12" i="1"/>
  <c r="GZ165" i="1"/>
  <c r="GY166" i="1" s="1"/>
  <c r="HA62" i="1"/>
  <c r="HA67" i="1" s="1"/>
  <c r="GZ82" i="1"/>
  <c r="GZ83" i="1" s="1"/>
  <c r="GZ100" i="1"/>
  <c r="GZ19" i="1"/>
  <c r="GZ101" i="1"/>
  <c r="GZ20" i="1" s="1"/>
  <c r="GZ85" i="1"/>
  <c r="GZ88" i="1" s="1"/>
  <c r="GZ78" i="1"/>
  <c r="GZ13" i="1" s="1"/>
  <c r="HA65" i="1" l="1"/>
  <c r="GZ10" i="1"/>
  <c r="GZ86" i="1"/>
  <c r="GZ87" i="1" s="1"/>
  <c r="GZ9" i="1" s="1"/>
  <c r="GY256" i="1"/>
  <c r="GY158" i="1"/>
  <c r="GY137" i="1"/>
  <c r="GY138" i="1" s="1"/>
  <c r="GY139" i="1" s="1"/>
  <c r="GY140" i="1" s="1"/>
  <c r="GY141" i="1" s="1"/>
  <c r="GY3" i="1" s="1"/>
  <c r="GY159" i="1"/>
  <c r="GY161" i="1"/>
  <c r="GY160" i="1"/>
  <c r="GZ113" i="1"/>
  <c r="GZ14" i="1"/>
  <c r="HA63" i="1"/>
  <c r="GZ89" i="1"/>
  <c r="GZ15" i="1" s="1"/>
  <c r="GZ104" i="1"/>
  <c r="GY164" i="1"/>
  <c r="GZ36" i="1"/>
  <c r="GZ37" i="1"/>
  <c r="GZ105" i="1" l="1"/>
  <c r="GZ23" i="1" s="1"/>
  <c r="GZ22" i="1"/>
  <c r="GZ114" i="1"/>
  <c r="GZ27" i="1"/>
  <c r="GY154" i="1"/>
  <c r="GY254" i="1"/>
  <c r="GY155" i="1"/>
  <c r="GY156" i="1"/>
  <c r="GY157" i="1"/>
  <c r="GZ106" i="1" l="1"/>
  <c r="GZ107" i="1" s="1"/>
  <c r="GZ24" i="1" s="1"/>
  <c r="GZ28" i="1"/>
  <c r="GZ115" i="1"/>
  <c r="GZ176" i="1" l="1"/>
  <c r="HA73" i="1"/>
  <c r="GZ108" i="1"/>
  <c r="GZ109" i="1" s="1"/>
  <c r="HA91" i="1" s="1"/>
  <c r="GZ122" i="1"/>
  <c r="GZ123" i="1" s="1"/>
  <c r="GZ124" i="1" s="1"/>
  <c r="GZ33" i="1" s="1"/>
  <c r="GZ39" i="1" s="1"/>
  <c r="GZ110" i="1" l="1"/>
  <c r="GZ260" i="1" s="1"/>
  <c r="GZ119" i="1"/>
  <c r="GZ120" i="1" s="1"/>
  <c r="GZ31" i="1" s="1"/>
  <c r="GZ25" i="1"/>
  <c r="HA74" i="1"/>
  <c r="HA75" i="1" s="1"/>
  <c r="HA72" i="1"/>
  <c r="HA99" i="1"/>
  <c r="HA18" i="1" s="1"/>
  <c r="HA92" i="1"/>
  <c r="HA93" i="1" s="1"/>
  <c r="HA94" i="1" s="1"/>
  <c r="GZ144" i="1"/>
  <c r="HA71" i="1"/>
  <c r="GZ116" i="1"/>
  <c r="GZ131" i="1" l="1"/>
  <c r="GZ174" i="1"/>
  <c r="GZ29" i="1"/>
  <c r="GZ117" i="1"/>
  <c r="GZ118" i="1" s="1"/>
  <c r="GZ38" i="1"/>
  <c r="GZ41" i="1"/>
  <c r="GZ40" i="1"/>
  <c r="GZ146" i="1"/>
  <c r="GZ151" i="1"/>
  <c r="GZ150" i="1"/>
  <c r="GZ149" i="1"/>
  <c r="GZ148" i="1"/>
  <c r="GZ147" i="1"/>
  <c r="HA66" i="1" l="1"/>
  <c r="HA6" i="1" s="1"/>
  <c r="HA64" i="1"/>
  <c r="HA61" i="1"/>
  <c r="GZ30" i="1"/>
  <c r="GZ126" i="1"/>
  <c r="GZ127" i="1" s="1"/>
  <c r="GZ128" i="1" s="1"/>
  <c r="GZ4" i="1" s="1"/>
  <c r="HA79" i="1"/>
  <c r="GZ175" i="1"/>
  <c r="GZ177" i="1" s="1"/>
  <c r="GZ178" i="1" s="1"/>
  <c r="GZ121" i="1"/>
  <c r="GZ43" i="1" l="1"/>
  <c r="HA81" i="1"/>
  <c r="GZ258" i="1"/>
  <c r="GZ132" i="1"/>
  <c r="GZ133" i="1" s="1"/>
  <c r="GZ134" i="1" s="1"/>
  <c r="GZ135" i="1" s="1"/>
  <c r="GZ136" i="1" s="1"/>
  <c r="HA76" i="1"/>
  <c r="GZ179" i="1"/>
  <c r="GZ180" i="1"/>
  <c r="HA77" i="1"/>
  <c r="GZ181" i="1"/>
  <c r="GZ184" i="1"/>
  <c r="GZ183" i="1"/>
  <c r="HA80" i="1"/>
  <c r="GZ42" i="1"/>
  <c r="HA68" i="1"/>
  <c r="HA7" i="1"/>
  <c r="HB56" i="1"/>
  <c r="HB57" i="1" s="1"/>
  <c r="HA8" i="1"/>
  <c r="HA84" i="1"/>
  <c r="HA97" i="1"/>
  <c r="HA98" i="1" s="1"/>
  <c r="GZ32" i="1"/>
  <c r="HA78" i="1" l="1"/>
  <c r="HA13" i="1" s="1"/>
  <c r="HB62" i="1"/>
  <c r="HB67" i="1" s="1"/>
  <c r="HA19" i="1"/>
  <c r="HA101" i="1"/>
  <c r="HA20" i="1" s="1"/>
  <c r="HA100" i="1"/>
  <c r="HA165" i="1"/>
  <c r="GZ166" i="1" s="1"/>
  <c r="HA12" i="1"/>
  <c r="HA163" i="1"/>
  <c r="HA85" i="1"/>
  <c r="HA88" i="1" s="1"/>
  <c r="HA89" i="1" s="1"/>
  <c r="HA15" i="1" s="1"/>
  <c r="HA95" i="1"/>
  <c r="HA16" i="1" s="1"/>
  <c r="HA145" i="1"/>
  <c r="HA82" i="1"/>
  <c r="HA83" i="1" s="1"/>
  <c r="HA14" i="1" s="1"/>
  <c r="HA104" i="1" l="1"/>
  <c r="HA22" i="1" s="1"/>
  <c r="HB65" i="1"/>
  <c r="GZ158" i="1"/>
  <c r="GZ256" i="1"/>
  <c r="GZ137" i="1"/>
  <c r="GZ138" i="1" s="1"/>
  <c r="GZ139" i="1" s="1"/>
  <c r="GZ140" i="1" s="1"/>
  <c r="GZ141" i="1" s="1"/>
  <c r="GZ3" i="1" s="1"/>
  <c r="GZ160" i="1"/>
  <c r="GZ159" i="1"/>
  <c r="GZ161" i="1"/>
  <c r="HA10" i="1"/>
  <c r="HA86" i="1"/>
  <c r="HA113" i="1"/>
  <c r="HA37" i="1"/>
  <c r="GZ164" i="1"/>
  <c r="HA36" i="1"/>
  <c r="HB63" i="1"/>
  <c r="HA105" i="1" l="1"/>
  <c r="HA23" i="1" s="1"/>
  <c r="HA87" i="1"/>
  <c r="HA9" i="1" s="1"/>
  <c r="HA114" i="1"/>
  <c r="HA27" i="1"/>
  <c r="GZ154" i="1"/>
  <c r="GZ157" i="1"/>
  <c r="GZ254" i="1"/>
  <c r="GZ155" i="1"/>
  <c r="GZ156" i="1"/>
  <c r="HA106" i="1" l="1"/>
  <c r="HA107" i="1" s="1"/>
  <c r="HA115" i="1"/>
  <c r="HA122" i="1" s="1"/>
  <c r="HA123" i="1" s="1"/>
  <c r="HA124" i="1" s="1"/>
  <c r="HA33" i="1" s="1"/>
  <c r="HA39" i="1" s="1"/>
  <c r="HA28" i="1"/>
  <c r="HA108" i="1" l="1"/>
  <c r="HA109" i="1" s="1"/>
  <c r="HB91" i="1" s="1"/>
  <c r="HA176" i="1"/>
  <c r="HA24" i="1"/>
  <c r="HB73" i="1"/>
  <c r="HA110" i="1" l="1"/>
  <c r="HA116" i="1"/>
  <c r="HB92" i="1"/>
  <c r="HB93" i="1" s="1"/>
  <c r="HB94" i="1" s="1"/>
  <c r="HB71" i="1"/>
  <c r="HA131" i="1"/>
  <c r="HA25" i="1"/>
  <c r="HB72" i="1"/>
  <c r="HB99" i="1"/>
  <c r="HB18" i="1" s="1"/>
  <c r="HB74" i="1"/>
  <c r="HB75" i="1" s="1"/>
  <c r="HA260" i="1"/>
  <c r="HA174" i="1"/>
  <c r="HA144" i="1"/>
  <c r="HA119" i="1"/>
  <c r="HA120" i="1" s="1"/>
  <c r="HA31" i="1" s="1"/>
  <c r="HA146" i="1" l="1"/>
  <c r="HA150" i="1"/>
  <c r="HA149" i="1"/>
  <c r="HA151" i="1"/>
  <c r="HA148" i="1"/>
  <c r="HA147" i="1"/>
  <c r="HA38" i="1"/>
  <c r="HA41" i="1"/>
  <c r="HA40" i="1"/>
  <c r="HA29" i="1"/>
  <c r="HA117" i="1"/>
  <c r="HA118" i="1" s="1"/>
  <c r="HB79" i="1" l="1"/>
  <c r="HA30" i="1"/>
  <c r="HA175" i="1"/>
  <c r="HA177" i="1" s="1"/>
  <c r="HA178" i="1" s="1"/>
  <c r="HB68" i="1" s="1"/>
  <c r="HA121" i="1"/>
  <c r="HA126" i="1"/>
  <c r="HA127" i="1" s="1"/>
  <c r="HA128" i="1" s="1"/>
  <c r="HA4" i="1" s="1"/>
  <c r="HB64" i="1"/>
  <c r="HB61" i="1"/>
  <c r="HB66" i="1"/>
  <c r="HB6" i="1" s="1"/>
  <c r="HC56" i="1" l="1"/>
  <c r="HC57" i="1" s="1"/>
  <c r="HB7" i="1"/>
  <c r="HA32" i="1"/>
  <c r="HB97" i="1"/>
  <c r="HB98" i="1" s="1"/>
  <c r="HB163" i="1"/>
  <c r="HB95" i="1"/>
  <c r="HB16" i="1" s="1"/>
  <c r="HB12" i="1"/>
  <c r="HB165" i="1"/>
  <c r="HA166" i="1" s="1"/>
  <c r="HB145" i="1"/>
  <c r="HB77" i="1"/>
  <c r="HA183" i="1"/>
  <c r="HA132" i="1"/>
  <c r="HA133" i="1" s="1"/>
  <c r="HA134" i="1" s="1"/>
  <c r="HA135" i="1" s="1"/>
  <c r="HA136" i="1" s="1"/>
  <c r="HA42" i="1"/>
  <c r="HB80" i="1"/>
  <c r="HA184" i="1"/>
  <c r="HA179" i="1"/>
  <c r="HA43" i="1"/>
  <c r="HB76" i="1"/>
  <c r="HA258" i="1"/>
  <c r="HB81" i="1"/>
  <c r="HB82" i="1" s="1"/>
  <c r="HB83" i="1" s="1"/>
  <c r="HB14" i="1" s="1"/>
  <c r="HA181" i="1"/>
  <c r="HA180" i="1"/>
  <c r="HB84" i="1"/>
  <c r="HB85" i="1" s="1"/>
  <c r="HB88" i="1" s="1"/>
  <c r="HB8" i="1"/>
  <c r="HA158" i="1" l="1"/>
  <c r="HA137" i="1"/>
  <c r="HA138" i="1" s="1"/>
  <c r="HA139" i="1" s="1"/>
  <c r="HA140" i="1" s="1"/>
  <c r="HA141" i="1" s="1"/>
  <c r="HA3" i="1" s="1"/>
  <c r="HA256" i="1"/>
  <c r="HA160" i="1"/>
  <c r="HA159" i="1"/>
  <c r="HA161" i="1"/>
  <c r="HB113" i="1"/>
  <c r="HB86" i="1"/>
  <c r="HB87" i="1" s="1"/>
  <c r="HB9" i="1" s="1"/>
  <c r="HB10" i="1"/>
  <c r="HB37" i="1"/>
  <c r="HB36" i="1"/>
  <c r="HA164" i="1"/>
  <c r="HB89" i="1"/>
  <c r="HB15" i="1" s="1"/>
  <c r="HC62" i="1"/>
  <c r="HC67" i="1" s="1"/>
  <c r="HB78" i="1"/>
  <c r="HB101" i="1"/>
  <c r="HB20" i="1" s="1"/>
  <c r="HB19" i="1"/>
  <c r="HB100" i="1"/>
  <c r="HB13" i="1" l="1"/>
  <c r="HB104" i="1"/>
  <c r="HC65" i="1"/>
  <c r="HA157" i="1"/>
  <c r="HA156" i="1"/>
  <c r="HA254" i="1"/>
  <c r="HA154" i="1"/>
  <c r="HA155" i="1"/>
  <c r="HB27" i="1"/>
  <c r="HB114" i="1"/>
  <c r="HC63" i="1"/>
  <c r="HB22" i="1" l="1"/>
  <c r="HB105" i="1"/>
  <c r="HB23" i="1" s="1"/>
  <c r="HB106" i="1"/>
  <c r="HB107" i="1" s="1"/>
  <c r="HB115" i="1"/>
  <c r="HB122" i="1" s="1"/>
  <c r="HB123" i="1" s="1"/>
  <c r="HB124" i="1" s="1"/>
  <c r="HB33" i="1" s="1"/>
  <c r="HB39" i="1" s="1"/>
  <c r="HB28" i="1"/>
  <c r="HB108" i="1" l="1"/>
  <c r="HB109" i="1" s="1"/>
  <c r="HC73" i="1"/>
  <c r="HB24" i="1"/>
  <c r="HB176" i="1"/>
  <c r="HB110" i="1" l="1"/>
  <c r="HC91" i="1"/>
  <c r="HB119" i="1" l="1"/>
  <c r="HB120" i="1" s="1"/>
  <c r="HB31" i="1" s="1"/>
  <c r="HC72" i="1"/>
  <c r="HB260" i="1"/>
  <c r="HB144" i="1"/>
  <c r="HC71" i="1"/>
  <c r="HB131" i="1"/>
  <c r="HC92" i="1"/>
  <c r="HC93" i="1" s="1"/>
  <c r="HC94" i="1" s="1"/>
  <c r="HB174" i="1"/>
  <c r="HC99" i="1"/>
  <c r="HC18" i="1" s="1"/>
  <c r="HC74" i="1"/>
  <c r="HC75" i="1" s="1"/>
  <c r="HB25" i="1"/>
  <c r="HB38" i="1" s="1"/>
  <c r="HB116" i="1"/>
  <c r="HB29" i="1" l="1"/>
  <c r="HB117" i="1"/>
  <c r="HB118" i="1" s="1"/>
  <c r="HB148" i="1"/>
  <c r="HB147" i="1"/>
  <c r="HB150" i="1"/>
  <c r="HB146" i="1"/>
  <c r="HB151" i="1"/>
  <c r="HB149" i="1"/>
  <c r="HB41" i="1"/>
  <c r="HB40" i="1"/>
  <c r="HC61" i="1" l="1"/>
  <c r="HC66" i="1"/>
  <c r="HC6" i="1" s="1"/>
  <c r="HC64" i="1"/>
  <c r="HB175" i="1"/>
  <c r="HB177" i="1" s="1"/>
  <c r="HB178" i="1" s="1"/>
  <c r="HC68" i="1" s="1"/>
  <c r="HB121" i="1"/>
  <c r="HB126" i="1"/>
  <c r="HB127" i="1" s="1"/>
  <c r="HB128" i="1" s="1"/>
  <c r="HB4" i="1" s="1"/>
  <c r="HC79" i="1"/>
  <c r="HB30" i="1"/>
  <c r="HC165" i="1" l="1"/>
  <c r="HB166" i="1" s="1"/>
  <c r="HC95" i="1"/>
  <c r="HC16" i="1" s="1"/>
  <c r="HC145" i="1"/>
  <c r="HC163" i="1"/>
  <c r="HC12" i="1"/>
  <c r="HC8" i="1"/>
  <c r="HC84" i="1"/>
  <c r="HC85" i="1" s="1"/>
  <c r="HC88" i="1" s="1"/>
  <c r="HB32" i="1"/>
  <c r="HC97" i="1"/>
  <c r="HC98" i="1" s="1"/>
  <c r="HB179" i="1"/>
  <c r="HB258" i="1"/>
  <c r="HB42" i="1"/>
  <c r="HB184" i="1"/>
  <c r="HB180" i="1"/>
  <c r="HC77" i="1"/>
  <c r="HB132" i="1"/>
  <c r="HB133" i="1" s="1"/>
  <c r="HB134" i="1" s="1"/>
  <c r="HB135" i="1" s="1"/>
  <c r="HB136" i="1" s="1"/>
  <c r="HC81" i="1"/>
  <c r="HC80" i="1"/>
  <c r="HB183" i="1"/>
  <c r="HC76" i="1"/>
  <c r="HB181" i="1"/>
  <c r="HB43" i="1"/>
  <c r="HD56" i="1"/>
  <c r="HD57" i="1" s="1"/>
  <c r="HC7" i="1"/>
  <c r="HC82" i="1" l="1"/>
  <c r="HC83" i="1" s="1"/>
  <c r="HC14" i="1" s="1"/>
  <c r="HC86" i="1"/>
  <c r="HC87" i="1" s="1"/>
  <c r="HC9" i="1" s="1"/>
  <c r="HC10" i="1"/>
  <c r="HC78" i="1"/>
  <c r="HC37" i="1"/>
  <c r="HB164" i="1"/>
  <c r="HC36" i="1"/>
  <c r="HB160" i="1"/>
  <c r="HB256" i="1"/>
  <c r="HB158" i="1"/>
  <c r="HB161" i="1"/>
  <c r="HB159" i="1"/>
  <c r="HB137" i="1"/>
  <c r="HB138" i="1" s="1"/>
  <c r="HB139" i="1" s="1"/>
  <c r="HB140" i="1" s="1"/>
  <c r="HB141" i="1" s="1"/>
  <c r="HB3" i="1" s="1"/>
  <c r="HD62" i="1"/>
  <c r="HD63" i="1" s="1"/>
  <c r="HC19" i="1"/>
  <c r="HC101" i="1"/>
  <c r="HC20" i="1" s="1"/>
  <c r="HC100" i="1"/>
  <c r="HC89" i="1"/>
  <c r="HC15" i="1" s="1"/>
  <c r="HC113" i="1"/>
  <c r="HC13" i="1" l="1"/>
  <c r="HC104" i="1"/>
  <c r="HC27" i="1"/>
  <c r="HC114" i="1"/>
  <c r="HD65" i="1"/>
  <c r="HD67" i="1"/>
  <c r="HB154" i="1"/>
  <c r="HB254" i="1"/>
  <c r="HB155" i="1"/>
  <c r="HB156" i="1"/>
  <c r="HB157" i="1"/>
  <c r="HC115" i="1" l="1"/>
  <c r="HC122" i="1" s="1"/>
  <c r="HC123" i="1" s="1"/>
  <c r="HC124" i="1" s="1"/>
  <c r="HC33" i="1" s="1"/>
  <c r="HC39" i="1" s="1"/>
  <c r="HC28" i="1"/>
  <c r="HC22" i="1"/>
  <c r="HC105" i="1"/>
  <c r="HC23" i="1" s="1"/>
  <c r="HC106" i="1"/>
  <c r="HC107" i="1" s="1"/>
  <c r="HC24" i="1" l="1"/>
  <c r="HD73" i="1"/>
  <c r="HC176" i="1"/>
  <c r="HC108" i="1"/>
  <c r="HC109" i="1" s="1"/>
  <c r="HD91" i="1" l="1"/>
  <c r="HC110" i="1"/>
  <c r="HC116" i="1" l="1"/>
  <c r="HD99" i="1"/>
  <c r="HD18" i="1" s="1"/>
  <c r="HC131" i="1"/>
  <c r="HD71" i="1"/>
  <c r="HC144" i="1"/>
  <c r="HC174" i="1"/>
  <c r="HD92" i="1"/>
  <c r="HD93" i="1" s="1"/>
  <c r="HD94" i="1" s="1"/>
  <c r="HD74" i="1"/>
  <c r="HD75" i="1" s="1"/>
  <c r="HC25" i="1"/>
  <c r="HC38" i="1" s="1"/>
  <c r="HD72" i="1"/>
  <c r="HC119" i="1"/>
  <c r="HC120" i="1" s="1"/>
  <c r="HC31" i="1" s="1"/>
  <c r="HC260" i="1"/>
  <c r="HC40" i="1" l="1"/>
  <c r="HC41" i="1"/>
  <c r="HC151" i="1"/>
  <c r="HC150" i="1"/>
  <c r="HC146" i="1"/>
  <c r="HC148" i="1"/>
  <c r="HC149" i="1"/>
  <c r="HC147" i="1"/>
  <c r="HC29" i="1"/>
  <c r="HC117" i="1"/>
  <c r="HC118" i="1" s="1"/>
  <c r="HD64" i="1" l="1"/>
  <c r="HD66" i="1"/>
  <c r="HD6" i="1" s="1"/>
  <c r="HD61" i="1"/>
  <c r="HC30" i="1"/>
  <c r="HC175" i="1"/>
  <c r="HC177" i="1" s="1"/>
  <c r="HC178" i="1" s="1"/>
  <c r="HC126" i="1"/>
  <c r="HC127" i="1" s="1"/>
  <c r="HC128" i="1" s="1"/>
  <c r="HC4" i="1" s="1"/>
  <c r="HD79" i="1"/>
  <c r="HC121" i="1"/>
  <c r="HD7" i="1" l="1"/>
  <c r="HE56" i="1"/>
  <c r="HE57" i="1" s="1"/>
  <c r="HD76" i="1"/>
  <c r="HD81" i="1"/>
  <c r="HD80" i="1"/>
  <c r="HC183" i="1"/>
  <c r="HC132" i="1"/>
  <c r="HC133" i="1" s="1"/>
  <c r="HC134" i="1" s="1"/>
  <c r="HC135" i="1" s="1"/>
  <c r="HC136" i="1" s="1"/>
  <c r="HC180" i="1"/>
  <c r="HC43" i="1"/>
  <c r="HC258" i="1"/>
  <c r="HC42" i="1"/>
  <c r="HC181" i="1"/>
  <c r="HD77" i="1"/>
  <c r="HC179" i="1"/>
  <c r="HC184" i="1"/>
  <c r="HD84" i="1"/>
  <c r="HD8" i="1"/>
  <c r="HC32" i="1"/>
  <c r="HD97" i="1"/>
  <c r="HD98" i="1" s="1"/>
  <c r="HD68" i="1"/>
  <c r="HD78" i="1" l="1"/>
  <c r="HD13" i="1" s="1"/>
  <c r="HD82" i="1"/>
  <c r="HD83" i="1" s="1"/>
  <c r="HD14" i="1" s="1"/>
  <c r="HD145" i="1"/>
  <c r="HD163" i="1"/>
  <c r="HD165" i="1"/>
  <c r="HC166" i="1" s="1"/>
  <c r="HD95" i="1"/>
  <c r="HD16" i="1" s="1"/>
  <c r="HD12" i="1"/>
  <c r="HD85" i="1"/>
  <c r="HD88" i="1" s="1"/>
  <c r="HD89" i="1" s="1"/>
  <c r="HD15" i="1" s="1"/>
  <c r="HD19" i="1"/>
  <c r="HD100" i="1"/>
  <c r="HD101" i="1"/>
  <c r="HD20" i="1" s="1"/>
  <c r="HE62" i="1"/>
  <c r="HE63" i="1" s="1"/>
  <c r="HD104" i="1" l="1"/>
  <c r="HD22" i="1" s="1"/>
  <c r="HD113" i="1"/>
  <c r="HD27" i="1" s="1"/>
  <c r="HC256" i="1"/>
  <c r="HC137" i="1"/>
  <c r="HC138" i="1" s="1"/>
  <c r="HC139" i="1" s="1"/>
  <c r="HC140" i="1" s="1"/>
  <c r="HC141" i="1" s="1"/>
  <c r="HC3" i="1" s="1"/>
  <c r="HC161" i="1"/>
  <c r="HC159" i="1"/>
  <c r="HC158" i="1"/>
  <c r="HC160" i="1"/>
  <c r="HE67" i="1"/>
  <c r="HE65" i="1"/>
  <c r="HD36" i="1"/>
  <c r="HD37" i="1"/>
  <c r="HC164" i="1"/>
  <c r="HD86" i="1"/>
  <c r="HD87" i="1" s="1"/>
  <c r="HD9" i="1" s="1"/>
  <c r="HD10" i="1"/>
  <c r="HD114" i="1" l="1"/>
  <c r="HC154" i="1"/>
  <c r="HC155" i="1"/>
  <c r="HC254" i="1"/>
  <c r="HC156" i="1"/>
  <c r="HC157" i="1"/>
  <c r="HD105" i="1"/>
  <c r="HD23" i="1" l="1"/>
  <c r="HD106" i="1"/>
  <c r="HD28" i="1"/>
  <c r="HD115" i="1"/>
  <c r="HD122" i="1" l="1"/>
  <c r="HD123" i="1" s="1"/>
  <c r="HD124" i="1" s="1"/>
  <c r="HD33" i="1" s="1"/>
  <c r="HD39" i="1" s="1"/>
  <c r="HD107" i="1"/>
  <c r="HD108" i="1"/>
  <c r="HD109" i="1" s="1"/>
  <c r="HD110" i="1" l="1"/>
  <c r="HE91" i="1"/>
  <c r="HD176" i="1"/>
  <c r="HD24" i="1"/>
  <c r="HE73" i="1"/>
  <c r="HE71" i="1" l="1"/>
  <c r="HE74" i="1"/>
  <c r="HE75" i="1" s="1"/>
  <c r="HE72" i="1"/>
  <c r="HD174" i="1"/>
  <c r="HD119" i="1"/>
  <c r="HD120" i="1" s="1"/>
  <c r="HD31" i="1" s="1"/>
  <c r="HD260" i="1"/>
  <c r="HD25" i="1"/>
  <c r="HD38" i="1" s="1"/>
  <c r="HD144" i="1"/>
  <c r="HE92" i="1"/>
  <c r="HE93" i="1" s="1"/>
  <c r="HE94" i="1" s="1"/>
  <c r="HD131" i="1"/>
  <c r="HE99" i="1"/>
  <c r="HE18" i="1" s="1"/>
  <c r="HD116" i="1"/>
  <c r="HD29" i="1" l="1"/>
  <c r="HD117" i="1"/>
  <c r="HD118" i="1" s="1"/>
  <c r="HD150" i="1"/>
  <c r="HD151" i="1"/>
  <c r="HD148" i="1"/>
  <c r="HD149" i="1"/>
  <c r="HD147" i="1"/>
  <c r="HD146" i="1"/>
  <c r="HD40" i="1"/>
  <c r="HD41" i="1"/>
  <c r="HE66" i="1" l="1"/>
  <c r="HE6" i="1" s="1"/>
  <c r="HE64" i="1"/>
  <c r="HE61" i="1"/>
  <c r="HE79" i="1"/>
  <c r="HD175" i="1"/>
  <c r="HD177" i="1" s="1"/>
  <c r="HD178" i="1" s="1"/>
  <c r="HD30" i="1"/>
  <c r="HD121" i="1"/>
  <c r="HD126" i="1"/>
  <c r="HD127" i="1" s="1"/>
  <c r="HD128" i="1" s="1"/>
  <c r="HD4" i="1" s="1"/>
  <c r="HE68" i="1" l="1"/>
  <c r="HD132" i="1"/>
  <c r="HD133" i="1" s="1"/>
  <c r="HD134" i="1" s="1"/>
  <c r="HD135" i="1" s="1"/>
  <c r="HD136" i="1" s="1"/>
  <c r="HE80" i="1"/>
  <c r="HE77" i="1"/>
  <c r="HD258" i="1"/>
  <c r="HD181" i="1"/>
  <c r="HD42" i="1"/>
  <c r="HD180" i="1"/>
  <c r="HD179" i="1"/>
  <c r="HD43" i="1"/>
  <c r="HD183" i="1"/>
  <c r="HD184" i="1"/>
  <c r="HD32" i="1"/>
  <c r="HE97" i="1"/>
  <c r="HE98" i="1" s="1"/>
  <c r="HF56" i="1"/>
  <c r="HF57" i="1" s="1"/>
  <c r="HE7" i="1"/>
  <c r="HE84" i="1"/>
  <c r="HE8" i="1"/>
  <c r="HF62" i="1" l="1"/>
  <c r="HF67" i="1" s="1"/>
  <c r="HE12" i="1"/>
  <c r="HE95" i="1"/>
  <c r="HE16" i="1" s="1"/>
  <c r="HE145" i="1"/>
  <c r="HE87" i="1"/>
  <c r="HE9" i="1" s="1"/>
  <c r="HE85" i="1"/>
  <c r="HE88" i="1" s="1"/>
  <c r="HE163" i="1"/>
  <c r="HE165" i="1"/>
  <c r="HE101" i="1"/>
  <c r="HE20" i="1" s="1"/>
  <c r="HE19" i="1"/>
  <c r="HE100" i="1"/>
  <c r="HE89" i="1" l="1"/>
  <c r="HE15" i="1" s="1"/>
  <c r="HE81" i="1"/>
  <c r="HE82" i="1" s="1"/>
  <c r="HE83" i="1" s="1"/>
  <c r="HE76" i="1"/>
  <c r="HE78" i="1" s="1"/>
  <c r="HE13" i="1" s="1"/>
  <c r="HF63" i="1"/>
  <c r="HD166" i="1"/>
  <c r="HE38" i="1"/>
  <c r="HE39" i="1"/>
  <c r="HD164" i="1"/>
  <c r="HE37" i="1"/>
  <c r="HE36" i="1"/>
  <c r="HF65" i="1"/>
  <c r="HE10" i="1"/>
  <c r="HE86" i="1"/>
  <c r="HE14" i="1" l="1"/>
  <c r="HE113" i="1"/>
  <c r="HE27" i="1" s="1"/>
  <c r="HE104" i="1"/>
  <c r="HE22" i="1" s="1"/>
  <c r="HD157" i="1"/>
  <c r="HD155" i="1"/>
  <c r="HD154" i="1"/>
  <c r="HD156" i="1"/>
  <c r="HD254" i="1"/>
  <c r="HD158" i="1"/>
  <c r="HD137" i="1"/>
  <c r="HD138" i="1" s="1"/>
  <c r="HD139" i="1" s="1"/>
  <c r="HD140" i="1" s="1"/>
  <c r="HD141" i="1" s="1"/>
  <c r="HD3" i="1" s="1"/>
  <c r="HD161" i="1"/>
  <c r="HD159" i="1"/>
  <c r="HD160" i="1"/>
  <c r="HD256" i="1"/>
  <c r="HE105" i="1" l="1"/>
  <c r="HE23" i="1" s="1"/>
  <c r="HE114" i="1"/>
  <c r="HE106" i="1"/>
  <c r="HE28" i="1" l="1"/>
  <c r="HE115" i="1"/>
  <c r="HE122" i="1" s="1"/>
  <c r="HE123" i="1" s="1"/>
  <c r="HE124" i="1" s="1"/>
  <c r="HE33" i="1" s="1"/>
  <c r="HE107" i="1"/>
  <c r="HE108" i="1"/>
  <c r="HE109" i="1" s="1"/>
  <c r="HF73" i="1" l="1"/>
  <c r="HE24" i="1"/>
  <c r="HE176" i="1"/>
  <c r="HE110" i="1"/>
  <c r="HF91" i="1"/>
  <c r="HF71" i="1" l="1"/>
  <c r="HF72" i="1"/>
  <c r="HE174" i="1"/>
  <c r="HE131" i="1"/>
  <c r="HE119" i="1"/>
  <c r="HE120" i="1" s="1"/>
  <c r="HE31" i="1" s="1"/>
  <c r="HF99" i="1"/>
  <c r="HE260" i="1"/>
  <c r="HE144" i="1"/>
  <c r="HF74" i="1"/>
  <c r="HF75" i="1" s="1"/>
  <c r="HE25" i="1"/>
  <c r="HF92" i="1"/>
  <c r="HF93" i="1" s="1"/>
  <c r="HF94" i="1" s="1"/>
  <c r="HE116" i="1"/>
  <c r="HE117" i="1" l="1"/>
  <c r="HE118" i="1" s="1"/>
  <c r="HE29" i="1"/>
  <c r="HE151" i="1"/>
  <c r="HE146" i="1"/>
  <c r="HE147" i="1"/>
  <c r="HE150" i="1"/>
  <c r="HE149" i="1"/>
  <c r="HE148" i="1"/>
  <c r="HE40" i="1"/>
  <c r="HE41" i="1"/>
  <c r="HF18" i="1"/>
  <c r="HF61" i="1" l="1"/>
  <c r="HF66" i="1"/>
  <c r="HF6" i="1" s="1"/>
  <c r="HF64" i="1"/>
  <c r="HE30" i="1"/>
  <c r="HE121" i="1"/>
  <c r="HF79" i="1"/>
  <c r="HE175" i="1"/>
  <c r="HE177" i="1" s="1"/>
  <c r="HE178" i="1" s="1"/>
  <c r="HE126" i="1"/>
  <c r="HE127" i="1" s="1"/>
  <c r="HE128" i="1" s="1"/>
  <c r="HE4" i="1" s="1"/>
  <c r="HF68" i="1" l="1"/>
  <c r="HE180" i="1"/>
  <c r="HE184" i="1"/>
  <c r="HE179" i="1"/>
  <c r="HE43" i="1"/>
  <c r="HE183" i="1"/>
  <c r="HF77" i="1"/>
  <c r="HE258" i="1"/>
  <c r="HF80" i="1"/>
  <c r="HE132" i="1"/>
  <c r="HE133" i="1" s="1"/>
  <c r="HE134" i="1" s="1"/>
  <c r="HE135" i="1" s="1"/>
  <c r="HE136" i="1" s="1"/>
  <c r="HE42" i="1"/>
  <c r="HE181" i="1"/>
  <c r="HF84" i="1"/>
  <c r="HF8" i="1"/>
  <c r="HE32" i="1"/>
  <c r="HF97" i="1"/>
  <c r="HF98" i="1" s="1"/>
  <c r="HG56" i="1"/>
  <c r="HG57" i="1" s="1"/>
  <c r="HF7" i="1"/>
  <c r="HF19" i="1" l="1"/>
  <c r="HF100" i="1"/>
  <c r="HF101" i="1"/>
  <c r="HF20" i="1" s="1"/>
  <c r="HG62" i="1"/>
  <c r="HG67" i="1" s="1"/>
  <c r="HF85" i="1"/>
  <c r="HF88" i="1" s="1"/>
  <c r="HF12" i="1"/>
  <c r="HF145" i="1"/>
  <c r="HF95" i="1"/>
  <c r="HF16" i="1" s="1"/>
  <c r="HF163" i="1"/>
  <c r="HF165" i="1"/>
  <c r="HF87" i="1"/>
  <c r="HF9" i="1" s="1"/>
  <c r="HF76" i="1" l="1"/>
  <c r="HF78" i="1" s="1"/>
  <c r="HF81" i="1"/>
  <c r="HF82" i="1" s="1"/>
  <c r="HF83" i="1" s="1"/>
  <c r="HE166" i="1"/>
  <c r="HF38" i="1"/>
  <c r="HF39" i="1"/>
  <c r="HF37" i="1"/>
  <c r="HF36" i="1"/>
  <c r="HE164" i="1"/>
  <c r="HF89" i="1"/>
  <c r="HF15" i="1" s="1"/>
  <c r="HF86" i="1"/>
  <c r="HF10" i="1"/>
  <c r="HG63" i="1"/>
  <c r="HG65" i="1"/>
  <c r="HF14" i="1" l="1"/>
  <c r="HF113" i="1"/>
  <c r="HF13" i="1"/>
  <c r="HF104" i="1"/>
  <c r="HF22" i="1" s="1"/>
  <c r="HE161" i="1"/>
  <c r="HE158" i="1"/>
  <c r="HE256" i="1"/>
  <c r="HE159" i="1"/>
  <c r="HE160" i="1"/>
  <c r="HE137" i="1"/>
  <c r="HE138" i="1" s="1"/>
  <c r="HE139" i="1" s="1"/>
  <c r="HE140" i="1" s="1"/>
  <c r="HE141" i="1" s="1"/>
  <c r="HE3" i="1" s="1"/>
  <c r="HE155" i="1"/>
  <c r="HE157" i="1"/>
  <c r="HE154" i="1"/>
  <c r="HE254" i="1"/>
  <c r="HE156" i="1"/>
  <c r="HF105" i="1" l="1"/>
  <c r="HF23" i="1" s="1"/>
  <c r="HF106" i="1"/>
  <c r="HF107" i="1" s="1"/>
  <c r="HF27" i="1"/>
  <c r="HF114" i="1"/>
  <c r="HF108" i="1" l="1"/>
  <c r="HF109" i="1" s="1"/>
  <c r="HG91" i="1" s="1"/>
  <c r="HF28" i="1"/>
  <c r="HF115" i="1"/>
  <c r="HF122" i="1" s="1"/>
  <c r="HF123" i="1" s="1"/>
  <c r="HF124" i="1" s="1"/>
  <c r="HF33" i="1" s="1"/>
  <c r="HG73" i="1"/>
  <c r="HF24" i="1"/>
  <c r="HF176" i="1"/>
  <c r="HF110" i="1" l="1"/>
  <c r="HF144" i="1" s="1"/>
  <c r="HF119" i="1"/>
  <c r="HF120" i="1" s="1"/>
  <c r="HF31" i="1" s="1"/>
  <c r="HF116" i="1"/>
  <c r="HF131" i="1" l="1"/>
  <c r="HG72" i="1"/>
  <c r="HG74" i="1"/>
  <c r="HG75" i="1" s="1"/>
  <c r="HG99" i="1"/>
  <c r="HG18" i="1" s="1"/>
  <c r="HF25" i="1"/>
  <c r="HF41" i="1" s="1"/>
  <c r="HF260" i="1"/>
  <c r="HG92" i="1"/>
  <c r="HG93" i="1" s="1"/>
  <c r="HG94" i="1" s="1"/>
  <c r="HG71" i="1"/>
  <c r="HF174" i="1"/>
  <c r="HF29" i="1"/>
  <c r="HF117" i="1"/>
  <c r="HF118" i="1" s="1"/>
  <c r="HF146" i="1"/>
  <c r="HF149" i="1"/>
  <c r="HF150" i="1"/>
  <c r="HF151" i="1"/>
  <c r="HF147" i="1"/>
  <c r="HF148" i="1"/>
  <c r="HF40" i="1" l="1"/>
  <c r="HG66" i="1"/>
  <c r="HG6" i="1" s="1"/>
  <c r="HG61" i="1"/>
  <c r="HG64" i="1"/>
  <c r="HF121" i="1"/>
  <c r="HG79" i="1"/>
  <c r="HF175" i="1"/>
  <c r="HF177" i="1" s="1"/>
  <c r="HF178" i="1" s="1"/>
  <c r="HG68" i="1" s="1"/>
  <c r="HF30" i="1"/>
  <c r="HF126" i="1"/>
  <c r="HF127" i="1" s="1"/>
  <c r="HF128" i="1" s="1"/>
  <c r="HF4" i="1" s="1"/>
  <c r="HG163" i="1" l="1"/>
  <c r="HG145" i="1"/>
  <c r="HG85" i="1"/>
  <c r="HG88" i="1" s="1"/>
  <c r="HG89" i="1" s="1"/>
  <c r="HG15" i="1" s="1"/>
  <c r="HG95" i="1"/>
  <c r="HG16" i="1" s="1"/>
  <c r="HG87" i="1"/>
  <c r="HG9" i="1" s="1"/>
  <c r="HG12" i="1"/>
  <c r="HG165" i="1"/>
  <c r="HF181" i="1"/>
  <c r="HF184" i="1"/>
  <c r="HF258" i="1"/>
  <c r="HF179" i="1"/>
  <c r="HG77" i="1"/>
  <c r="HF180" i="1"/>
  <c r="HG80" i="1"/>
  <c r="HF183" i="1"/>
  <c r="HF132" i="1"/>
  <c r="HF133" i="1" s="1"/>
  <c r="HF134" i="1" s="1"/>
  <c r="HF135" i="1" s="1"/>
  <c r="HF136" i="1" s="1"/>
  <c r="HF42" i="1"/>
  <c r="HF43" i="1"/>
  <c r="HG81" i="1"/>
  <c r="HG76" i="1"/>
  <c r="HG78" i="1" s="1"/>
  <c r="HG13" i="1" s="1"/>
  <c r="HG8" i="1"/>
  <c r="HG84" i="1"/>
  <c r="HH56" i="1"/>
  <c r="HH57" i="1" s="1"/>
  <c r="HG7" i="1"/>
  <c r="HF32" i="1"/>
  <c r="HG97" i="1"/>
  <c r="HG98" i="1" s="1"/>
  <c r="HG19" i="1" l="1"/>
  <c r="HG100" i="1"/>
  <c r="HG101" i="1"/>
  <c r="HG20" i="1" s="1"/>
  <c r="HG37" i="1"/>
  <c r="HG36" i="1"/>
  <c r="HF164" i="1"/>
  <c r="HF166" i="1"/>
  <c r="HG39" i="1"/>
  <c r="HG38" i="1"/>
  <c r="HG86" i="1"/>
  <c r="HG10" i="1"/>
  <c r="HH62" i="1"/>
  <c r="HH65" i="1" s="1"/>
  <c r="HG82" i="1"/>
  <c r="HG83" i="1" s="1"/>
  <c r="HG104" i="1"/>
  <c r="HG22" i="1" l="1"/>
  <c r="HG105" i="1"/>
  <c r="HG23" i="1" s="1"/>
  <c r="HG14" i="1"/>
  <c r="HG113" i="1"/>
  <c r="HF159" i="1"/>
  <c r="HF161" i="1"/>
  <c r="HF158" i="1"/>
  <c r="HF137" i="1"/>
  <c r="HF138" i="1" s="1"/>
  <c r="HF139" i="1" s="1"/>
  <c r="HF140" i="1" s="1"/>
  <c r="HF141" i="1" s="1"/>
  <c r="HF3" i="1" s="1"/>
  <c r="HF160" i="1"/>
  <c r="HF256" i="1"/>
  <c r="HH67" i="1"/>
  <c r="HF156" i="1"/>
  <c r="HF254" i="1"/>
  <c r="HF154" i="1"/>
  <c r="HF157" i="1"/>
  <c r="HF155" i="1"/>
  <c r="HH63" i="1"/>
  <c r="HG106" i="1" l="1"/>
  <c r="HG107" i="1" s="1"/>
  <c r="HG176" i="1" s="1"/>
  <c r="HG27" i="1"/>
  <c r="HG114" i="1"/>
  <c r="HG108" i="1" l="1"/>
  <c r="HG109" i="1" s="1"/>
  <c r="HH91" i="1" s="1"/>
  <c r="HH73" i="1"/>
  <c r="HG24" i="1"/>
  <c r="HG115" i="1"/>
  <c r="HG28" i="1"/>
  <c r="HG110" i="1" l="1"/>
  <c r="HG122" i="1"/>
  <c r="HG123" i="1" s="1"/>
  <c r="HG124" i="1" s="1"/>
  <c r="HG33" i="1" s="1"/>
  <c r="HG116" i="1"/>
  <c r="HG29" i="1" s="1"/>
  <c r="HG174" i="1"/>
  <c r="HG25" i="1"/>
  <c r="HH71" i="1"/>
  <c r="HH92" i="1"/>
  <c r="HH93" i="1" s="1"/>
  <c r="HH94" i="1" s="1"/>
  <c r="HH72" i="1"/>
  <c r="HG260" i="1"/>
  <c r="HH99" i="1"/>
  <c r="HH18" i="1" s="1"/>
  <c r="HG144" i="1"/>
  <c r="HG131" i="1"/>
  <c r="HH74" i="1"/>
  <c r="HH75" i="1" s="1"/>
  <c r="HG119" i="1"/>
  <c r="HG120" i="1" s="1"/>
  <c r="HG31" i="1" s="1"/>
  <c r="HG117" i="1" l="1"/>
  <c r="HG118" i="1" s="1"/>
  <c r="HG126" i="1" s="1"/>
  <c r="HG127" i="1" s="1"/>
  <c r="HG128" i="1" s="1"/>
  <c r="HG4" i="1" s="1"/>
  <c r="HG149" i="1"/>
  <c r="HG148" i="1"/>
  <c r="HG147" i="1"/>
  <c r="HG150" i="1"/>
  <c r="HG151" i="1"/>
  <c r="HG146" i="1"/>
  <c r="HG40" i="1"/>
  <c r="HG41" i="1"/>
  <c r="HG175" i="1" l="1"/>
  <c r="HG177" i="1" s="1"/>
  <c r="HG178" i="1" s="1"/>
  <c r="HG43" i="1" s="1"/>
  <c r="HG121" i="1"/>
  <c r="HH79" i="1"/>
  <c r="HG30" i="1"/>
  <c r="HH61" i="1"/>
  <c r="HH66" i="1"/>
  <c r="HH6" i="1" s="1"/>
  <c r="HH64" i="1"/>
  <c r="HH77" i="1" l="1"/>
  <c r="HG258" i="1"/>
  <c r="HG183" i="1"/>
  <c r="HH81" i="1"/>
  <c r="HG132" i="1"/>
  <c r="HG133" i="1" s="1"/>
  <c r="HG134" i="1" s="1"/>
  <c r="HG135" i="1" s="1"/>
  <c r="HG136" i="1" s="1"/>
  <c r="HH68" i="1"/>
  <c r="HG42" i="1"/>
  <c r="HG180" i="1"/>
  <c r="HG181" i="1"/>
  <c r="HG184" i="1"/>
  <c r="HG179" i="1"/>
  <c r="HH95" i="1"/>
  <c r="HH16" i="1" s="1"/>
  <c r="HH12" i="1"/>
  <c r="HH87" i="1"/>
  <c r="HH9" i="1" s="1"/>
  <c r="HH163" i="1"/>
  <c r="HG164" i="1" s="1"/>
  <c r="HH85" i="1"/>
  <c r="HH88" i="1" s="1"/>
  <c r="HH86" i="1" s="1"/>
  <c r="HH97" i="1"/>
  <c r="HH98" i="1" s="1"/>
  <c r="HG32" i="1"/>
  <c r="HH8" i="1"/>
  <c r="HH84" i="1"/>
  <c r="HI56" i="1"/>
  <c r="HI57" i="1" s="1"/>
  <c r="HI62" i="1" s="1"/>
  <c r="HI63" i="1" s="1"/>
  <c r="HH7" i="1"/>
  <c r="HH76" i="1"/>
  <c r="HH80" i="1"/>
  <c r="HH82" i="1" s="1"/>
  <c r="HH83" i="1" s="1"/>
  <c r="HH36" i="1" l="1"/>
  <c r="HH78" i="1"/>
  <c r="HH13" i="1" s="1"/>
  <c r="HH89" i="1"/>
  <c r="HH15" i="1" s="1"/>
  <c r="HH37" i="1"/>
  <c r="HH10" i="1"/>
  <c r="HH165" i="1"/>
  <c r="HH145" i="1"/>
  <c r="HH101" i="1"/>
  <c r="HH20" i="1" s="1"/>
  <c r="HH100" i="1"/>
  <c r="HH19" i="1"/>
  <c r="HI65" i="1"/>
  <c r="HI67" i="1"/>
  <c r="HH14" i="1"/>
  <c r="HH113" i="1"/>
  <c r="HH27" i="1" s="1"/>
  <c r="HH104" i="1"/>
  <c r="HG155" i="1"/>
  <c r="HG156" i="1"/>
  <c r="HG157" i="1"/>
  <c r="HG254" i="1"/>
  <c r="HG154" i="1"/>
  <c r="HH39" i="1" l="1"/>
  <c r="HH38" i="1"/>
  <c r="HG166" i="1"/>
  <c r="HH114" i="1"/>
  <c r="HH115" i="1" s="1"/>
  <c r="HH122" i="1" s="1"/>
  <c r="HH123" i="1" s="1"/>
  <c r="HH124" i="1" s="1"/>
  <c r="HH33" i="1" s="1"/>
  <c r="HH22" i="1"/>
  <c r="HH105" i="1"/>
  <c r="HH23" i="1" s="1"/>
  <c r="HG256" i="1" l="1"/>
  <c r="HG159" i="1"/>
  <c r="HG137" i="1"/>
  <c r="HG138" i="1" s="1"/>
  <c r="HG139" i="1" s="1"/>
  <c r="HG140" i="1" s="1"/>
  <c r="HG141" i="1" s="1"/>
  <c r="HG3" i="1" s="1"/>
  <c r="HG161" i="1"/>
  <c r="HG158" i="1"/>
  <c r="HG160" i="1"/>
  <c r="HH28" i="1"/>
  <c r="HH106" i="1"/>
  <c r="HH107" i="1" s="1"/>
  <c r="HH108" i="1" l="1"/>
  <c r="HH109" i="1" s="1"/>
  <c r="HH110" i="1" s="1"/>
  <c r="HH24" i="1"/>
  <c r="HH176" i="1"/>
  <c r="HI73" i="1"/>
  <c r="HI91" i="1" l="1"/>
  <c r="HI71" i="1"/>
  <c r="HH260" i="1"/>
  <c r="HH174" i="1"/>
  <c r="HH116" i="1"/>
  <c r="HH119" i="1"/>
  <c r="HH120" i="1" s="1"/>
  <c r="HH31" i="1" s="1"/>
  <c r="HH144" i="1"/>
  <c r="HI99" i="1"/>
  <c r="HI18" i="1" s="1"/>
  <c r="HI92" i="1"/>
  <c r="HI93" i="1" s="1"/>
  <c r="HI94" i="1" s="1"/>
  <c r="HI72" i="1"/>
  <c r="HI74" i="1"/>
  <c r="HI75" i="1" s="1"/>
  <c r="HH131" i="1"/>
  <c r="HH25" i="1"/>
  <c r="HH40" i="1" l="1"/>
  <c r="HH41" i="1"/>
  <c r="HH117" i="1"/>
  <c r="HH118" i="1" s="1"/>
  <c r="HH29" i="1"/>
  <c r="HH149" i="1"/>
  <c r="HH146" i="1"/>
  <c r="HH150" i="1"/>
  <c r="HH151" i="1"/>
  <c r="HH147" i="1"/>
  <c r="HH148" i="1"/>
  <c r="HH30" i="1" l="1"/>
  <c r="HH126" i="1"/>
  <c r="HH127" i="1" s="1"/>
  <c r="HH128" i="1" s="1"/>
  <c r="HH4" i="1" s="1"/>
  <c r="HH121" i="1"/>
  <c r="HI79" i="1"/>
  <c r="HH175" i="1"/>
  <c r="HH177" i="1" s="1"/>
  <c r="HH178" i="1" s="1"/>
  <c r="HI64" i="1"/>
  <c r="HI61" i="1"/>
  <c r="HI66" i="1"/>
  <c r="HI6" i="1" s="1"/>
  <c r="HJ56" i="1" l="1"/>
  <c r="HJ57" i="1" s="1"/>
  <c r="HJ62" i="1" s="1"/>
  <c r="HJ67" i="1" s="1"/>
  <c r="HI7" i="1"/>
  <c r="HI97" i="1"/>
  <c r="HI98" i="1" s="1"/>
  <c r="HH32" i="1"/>
  <c r="HI8" i="1"/>
  <c r="HI84" i="1"/>
  <c r="HH42" i="1"/>
  <c r="HH181" i="1"/>
  <c r="HH183" i="1"/>
  <c r="HI80" i="1"/>
  <c r="HH184" i="1"/>
  <c r="HI68" i="1"/>
  <c r="HH180" i="1"/>
  <c r="HH43" i="1"/>
  <c r="HH258" i="1"/>
  <c r="HH179" i="1"/>
  <c r="HH132" i="1"/>
  <c r="HH133" i="1" s="1"/>
  <c r="HH134" i="1" s="1"/>
  <c r="HH135" i="1" s="1"/>
  <c r="HH136" i="1" s="1"/>
  <c r="HI77" i="1"/>
  <c r="HJ65" i="1" l="1"/>
  <c r="HJ63" i="1"/>
  <c r="HI19" i="1"/>
  <c r="HI100" i="1"/>
  <c r="HI101" i="1"/>
  <c r="HI20" i="1" s="1"/>
  <c r="HI165" i="1"/>
  <c r="HI85" i="1"/>
  <c r="HI88" i="1" s="1"/>
  <c r="HI12" i="1"/>
  <c r="HI95" i="1"/>
  <c r="HI16" i="1" s="1"/>
  <c r="HI87" i="1"/>
  <c r="HI9" i="1" s="1"/>
  <c r="HI163" i="1"/>
  <c r="HI145" i="1"/>
  <c r="HI36" i="1" l="1"/>
  <c r="HI37" i="1"/>
  <c r="HH164" i="1"/>
  <c r="HI89" i="1"/>
  <c r="HI15" i="1" s="1"/>
  <c r="HI76" i="1"/>
  <c r="HI78" i="1" s="1"/>
  <c r="HI10" i="1"/>
  <c r="HI86" i="1"/>
  <c r="HI81" i="1"/>
  <c r="HI82" i="1" s="1"/>
  <c r="HI83" i="1" s="1"/>
  <c r="HI39" i="1"/>
  <c r="HI38" i="1"/>
  <c r="HH166" i="1"/>
  <c r="HI14" i="1" l="1"/>
  <c r="HI113" i="1"/>
  <c r="HH161" i="1"/>
  <c r="HH256" i="1"/>
  <c r="HH137" i="1"/>
  <c r="HH138" i="1" s="1"/>
  <c r="HH139" i="1" s="1"/>
  <c r="HH140" i="1" s="1"/>
  <c r="HH141" i="1" s="1"/>
  <c r="HH3" i="1" s="1"/>
  <c r="HH158" i="1"/>
  <c r="HH159" i="1"/>
  <c r="HH160" i="1"/>
  <c r="HH155" i="1"/>
  <c r="HH154" i="1"/>
  <c r="HH254" i="1"/>
  <c r="HH156" i="1"/>
  <c r="HH157" i="1"/>
  <c r="HI13" i="1"/>
  <c r="HI104" i="1"/>
  <c r="HI105" i="1" l="1"/>
  <c r="HI23" i="1" s="1"/>
  <c r="HI22" i="1"/>
  <c r="HI106" i="1"/>
  <c r="HI107" i="1" s="1"/>
  <c r="HI176" i="1" s="1"/>
  <c r="HI114" i="1"/>
  <c r="HI27" i="1"/>
  <c r="HJ73" i="1" l="1"/>
  <c r="HI24" i="1"/>
  <c r="HI115" i="1"/>
  <c r="HI122" i="1" s="1"/>
  <c r="HI123" i="1" s="1"/>
  <c r="HI124" i="1" s="1"/>
  <c r="HI33" i="1" s="1"/>
  <c r="HI28" i="1"/>
  <c r="HI108" i="1"/>
  <c r="HI109" i="1" s="1"/>
  <c r="HI110" i="1" l="1"/>
  <c r="HI116" i="1" s="1"/>
  <c r="HJ91" i="1"/>
  <c r="HI117" i="1" l="1"/>
  <c r="HI118" i="1" s="1"/>
  <c r="HI30" i="1" s="1"/>
  <c r="HI29" i="1"/>
  <c r="HJ71" i="1"/>
  <c r="HJ92" i="1"/>
  <c r="HJ93" i="1" s="1"/>
  <c r="HJ94" i="1" s="1"/>
  <c r="HI131" i="1"/>
  <c r="HI144" i="1"/>
  <c r="HI25" i="1"/>
  <c r="HI119" i="1"/>
  <c r="HI120" i="1" s="1"/>
  <c r="HI31" i="1" s="1"/>
  <c r="HJ99" i="1"/>
  <c r="HJ18" i="1" s="1"/>
  <c r="HI260" i="1"/>
  <c r="HJ74" i="1"/>
  <c r="HJ75" i="1" s="1"/>
  <c r="HJ72" i="1"/>
  <c r="HI174" i="1"/>
  <c r="HI126" i="1" l="1"/>
  <c r="HI127" i="1" s="1"/>
  <c r="HI128" i="1" s="1"/>
  <c r="HI4" i="1" s="1"/>
  <c r="HJ79" i="1"/>
  <c r="HI175" i="1"/>
  <c r="HI177" i="1" s="1"/>
  <c r="HI178" i="1" s="1"/>
  <c r="HJ77" i="1" s="1"/>
  <c r="HI121" i="1"/>
  <c r="HI32" i="1" s="1"/>
  <c r="HI151" i="1"/>
  <c r="HI147" i="1"/>
  <c r="HI150" i="1"/>
  <c r="HI149" i="1"/>
  <c r="HI148" i="1"/>
  <c r="HI146" i="1"/>
  <c r="HI41" i="1"/>
  <c r="HI40" i="1"/>
  <c r="HJ97" i="1" l="1"/>
  <c r="HJ98" i="1" s="1"/>
  <c r="HJ19" i="1" s="1"/>
  <c r="HI132" i="1"/>
  <c r="HI133" i="1" s="1"/>
  <c r="HI134" i="1" s="1"/>
  <c r="HI135" i="1" s="1"/>
  <c r="HI136" i="1" s="1"/>
  <c r="HI43" i="1"/>
  <c r="HI258" i="1"/>
  <c r="HI42" i="1"/>
  <c r="HI183" i="1"/>
  <c r="HI179" i="1"/>
  <c r="HI180" i="1"/>
  <c r="HI181" i="1"/>
  <c r="HJ81" i="1"/>
  <c r="HI184" i="1"/>
  <c r="HJ61" i="1"/>
  <c r="HJ64" i="1"/>
  <c r="HJ66" i="1"/>
  <c r="HJ6" i="1" s="1"/>
  <c r="HJ68" i="1"/>
  <c r="HJ100" i="1" l="1"/>
  <c r="HJ101" i="1"/>
  <c r="HJ20" i="1" s="1"/>
  <c r="HJ7" i="1"/>
  <c r="HK56" i="1"/>
  <c r="HK57" i="1" s="1"/>
  <c r="HJ163" i="1"/>
  <c r="HJ87" i="1"/>
  <c r="HJ9" i="1" s="1"/>
  <c r="HJ95" i="1"/>
  <c r="HJ16" i="1" s="1"/>
  <c r="HJ85" i="1"/>
  <c r="HJ88" i="1" s="1"/>
  <c r="HJ12" i="1"/>
  <c r="HJ165" i="1"/>
  <c r="HJ145" i="1"/>
  <c r="HJ8" i="1"/>
  <c r="HJ84" i="1"/>
  <c r="HI164" i="1" l="1"/>
  <c r="HJ36" i="1"/>
  <c r="HJ37" i="1"/>
  <c r="HJ76" i="1"/>
  <c r="HJ78" i="1" s="1"/>
  <c r="HJ80" i="1"/>
  <c r="HJ82" i="1" s="1"/>
  <c r="HJ83" i="1" s="1"/>
  <c r="HJ10" i="1"/>
  <c r="HJ86" i="1"/>
  <c r="HK62" i="1"/>
  <c r="HI166" i="1"/>
  <c r="HJ39" i="1"/>
  <c r="HJ38" i="1"/>
  <c r="HJ89" i="1"/>
  <c r="HJ15" i="1" s="1"/>
  <c r="HK65" i="1" l="1"/>
  <c r="HK63" i="1"/>
  <c r="HJ13" i="1"/>
  <c r="HJ104" i="1"/>
  <c r="HI159" i="1"/>
  <c r="HI256" i="1"/>
  <c r="HI161" i="1"/>
  <c r="HI160" i="1"/>
  <c r="HI137" i="1"/>
  <c r="HI138" i="1" s="1"/>
  <c r="HI139" i="1" s="1"/>
  <c r="HI140" i="1" s="1"/>
  <c r="HI141" i="1" s="1"/>
  <c r="HI3" i="1" s="1"/>
  <c r="HI158" i="1"/>
  <c r="HK67" i="1"/>
  <c r="HJ14" i="1"/>
  <c r="HJ113" i="1"/>
  <c r="HI157" i="1"/>
  <c r="HI156" i="1"/>
  <c r="HI155" i="1"/>
  <c r="HI254" i="1"/>
  <c r="HI154" i="1"/>
  <c r="HJ114" i="1" l="1"/>
  <c r="HJ27" i="1"/>
  <c r="HJ105" i="1"/>
  <c r="HJ23" i="1" s="1"/>
  <c r="HJ22" i="1"/>
  <c r="HJ106" i="1"/>
  <c r="HJ107" i="1" s="1"/>
  <c r="HJ108" i="1" l="1"/>
  <c r="HJ109" i="1" s="1"/>
  <c r="HK73" i="1"/>
  <c r="HJ176" i="1"/>
  <c r="HJ24" i="1"/>
  <c r="HJ28" i="1"/>
  <c r="HJ115" i="1"/>
  <c r="HJ122" i="1" l="1"/>
  <c r="HJ123" i="1" s="1"/>
  <c r="HJ124" i="1" s="1"/>
  <c r="HJ33" i="1" s="1"/>
  <c r="HJ110" i="1"/>
  <c r="HJ116" i="1" s="1"/>
  <c r="HJ29" i="1" s="1"/>
  <c r="HK91" i="1"/>
  <c r="HJ117" i="1" l="1"/>
  <c r="HJ118" i="1" s="1"/>
  <c r="HJ144" i="1"/>
  <c r="HK72" i="1"/>
  <c r="HJ131" i="1"/>
  <c r="HK99" i="1"/>
  <c r="HK18" i="1" s="1"/>
  <c r="HJ260" i="1"/>
  <c r="HK92" i="1"/>
  <c r="HK93" i="1" s="1"/>
  <c r="HK94" i="1" s="1"/>
  <c r="HK74" i="1"/>
  <c r="HK75" i="1" s="1"/>
  <c r="HJ119" i="1"/>
  <c r="HJ120" i="1" s="1"/>
  <c r="HJ31" i="1" s="1"/>
  <c r="HJ174" i="1"/>
  <c r="HK71" i="1"/>
  <c r="HJ25" i="1"/>
  <c r="HJ41" i="1" l="1"/>
  <c r="HJ40" i="1"/>
  <c r="HJ146" i="1"/>
  <c r="HJ151" i="1"/>
  <c r="HJ148" i="1"/>
  <c r="HJ147" i="1"/>
  <c r="HJ150" i="1"/>
  <c r="HJ149" i="1"/>
  <c r="HJ30" i="1"/>
  <c r="HJ121" i="1"/>
  <c r="HJ126" i="1"/>
  <c r="HJ127" i="1" s="1"/>
  <c r="HJ128" i="1" s="1"/>
  <c r="HJ4" i="1" s="1"/>
  <c r="HK79" i="1"/>
  <c r="HJ175" i="1"/>
  <c r="HJ177" i="1" s="1"/>
  <c r="HJ178" i="1" s="1"/>
  <c r="HK97" i="1" l="1"/>
  <c r="HK98" i="1" s="1"/>
  <c r="HJ32" i="1"/>
  <c r="HK64" i="1"/>
  <c r="HK66" i="1"/>
  <c r="HK6" i="1" s="1"/>
  <c r="HK61" i="1"/>
  <c r="HK68" i="1"/>
  <c r="HJ184" i="1"/>
  <c r="HJ258" i="1"/>
  <c r="HK80" i="1"/>
  <c r="HJ42" i="1"/>
  <c r="HJ181" i="1"/>
  <c r="HJ132" i="1"/>
  <c r="HJ133" i="1" s="1"/>
  <c r="HJ134" i="1" s="1"/>
  <c r="HJ135" i="1" s="1"/>
  <c r="HJ136" i="1" s="1"/>
  <c r="HJ183" i="1"/>
  <c r="HK76" i="1"/>
  <c r="HJ180" i="1"/>
  <c r="HK77" i="1"/>
  <c r="HK78" i="1" s="1"/>
  <c r="HK13" i="1" s="1"/>
  <c r="HJ43" i="1"/>
  <c r="HJ179" i="1"/>
  <c r="HK81" i="1"/>
  <c r="HK82" i="1" l="1"/>
  <c r="HK83" i="1" s="1"/>
  <c r="HK14" i="1" s="1"/>
  <c r="HK84" i="1"/>
  <c r="HK8" i="1"/>
  <c r="HK104" i="1"/>
  <c r="HK165" i="1"/>
  <c r="HK163" i="1"/>
  <c r="HK12" i="1"/>
  <c r="HK85" i="1"/>
  <c r="HK88" i="1" s="1"/>
  <c r="HK145" i="1"/>
  <c r="HK95" i="1"/>
  <c r="HK16" i="1" s="1"/>
  <c r="HK87" i="1"/>
  <c r="HK9" i="1" s="1"/>
  <c r="HL56" i="1"/>
  <c r="HL57" i="1" s="1"/>
  <c r="HK7" i="1"/>
  <c r="HK101" i="1"/>
  <c r="HK20" i="1" s="1"/>
  <c r="HK19" i="1"/>
  <c r="HK100" i="1"/>
  <c r="HK113" i="1" l="1"/>
  <c r="HK27" i="1" s="1"/>
  <c r="HL62" i="1"/>
  <c r="HL65" i="1" s="1"/>
  <c r="HK86" i="1"/>
  <c r="HK105" i="1" s="1"/>
  <c r="HK23" i="1" s="1"/>
  <c r="HK89" i="1"/>
  <c r="HK15" i="1" s="1"/>
  <c r="HK10" i="1"/>
  <c r="HK22" i="1"/>
  <c r="HK106" i="1"/>
  <c r="HK37" i="1"/>
  <c r="HK36" i="1"/>
  <c r="HJ164" i="1"/>
  <c r="HK38" i="1"/>
  <c r="HJ166" i="1"/>
  <c r="HK39" i="1"/>
  <c r="HL63" i="1" l="1"/>
  <c r="HK114" i="1"/>
  <c r="HL67" i="1"/>
  <c r="HK107" i="1"/>
  <c r="HK108" i="1"/>
  <c r="HK109" i="1" s="1"/>
  <c r="HJ160" i="1"/>
  <c r="HJ158" i="1"/>
  <c r="HJ161" i="1"/>
  <c r="HJ256" i="1"/>
  <c r="HJ159" i="1"/>
  <c r="HJ137" i="1"/>
  <c r="HJ138" i="1" s="1"/>
  <c r="HJ139" i="1" s="1"/>
  <c r="HJ140" i="1" s="1"/>
  <c r="HJ141" i="1" s="1"/>
  <c r="HJ3" i="1" s="1"/>
  <c r="HK115" i="1"/>
  <c r="HK28" i="1"/>
  <c r="HJ154" i="1"/>
  <c r="HJ157" i="1"/>
  <c r="HJ155" i="1"/>
  <c r="HJ156" i="1"/>
  <c r="HJ254" i="1"/>
  <c r="HK24" i="1" l="1"/>
  <c r="HL73" i="1"/>
  <c r="HK176" i="1"/>
  <c r="HL91" i="1"/>
  <c r="HK110" i="1"/>
  <c r="HK122" i="1"/>
  <c r="HK123" i="1" s="1"/>
  <c r="HK124" i="1" s="1"/>
  <c r="HK33" i="1" s="1"/>
  <c r="HK116" i="1"/>
  <c r="HK29" i="1" s="1"/>
  <c r="HK117" i="1" l="1"/>
  <c r="HK118" i="1" s="1"/>
  <c r="HK175" i="1" s="1"/>
  <c r="HL92" i="1"/>
  <c r="HL93" i="1" s="1"/>
  <c r="HL94" i="1" s="1"/>
  <c r="HL72" i="1"/>
  <c r="HK131" i="1"/>
  <c r="HK260" i="1"/>
  <c r="HL99" i="1"/>
  <c r="HL18" i="1" s="1"/>
  <c r="HK144" i="1"/>
  <c r="HK174" i="1"/>
  <c r="HK119" i="1"/>
  <c r="HK120" i="1" s="1"/>
  <c r="HK31" i="1" s="1"/>
  <c r="HL74" i="1"/>
  <c r="HL75" i="1" s="1"/>
  <c r="HL71" i="1"/>
  <c r="HK25" i="1"/>
  <c r="HK30" i="1" l="1"/>
  <c r="HK126" i="1"/>
  <c r="HK127" i="1" s="1"/>
  <c r="HK128" i="1" s="1"/>
  <c r="HK4" i="1" s="1"/>
  <c r="HL79" i="1"/>
  <c r="HK41" i="1"/>
  <c r="HK40" i="1"/>
  <c r="HK151" i="1"/>
  <c r="HK147" i="1"/>
  <c r="HK146" i="1"/>
  <c r="HK148" i="1"/>
  <c r="HK149" i="1"/>
  <c r="HK150" i="1"/>
  <c r="HK121" i="1"/>
  <c r="HK177" i="1"/>
  <c r="HK178" i="1" s="1"/>
  <c r="HL61" i="1" l="1"/>
  <c r="HL66" i="1"/>
  <c r="HL6" i="1" s="1"/>
  <c r="HL64" i="1"/>
  <c r="HL68" i="1"/>
  <c r="HL77" i="1"/>
  <c r="HK132" i="1"/>
  <c r="HK133" i="1" s="1"/>
  <c r="HK134" i="1" s="1"/>
  <c r="HK135" i="1" s="1"/>
  <c r="HK136" i="1" s="1"/>
  <c r="HL80" i="1"/>
  <c r="HL76" i="1"/>
  <c r="HL81" i="1"/>
  <c r="HK181" i="1"/>
  <c r="HK258" i="1"/>
  <c r="HK184" i="1"/>
  <c r="HK183" i="1"/>
  <c r="HK42" i="1"/>
  <c r="HK43" i="1"/>
  <c r="HK180" i="1"/>
  <c r="HK179" i="1"/>
  <c r="HL97" i="1"/>
  <c r="HL98" i="1" s="1"/>
  <c r="HK32" i="1"/>
  <c r="HL78" i="1" l="1"/>
  <c r="HL13" i="1" s="1"/>
  <c r="HL82" i="1"/>
  <c r="HL83" i="1" s="1"/>
  <c r="HL14" i="1" s="1"/>
  <c r="HL7" i="1"/>
  <c r="HM56" i="1"/>
  <c r="HM57" i="1" s="1"/>
  <c r="HL145" i="1"/>
  <c r="HL85" i="1"/>
  <c r="HL88" i="1" s="1"/>
  <c r="HL163" i="1"/>
  <c r="HL12" i="1"/>
  <c r="HL104" i="1"/>
  <c r="HL113" i="1"/>
  <c r="HL95" i="1"/>
  <c r="HL16" i="1" s="1"/>
  <c r="HL87" i="1"/>
  <c r="HL9" i="1" s="1"/>
  <c r="HL165" i="1"/>
  <c r="HL8" i="1"/>
  <c r="HL84" i="1"/>
  <c r="HL19" i="1"/>
  <c r="HL100" i="1"/>
  <c r="HL101" i="1"/>
  <c r="HL20" i="1" s="1"/>
  <c r="HL27" i="1" l="1"/>
  <c r="HK166" i="1"/>
  <c r="HL38" i="1"/>
  <c r="HL39" i="1"/>
  <c r="HL22" i="1"/>
  <c r="HM62" i="1"/>
  <c r="HM67" i="1" s="1"/>
  <c r="HK164" i="1"/>
  <c r="HL37" i="1"/>
  <c r="HL36" i="1"/>
  <c r="HL89" i="1"/>
  <c r="HL15" i="1" s="1"/>
  <c r="HL86" i="1"/>
  <c r="HL105" i="1" s="1"/>
  <c r="HL23" i="1" s="1"/>
  <c r="HL10" i="1"/>
  <c r="HL106" i="1" l="1"/>
  <c r="HL107" i="1" s="1"/>
  <c r="HL176" i="1" s="1"/>
  <c r="HK156" i="1"/>
  <c r="HK254" i="1"/>
  <c r="HK154" i="1"/>
  <c r="HK155" i="1"/>
  <c r="HK157" i="1"/>
  <c r="HK256" i="1"/>
  <c r="HK159" i="1"/>
  <c r="HK160" i="1"/>
  <c r="HK161" i="1"/>
  <c r="HK137" i="1"/>
  <c r="HK138" i="1" s="1"/>
  <c r="HK139" i="1" s="1"/>
  <c r="HK140" i="1" s="1"/>
  <c r="HK141" i="1" s="1"/>
  <c r="HK3" i="1" s="1"/>
  <c r="HK158" i="1"/>
  <c r="HL114" i="1"/>
  <c r="HM65" i="1"/>
  <c r="HM63" i="1"/>
  <c r="HL108" i="1" l="1"/>
  <c r="HL109" i="1" s="1"/>
  <c r="HL110" i="1" s="1"/>
  <c r="HL24" i="1"/>
  <c r="HM73" i="1"/>
  <c r="HL115" i="1"/>
  <c r="HL28" i="1"/>
  <c r="HM91" i="1" l="1"/>
  <c r="HM92" i="1" s="1"/>
  <c r="HM93" i="1" s="1"/>
  <c r="HM94" i="1" s="1"/>
  <c r="HL116" i="1"/>
  <c r="HL29" i="1" s="1"/>
  <c r="HL122" i="1"/>
  <c r="HL123" i="1" s="1"/>
  <c r="HL124" i="1" s="1"/>
  <c r="HL33" i="1" s="1"/>
  <c r="HL131" i="1"/>
  <c r="HL174" i="1"/>
  <c r="HL119" i="1"/>
  <c r="HL120" i="1" s="1"/>
  <c r="HL31" i="1" s="1"/>
  <c r="HM72" i="1"/>
  <c r="HL144" i="1"/>
  <c r="HL25" i="1"/>
  <c r="HM71" i="1"/>
  <c r="HM99" i="1"/>
  <c r="HM18" i="1" s="1"/>
  <c r="HL260" i="1"/>
  <c r="HM74" i="1"/>
  <c r="HM75" i="1" s="1"/>
  <c r="HL117" i="1" l="1"/>
  <c r="HL118" i="1" s="1"/>
  <c r="HL121" i="1" s="1"/>
  <c r="HL41" i="1"/>
  <c r="HL40" i="1"/>
  <c r="HL151" i="1"/>
  <c r="HL150" i="1"/>
  <c r="HL147" i="1"/>
  <c r="HL149" i="1"/>
  <c r="HL146" i="1"/>
  <c r="HL148" i="1"/>
  <c r="HL30" i="1" l="1"/>
  <c r="HL126" i="1"/>
  <c r="HL127" i="1" s="1"/>
  <c r="HL128" i="1" s="1"/>
  <c r="HL4" i="1" s="1"/>
  <c r="HL175" i="1"/>
  <c r="HL177" i="1" s="1"/>
  <c r="HL178" i="1" s="1"/>
  <c r="HL43" i="1" s="1"/>
  <c r="HM79" i="1"/>
  <c r="HM61" i="1"/>
  <c r="HM66" i="1"/>
  <c r="HM6" i="1" s="1"/>
  <c r="HM64" i="1"/>
  <c r="HL32" i="1"/>
  <c r="HM97" i="1"/>
  <c r="HM98" i="1" s="1"/>
  <c r="HL181" i="1" l="1"/>
  <c r="HM81" i="1"/>
  <c r="HM76" i="1"/>
  <c r="HL184" i="1"/>
  <c r="HM80" i="1"/>
  <c r="HL183" i="1"/>
  <c r="HL42" i="1"/>
  <c r="HM77" i="1"/>
  <c r="HL179" i="1"/>
  <c r="HM68" i="1"/>
  <c r="HM85" i="1" s="1"/>
  <c r="HM88" i="1" s="1"/>
  <c r="HM89" i="1" s="1"/>
  <c r="HM15" i="1" s="1"/>
  <c r="HL132" i="1"/>
  <c r="HL133" i="1" s="1"/>
  <c r="HL134" i="1" s="1"/>
  <c r="HL135" i="1" s="1"/>
  <c r="HL136" i="1" s="1"/>
  <c r="HL258" i="1"/>
  <c r="HL180" i="1"/>
  <c r="HM8" i="1"/>
  <c r="HM84" i="1"/>
  <c r="HM100" i="1"/>
  <c r="HM19" i="1"/>
  <c r="HM101" i="1"/>
  <c r="HM20" i="1" s="1"/>
  <c r="HM95" i="1"/>
  <c r="HM16" i="1" s="1"/>
  <c r="HM163" i="1"/>
  <c r="HM87" i="1"/>
  <c r="HM9" i="1" s="1"/>
  <c r="HM7" i="1"/>
  <c r="HN56" i="1"/>
  <c r="HN57" i="1" s="1"/>
  <c r="HM12" i="1" l="1"/>
  <c r="HM145" i="1"/>
  <c r="HM82" i="1"/>
  <c r="HM83" i="1" s="1"/>
  <c r="HM14" i="1" s="1"/>
  <c r="HM78" i="1"/>
  <c r="HM13" i="1" s="1"/>
  <c r="HM165" i="1"/>
  <c r="HM38" i="1" s="1"/>
  <c r="HM10" i="1"/>
  <c r="HM86" i="1"/>
  <c r="HL164" i="1"/>
  <c r="HM36" i="1"/>
  <c r="HM37" i="1"/>
  <c r="HN62" i="1"/>
  <c r="HN63" i="1" s="1"/>
  <c r="HL166" i="1" l="1"/>
  <c r="HL159" i="1" s="1"/>
  <c r="HM104" i="1"/>
  <c r="HM22" i="1" s="1"/>
  <c r="HM39" i="1"/>
  <c r="HM113" i="1"/>
  <c r="HM27" i="1" s="1"/>
  <c r="HN67" i="1"/>
  <c r="HL157" i="1"/>
  <c r="HL156" i="1"/>
  <c r="HL154" i="1"/>
  <c r="HL155" i="1"/>
  <c r="HL254" i="1"/>
  <c r="HN65" i="1"/>
  <c r="HL137" i="1"/>
  <c r="HL138" i="1" s="1"/>
  <c r="HL139" i="1" s="1"/>
  <c r="HL140" i="1" s="1"/>
  <c r="HL141" i="1" s="1"/>
  <c r="HL3" i="1" s="1"/>
  <c r="HL160" i="1"/>
  <c r="HL161" i="1"/>
  <c r="HL256" i="1" l="1"/>
  <c r="HL158" i="1"/>
  <c r="HM105" i="1"/>
  <c r="HM23" i="1" s="1"/>
  <c r="HM114" i="1"/>
  <c r="HM106" i="1"/>
  <c r="HM28" i="1" l="1"/>
  <c r="HM115" i="1"/>
  <c r="HM122" i="1" s="1"/>
  <c r="HM123" i="1" s="1"/>
  <c r="HM124" i="1" s="1"/>
  <c r="HM33" i="1" s="1"/>
  <c r="HM107" i="1"/>
  <c r="HM108" i="1"/>
  <c r="HM109" i="1" s="1"/>
  <c r="HN91" i="1" l="1"/>
  <c r="HM110" i="1"/>
  <c r="HM24" i="1"/>
  <c r="HM176" i="1"/>
  <c r="HN73" i="1"/>
  <c r="HN92" i="1" l="1"/>
  <c r="HN93" i="1" s="1"/>
  <c r="HN94" i="1" s="1"/>
  <c r="HN71" i="1"/>
  <c r="HM144" i="1"/>
  <c r="HM260" i="1"/>
  <c r="HM119" i="1"/>
  <c r="HM120" i="1" s="1"/>
  <c r="HM31" i="1" s="1"/>
  <c r="HM131" i="1"/>
  <c r="HM174" i="1"/>
  <c r="HM25" i="1"/>
  <c r="HM116" i="1"/>
  <c r="HN72" i="1"/>
  <c r="HN74" i="1"/>
  <c r="HN75" i="1" s="1"/>
  <c r="HN99" i="1"/>
  <c r="HN18" i="1" s="1"/>
  <c r="HM29" i="1" l="1"/>
  <c r="HM117" i="1"/>
  <c r="HM118" i="1" s="1"/>
  <c r="HM40" i="1"/>
  <c r="HM41" i="1"/>
  <c r="HM150" i="1"/>
  <c r="HM149" i="1"/>
  <c r="HM151" i="1"/>
  <c r="HM146" i="1"/>
  <c r="HM148" i="1"/>
  <c r="HM147" i="1"/>
  <c r="HN64" i="1" l="1"/>
  <c r="HN66" i="1"/>
  <c r="HN6" i="1" s="1"/>
  <c r="HN61" i="1"/>
  <c r="HM126" i="1"/>
  <c r="HM127" i="1" s="1"/>
  <c r="HM128" i="1" s="1"/>
  <c r="HM4" i="1" s="1"/>
  <c r="HM30" i="1"/>
  <c r="HM121" i="1"/>
  <c r="HM175" i="1"/>
  <c r="HM177" i="1" s="1"/>
  <c r="HM178" i="1" s="1"/>
  <c r="HN79" i="1"/>
  <c r="HN80" i="1" l="1"/>
  <c r="HM180" i="1"/>
  <c r="HM43" i="1"/>
  <c r="HN77" i="1"/>
  <c r="HN81" i="1"/>
  <c r="HN82" i="1" s="1"/>
  <c r="HN83" i="1" s="1"/>
  <c r="HN14" i="1" s="1"/>
  <c r="HM184" i="1"/>
  <c r="HM183" i="1"/>
  <c r="HN76" i="1"/>
  <c r="HM179" i="1"/>
  <c r="HM132" i="1"/>
  <c r="HM133" i="1" s="1"/>
  <c r="HM134" i="1" s="1"/>
  <c r="HM135" i="1" s="1"/>
  <c r="HM136" i="1" s="1"/>
  <c r="HM181" i="1"/>
  <c r="HM42" i="1"/>
  <c r="HM258" i="1"/>
  <c r="HN68" i="1"/>
  <c r="HO56" i="1"/>
  <c r="HO57" i="1" s="1"/>
  <c r="HN7" i="1"/>
  <c r="HN97" i="1"/>
  <c r="HN98" i="1" s="1"/>
  <c r="HM32" i="1"/>
  <c r="HN84" i="1"/>
  <c r="HN8" i="1"/>
  <c r="HN78" i="1" l="1"/>
  <c r="HN13" i="1" s="1"/>
  <c r="HO62" i="1"/>
  <c r="HO63" i="1" s="1"/>
  <c r="HN163" i="1"/>
  <c r="HN87" i="1"/>
  <c r="HN9" i="1" s="1"/>
  <c r="HN104" i="1"/>
  <c r="HN95" i="1"/>
  <c r="HN16" i="1" s="1"/>
  <c r="HN165" i="1"/>
  <c r="HN145" i="1"/>
  <c r="HN113" i="1"/>
  <c r="HN27" i="1" s="1"/>
  <c r="HN12" i="1"/>
  <c r="HN85" i="1"/>
  <c r="HN88" i="1" s="1"/>
  <c r="HN89" i="1" s="1"/>
  <c r="HN15" i="1" s="1"/>
  <c r="HN19" i="1"/>
  <c r="HN100" i="1"/>
  <c r="HN101" i="1"/>
  <c r="HN20" i="1" s="1"/>
  <c r="HO65" i="1" l="1"/>
  <c r="HN39" i="1"/>
  <c r="HM166" i="1"/>
  <c r="HN38" i="1"/>
  <c r="HO67" i="1"/>
  <c r="HN22" i="1"/>
  <c r="HN86" i="1"/>
  <c r="HN114" i="1" s="1"/>
  <c r="HN10" i="1"/>
  <c r="HN36" i="1"/>
  <c r="HN37" i="1"/>
  <c r="HM164" i="1"/>
  <c r="HM156" i="1" l="1"/>
  <c r="HM154" i="1"/>
  <c r="HM155" i="1"/>
  <c r="HM157" i="1"/>
  <c r="HM254" i="1"/>
  <c r="HN28" i="1"/>
  <c r="HN115" i="1"/>
  <c r="HN122" i="1" s="1"/>
  <c r="HN123" i="1" s="1"/>
  <c r="HN124" i="1" s="1"/>
  <c r="HN33" i="1" s="1"/>
  <c r="HN105" i="1"/>
  <c r="HM158" i="1"/>
  <c r="HM161" i="1"/>
  <c r="HM160" i="1"/>
  <c r="HM137" i="1"/>
  <c r="HM138" i="1" s="1"/>
  <c r="HM139" i="1" s="1"/>
  <c r="HM140" i="1" s="1"/>
  <c r="HM141" i="1" s="1"/>
  <c r="HM3" i="1" s="1"/>
  <c r="HM256" i="1"/>
  <c r="HM159" i="1"/>
  <c r="HN23" i="1" l="1"/>
  <c r="HN106" i="1"/>
  <c r="HN108" i="1" l="1"/>
  <c r="HN109" i="1" s="1"/>
  <c r="HN107" i="1"/>
  <c r="HN176" i="1" l="1"/>
  <c r="HO73" i="1"/>
  <c r="HN24" i="1"/>
  <c r="HO91" i="1"/>
  <c r="HN110" i="1"/>
  <c r="HN131" i="1" l="1"/>
  <c r="HN174" i="1"/>
  <c r="HO99" i="1"/>
  <c r="HO18" i="1" s="1"/>
  <c r="HN144" i="1"/>
  <c r="HO71" i="1"/>
  <c r="HN119" i="1"/>
  <c r="HN120" i="1" s="1"/>
  <c r="HN31" i="1" s="1"/>
  <c r="HO92" i="1"/>
  <c r="HO93" i="1" s="1"/>
  <c r="HO94" i="1" s="1"/>
  <c r="HN116" i="1"/>
  <c r="HO72" i="1"/>
  <c r="HO74" i="1"/>
  <c r="HO75" i="1" s="1"/>
  <c r="HN25" i="1"/>
  <c r="HN260" i="1"/>
  <c r="HN117" i="1" l="1"/>
  <c r="HN118" i="1" s="1"/>
  <c r="HN29" i="1"/>
  <c r="HN150" i="1"/>
  <c r="HN149" i="1"/>
  <c r="HN147" i="1"/>
  <c r="HN146" i="1"/>
  <c r="HN151" i="1"/>
  <c r="HN148" i="1"/>
  <c r="HN40" i="1"/>
  <c r="HN41" i="1"/>
  <c r="HO61" i="1" l="1"/>
  <c r="HO66" i="1"/>
  <c r="HO6" i="1" s="1"/>
  <c r="HO64" i="1"/>
  <c r="HN175" i="1"/>
  <c r="HN177" i="1" s="1"/>
  <c r="HN178" i="1" s="1"/>
  <c r="HO68" i="1" s="1"/>
  <c r="HO79" i="1"/>
  <c r="HN121" i="1"/>
  <c r="HN126" i="1"/>
  <c r="HN127" i="1" s="1"/>
  <c r="HN128" i="1" s="1"/>
  <c r="HN4" i="1" s="1"/>
  <c r="HN30" i="1"/>
  <c r="HO163" i="1" l="1"/>
  <c r="HO12" i="1"/>
  <c r="HO95" i="1"/>
  <c r="HO16" i="1" s="1"/>
  <c r="HO165" i="1"/>
  <c r="HO87" i="1"/>
  <c r="HO9" i="1" s="1"/>
  <c r="HO85" i="1"/>
  <c r="HO88" i="1" s="1"/>
  <c r="HO145" i="1"/>
  <c r="HN32" i="1"/>
  <c r="HO97" i="1"/>
  <c r="HO98" i="1" s="1"/>
  <c r="HO84" i="1"/>
  <c r="HO8" i="1"/>
  <c r="HN132" i="1"/>
  <c r="HN133" i="1" s="1"/>
  <c r="HN134" i="1" s="1"/>
  <c r="HN135" i="1" s="1"/>
  <c r="HN136" i="1" s="1"/>
  <c r="HN180" i="1"/>
  <c r="HO76" i="1"/>
  <c r="HN184" i="1"/>
  <c r="HN181" i="1"/>
  <c r="HN42" i="1"/>
  <c r="HN43" i="1"/>
  <c r="HN258" i="1"/>
  <c r="HO77" i="1"/>
  <c r="HO78" i="1" s="1"/>
  <c r="HO13" i="1" s="1"/>
  <c r="HO81" i="1"/>
  <c r="HO80" i="1"/>
  <c r="HN183" i="1"/>
  <c r="HN179" i="1"/>
  <c r="HO7" i="1"/>
  <c r="HP56" i="1"/>
  <c r="HP57" i="1" s="1"/>
  <c r="HO82" i="1" l="1"/>
  <c r="HO83" i="1" s="1"/>
  <c r="HO14" i="1" s="1"/>
  <c r="HO19" i="1"/>
  <c r="HO100" i="1"/>
  <c r="HO101" i="1"/>
  <c r="HO20" i="1" s="1"/>
  <c r="HO104" i="1"/>
  <c r="HN166" i="1"/>
  <c r="HO38" i="1"/>
  <c r="HO39" i="1"/>
  <c r="HO10" i="1"/>
  <c r="HO86" i="1"/>
  <c r="HP62" i="1"/>
  <c r="HP63" i="1" s="1"/>
  <c r="HO89" i="1"/>
  <c r="HO15" i="1" s="1"/>
  <c r="HO36" i="1"/>
  <c r="HO37" i="1"/>
  <c r="HN164" i="1"/>
  <c r="HO113" i="1" l="1"/>
  <c r="HO27" i="1" s="1"/>
  <c r="HP67" i="1"/>
  <c r="HO105" i="1"/>
  <c r="HO23" i="1" s="1"/>
  <c r="HO22" i="1"/>
  <c r="HO106" i="1"/>
  <c r="HN254" i="1"/>
  <c r="HN157" i="1"/>
  <c r="HN154" i="1"/>
  <c r="HN156" i="1"/>
  <c r="HN155" i="1"/>
  <c r="HP65" i="1"/>
  <c r="HN159" i="1"/>
  <c r="HN160" i="1"/>
  <c r="HN158" i="1"/>
  <c r="HN137" i="1"/>
  <c r="HN138" i="1" s="1"/>
  <c r="HN139" i="1" s="1"/>
  <c r="HN140" i="1" s="1"/>
  <c r="HN141" i="1" s="1"/>
  <c r="HN3" i="1" s="1"/>
  <c r="HN256" i="1"/>
  <c r="HN161" i="1"/>
  <c r="HO114" i="1" l="1"/>
  <c r="HO28" i="1" s="1"/>
  <c r="HO107" i="1"/>
  <c r="HO108" i="1"/>
  <c r="HO109" i="1" s="1"/>
  <c r="HO115" i="1" l="1"/>
  <c r="HO122" i="1" s="1"/>
  <c r="HO123" i="1" s="1"/>
  <c r="HO124" i="1" s="1"/>
  <c r="HO33" i="1" s="1"/>
  <c r="HO110" i="1"/>
  <c r="HP91" i="1"/>
  <c r="HO24" i="1"/>
  <c r="HO176" i="1"/>
  <c r="HP73" i="1"/>
  <c r="HO116" i="1" l="1"/>
  <c r="HO29" i="1" s="1"/>
  <c r="HO144" i="1"/>
  <c r="HO119" i="1"/>
  <c r="HO120" i="1" s="1"/>
  <c r="HO31" i="1" s="1"/>
  <c r="HO174" i="1"/>
  <c r="HO260" i="1"/>
  <c r="HP92" i="1"/>
  <c r="HP93" i="1" s="1"/>
  <c r="HP94" i="1" s="1"/>
  <c r="HP99" i="1"/>
  <c r="HP18" i="1" s="1"/>
  <c r="HP71" i="1"/>
  <c r="HP74" i="1"/>
  <c r="HP75" i="1" s="1"/>
  <c r="HP72" i="1"/>
  <c r="HO25" i="1"/>
  <c r="HO131" i="1"/>
  <c r="HO117" i="1" l="1"/>
  <c r="HO118" i="1" s="1"/>
  <c r="HP79" i="1" s="1"/>
  <c r="HO41" i="1"/>
  <c r="HO40" i="1"/>
  <c r="HO149" i="1"/>
  <c r="HO147" i="1"/>
  <c r="HO148" i="1"/>
  <c r="HO150" i="1"/>
  <c r="HO146" i="1"/>
  <c r="HO151" i="1"/>
  <c r="HO175" i="1" l="1"/>
  <c r="HO177" i="1" s="1"/>
  <c r="HO178" i="1" s="1"/>
  <c r="HO42" i="1" s="1"/>
  <c r="HO30" i="1"/>
  <c r="HO126" i="1"/>
  <c r="HO127" i="1" s="1"/>
  <c r="HO128" i="1" s="1"/>
  <c r="HO4" i="1" s="1"/>
  <c r="HO121" i="1"/>
  <c r="HP61" i="1"/>
  <c r="HP66" i="1"/>
  <c r="HP6" i="1" s="1"/>
  <c r="HP64" i="1"/>
  <c r="HO183" i="1" l="1"/>
  <c r="HO258" i="1"/>
  <c r="HO184" i="1"/>
  <c r="HO179" i="1"/>
  <c r="HO43" i="1"/>
  <c r="HP76" i="1"/>
  <c r="HO180" i="1"/>
  <c r="HP68" i="1"/>
  <c r="HP12" i="1" s="1"/>
  <c r="HP77" i="1"/>
  <c r="HP80" i="1"/>
  <c r="HO181" i="1"/>
  <c r="HO132" i="1"/>
  <c r="HO133" i="1" s="1"/>
  <c r="HO134" i="1" s="1"/>
  <c r="HO135" i="1" s="1"/>
  <c r="HO136" i="1" s="1"/>
  <c r="HP81" i="1"/>
  <c r="HP97" i="1"/>
  <c r="HP98" i="1" s="1"/>
  <c r="HO32" i="1"/>
  <c r="HP165" i="1"/>
  <c r="HP38" i="1" s="1"/>
  <c r="HP8" i="1"/>
  <c r="HP84" i="1"/>
  <c r="HQ56" i="1"/>
  <c r="HQ57" i="1" s="1"/>
  <c r="HP7" i="1"/>
  <c r="HP163" i="1" l="1"/>
  <c r="HP36" i="1" s="1"/>
  <c r="HP39" i="1"/>
  <c r="HP85" i="1"/>
  <c r="HP88" i="1" s="1"/>
  <c r="HP86" i="1" s="1"/>
  <c r="HP95" i="1"/>
  <c r="HP16" i="1" s="1"/>
  <c r="HP78" i="1"/>
  <c r="HO164" i="1"/>
  <c r="HO156" i="1" s="1"/>
  <c r="HP145" i="1"/>
  <c r="HO166" i="1"/>
  <c r="HO256" i="1" s="1"/>
  <c r="HP87" i="1"/>
  <c r="HP9" i="1" s="1"/>
  <c r="HP82" i="1"/>
  <c r="HP83" i="1" s="1"/>
  <c r="HP10" i="1"/>
  <c r="HP89" i="1"/>
  <c r="HP15" i="1" s="1"/>
  <c r="HP101" i="1"/>
  <c r="HP20" i="1" s="1"/>
  <c r="HP100" i="1"/>
  <c r="HP19" i="1"/>
  <c r="HP37" i="1"/>
  <c r="HP13" i="1"/>
  <c r="HP104" i="1"/>
  <c r="HP22" i="1" s="1"/>
  <c r="HQ62" i="1"/>
  <c r="HQ67" i="1" s="1"/>
  <c r="HO161" i="1"/>
  <c r="HO160" i="1" l="1"/>
  <c r="HO158" i="1"/>
  <c r="HO155" i="1"/>
  <c r="HO137" i="1"/>
  <c r="HO138" i="1" s="1"/>
  <c r="HO139" i="1" s="1"/>
  <c r="HO140" i="1" s="1"/>
  <c r="HO141" i="1" s="1"/>
  <c r="HO3" i="1" s="1"/>
  <c r="HO159" i="1"/>
  <c r="HO254" i="1"/>
  <c r="HO157" i="1"/>
  <c r="HO154" i="1"/>
  <c r="HP14" i="1"/>
  <c r="HP113" i="1"/>
  <c r="HP105" i="1"/>
  <c r="HP23" i="1" s="1"/>
  <c r="HQ63" i="1"/>
  <c r="HQ65" i="1"/>
  <c r="HP106" i="1" l="1"/>
  <c r="HP107" i="1" s="1"/>
  <c r="HP24" i="1" s="1"/>
  <c r="HP114" i="1"/>
  <c r="HP27" i="1"/>
  <c r="HQ73" i="1" l="1"/>
  <c r="HP108" i="1"/>
  <c r="HP109" i="1" s="1"/>
  <c r="HQ91" i="1" s="1"/>
  <c r="HP176" i="1"/>
  <c r="HP28" i="1"/>
  <c r="HP115" i="1"/>
  <c r="HP122" i="1" s="1"/>
  <c r="HP123" i="1" s="1"/>
  <c r="HP124" i="1" s="1"/>
  <c r="HP33" i="1" s="1"/>
  <c r="HP110" i="1" l="1"/>
  <c r="HQ92" i="1" s="1"/>
  <c r="HQ93" i="1" s="1"/>
  <c r="HQ94" i="1" s="1"/>
  <c r="HQ72" i="1" l="1"/>
  <c r="HP260" i="1"/>
  <c r="HP116" i="1"/>
  <c r="HP174" i="1"/>
  <c r="HP144" i="1"/>
  <c r="HP119" i="1"/>
  <c r="HP120" i="1" s="1"/>
  <c r="HP31" i="1" s="1"/>
  <c r="HQ71" i="1"/>
  <c r="HP131" i="1"/>
  <c r="HP25" i="1"/>
  <c r="HQ74" i="1"/>
  <c r="HQ75" i="1" s="1"/>
  <c r="HQ99" i="1"/>
  <c r="HQ18" i="1" s="1"/>
  <c r="HP146" i="1"/>
  <c r="HP150" i="1"/>
  <c r="HP117" i="1" l="1"/>
  <c r="HP118" i="1" s="1"/>
  <c r="HP121" i="1" s="1"/>
  <c r="HP32" i="1" s="1"/>
  <c r="HP29" i="1"/>
  <c r="HP40" i="1"/>
  <c r="HP41" i="1"/>
  <c r="HP151" i="1"/>
  <c r="HP148" i="1"/>
  <c r="HP147" i="1"/>
  <c r="HP149" i="1"/>
  <c r="HQ97" i="1" l="1"/>
  <c r="HQ98" i="1" s="1"/>
  <c r="HQ19" i="1" s="1"/>
  <c r="HP126" i="1"/>
  <c r="HP127" i="1" s="1"/>
  <c r="HP128" i="1" s="1"/>
  <c r="HP4" i="1" s="1"/>
  <c r="HQ79" i="1"/>
  <c r="HP30" i="1"/>
  <c r="HP175" i="1"/>
  <c r="HP177" i="1" s="1"/>
  <c r="HP178" i="1" s="1"/>
  <c r="HQ61" i="1"/>
  <c r="HQ66" i="1"/>
  <c r="HQ6" i="1" s="1"/>
  <c r="HQ64" i="1"/>
  <c r="HQ100" i="1"/>
  <c r="HQ101" i="1"/>
  <c r="HQ20" i="1" s="1"/>
  <c r="HP258" i="1" l="1"/>
  <c r="HQ68" i="1"/>
  <c r="HP43" i="1"/>
  <c r="HP183" i="1"/>
  <c r="HQ81" i="1"/>
  <c r="HP180" i="1"/>
  <c r="HP181" i="1"/>
  <c r="HP42" i="1"/>
  <c r="HQ76" i="1"/>
  <c r="HQ80" i="1"/>
  <c r="HP184" i="1"/>
  <c r="HP179" i="1"/>
  <c r="HQ77" i="1"/>
  <c r="HQ78" i="1" s="1"/>
  <c r="HQ13" i="1" s="1"/>
  <c r="HP132" i="1"/>
  <c r="HP133" i="1" s="1"/>
  <c r="HP134" i="1" s="1"/>
  <c r="HP135" i="1" s="1"/>
  <c r="HP136" i="1" s="1"/>
  <c r="HQ84" i="1"/>
  <c r="HQ8" i="1"/>
  <c r="HQ7" i="1"/>
  <c r="HR56" i="1"/>
  <c r="HR57" i="1" s="1"/>
  <c r="HQ87" i="1" l="1"/>
  <c r="HQ9" i="1" s="1"/>
  <c r="HQ95" i="1"/>
  <c r="HQ16" i="1" s="1"/>
  <c r="HQ12" i="1"/>
  <c r="HQ165" i="1"/>
  <c r="HQ163" i="1"/>
  <c r="HQ104" i="1"/>
  <c r="HQ22" i="1" s="1"/>
  <c r="HQ145" i="1"/>
  <c r="HQ85" i="1"/>
  <c r="HQ88" i="1" s="1"/>
  <c r="HQ82" i="1"/>
  <c r="HQ83" i="1" s="1"/>
  <c r="HR62" i="1"/>
  <c r="HR63" i="1" s="1"/>
  <c r="HR67" i="1" l="1"/>
  <c r="HQ86" i="1"/>
  <c r="HQ105" i="1" s="1"/>
  <c r="HQ23" i="1" s="1"/>
  <c r="HQ89" i="1"/>
  <c r="HQ15" i="1" s="1"/>
  <c r="HQ10" i="1"/>
  <c r="HQ38" i="1"/>
  <c r="HP166" i="1"/>
  <c r="HQ39" i="1"/>
  <c r="HQ14" i="1"/>
  <c r="HQ113" i="1"/>
  <c r="HQ37" i="1"/>
  <c r="HP164" i="1"/>
  <c r="HQ36" i="1"/>
  <c r="HR65" i="1"/>
  <c r="HQ106" i="1"/>
  <c r="HQ27" i="1" l="1"/>
  <c r="HQ114" i="1"/>
  <c r="HP155" i="1"/>
  <c r="HP254" i="1"/>
  <c r="HP157" i="1"/>
  <c r="HP154" i="1"/>
  <c r="HP156" i="1"/>
  <c r="HP159" i="1"/>
  <c r="HP160" i="1"/>
  <c r="HP137" i="1"/>
  <c r="HP138" i="1" s="1"/>
  <c r="HP139" i="1" s="1"/>
  <c r="HP140" i="1" s="1"/>
  <c r="HP141" i="1" s="1"/>
  <c r="HP3" i="1" s="1"/>
  <c r="HP158" i="1"/>
  <c r="HP256" i="1"/>
  <c r="HP161" i="1"/>
  <c r="HQ107" i="1"/>
  <c r="HQ108" i="1"/>
  <c r="HQ109" i="1" s="1"/>
  <c r="HQ115" i="1" l="1"/>
  <c r="HQ122" i="1" s="1"/>
  <c r="HQ123" i="1" s="1"/>
  <c r="HQ124" i="1" s="1"/>
  <c r="HQ33" i="1" s="1"/>
  <c r="HQ28" i="1"/>
  <c r="HQ110" i="1"/>
  <c r="HR91" i="1"/>
  <c r="HQ176" i="1"/>
  <c r="HQ24" i="1"/>
  <c r="HR73" i="1"/>
  <c r="HQ174" i="1" l="1"/>
  <c r="HR74" i="1"/>
  <c r="HR75" i="1" s="1"/>
  <c r="HQ131" i="1"/>
  <c r="HQ260" i="1"/>
  <c r="HR71" i="1"/>
  <c r="HQ116" i="1"/>
  <c r="HQ25" i="1"/>
  <c r="HQ144" i="1"/>
  <c r="HQ119" i="1"/>
  <c r="HQ120" i="1" s="1"/>
  <c r="HQ31" i="1" s="1"/>
  <c r="HR72" i="1"/>
  <c r="HR99" i="1"/>
  <c r="HR18" i="1" s="1"/>
  <c r="HR92" i="1"/>
  <c r="HR93" i="1" s="1"/>
  <c r="HR94" i="1" s="1"/>
  <c r="HQ149" i="1" l="1"/>
  <c r="HQ151" i="1"/>
  <c r="HQ146" i="1"/>
  <c r="HQ148" i="1"/>
  <c r="HQ147" i="1"/>
  <c r="HQ150" i="1"/>
  <c r="HQ40" i="1"/>
  <c r="HQ41" i="1"/>
  <c r="HQ29" i="1"/>
  <c r="HQ117" i="1"/>
  <c r="HQ118" i="1" s="1"/>
  <c r="HQ121" i="1" l="1"/>
  <c r="HQ126" i="1"/>
  <c r="HQ127" i="1" s="1"/>
  <c r="HQ128" i="1" s="1"/>
  <c r="HQ4" i="1" s="1"/>
  <c r="HQ30" i="1"/>
  <c r="HR79" i="1"/>
  <c r="HQ175" i="1"/>
  <c r="HQ177" i="1" s="1"/>
  <c r="HQ178" i="1" s="1"/>
  <c r="HR61" i="1"/>
  <c r="HR66" i="1"/>
  <c r="HR6" i="1" s="1"/>
  <c r="HR64" i="1"/>
  <c r="HR7" i="1" l="1"/>
  <c r="HS56" i="1"/>
  <c r="HS57" i="1" s="1"/>
  <c r="HS62" i="1" s="1"/>
  <c r="HR8" i="1"/>
  <c r="HR84" i="1"/>
  <c r="HQ42" i="1"/>
  <c r="HR80" i="1"/>
  <c r="HQ181" i="1"/>
  <c r="HQ258" i="1"/>
  <c r="HR76" i="1"/>
  <c r="HR81" i="1"/>
  <c r="HR82" i="1" s="1"/>
  <c r="HR83" i="1" s="1"/>
  <c r="HR14" i="1" s="1"/>
  <c r="HR77" i="1"/>
  <c r="HQ179" i="1"/>
  <c r="HQ43" i="1"/>
  <c r="HQ180" i="1"/>
  <c r="HQ184" i="1"/>
  <c r="HQ132" i="1"/>
  <c r="HQ133" i="1" s="1"/>
  <c r="HQ134" i="1" s="1"/>
  <c r="HQ135" i="1" s="1"/>
  <c r="HQ136" i="1" s="1"/>
  <c r="HQ183" i="1"/>
  <c r="HR68" i="1"/>
  <c r="HR97" i="1"/>
  <c r="HR98" i="1" s="1"/>
  <c r="HQ32" i="1"/>
  <c r="HS67" i="1"/>
  <c r="HS65" i="1"/>
  <c r="HS63" i="1"/>
  <c r="HR78" i="1" l="1"/>
  <c r="HR13" i="1" s="1"/>
  <c r="HR100" i="1"/>
  <c r="HR101" i="1"/>
  <c r="HR20" i="1" s="1"/>
  <c r="HR19" i="1"/>
  <c r="HR95" i="1"/>
  <c r="HR16" i="1" s="1"/>
  <c r="HR145" i="1"/>
  <c r="HR165" i="1"/>
  <c r="HR85" i="1"/>
  <c r="HR88" i="1" s="1"/>
  <c r="HR104" i="1"/>
  <c r="HR22" i="1" s="1"/>
  <c r="HR163" i="1"/>
  <c r="HR87" i="1"/>
  <c r="HR9" i="1" s="1"/>
  <c r="HR12" i="1"/>
  <c r="HR113" i="1"/>
  <c r="HR27" i="1" s="1"/>
  <c r="HR86" i="1" l="1"/>
  <c r="HR105" i="1" s="1"/>
  <c r="HR89" i="1"/>
  <c r="HR15" i="1" s="1"/>
  <c r="HR10" i="1"/>
  <c r="HR39" i="1"/>
  <c r="HQ166" i="1"/>
  <c r="HR38" i="1"/>
  <c r="HR37" i="1"/>
  <c r="HR36" i="1"/>
  <c r="HQ164" i="1"/>
  <c r="HR114" i="1" l="1"/>
  <c r="HQ154" i="1"/>
  <c r="HQ156" i="1"/>
  <c r="HQ157" i="1"/>
  <c r="HQ155" i="1"/>
  <c r="HQ254" i="1"/>
  <c r="HQ256" i="1"/>
  <c r="HQ160" i="1"/>
  <c r="HQ161" i="1"/>
  <c r="HQ158" i="1"/>
  <c r="HQ137" i="1"/>
  <c r="HQ138" i="1" s="1"/>
  <c r="HQ139" i="1" s="1"/>
  <c r="HQ140" i="1" s="1"/>
  <c r="HQ141" i="1" s="1"/>
  <c r="HQ3" i="1" s="1"/>
  <c r="HQ159" i="1"/>
  <c r="HR23" i="1"/>
  <c r="HR106" i="1"/>
  <c r="HR28" i="1" l="1"/>
  <c r="HR115" i="1"/>
  <c r="HR122" i="1" s="1"/>
  <c r="HR123" i="1" s="1"/>
  <c r="HR124" i="1" s="1"/>
  <c r="HR33" i="1" s="1"/>
  <c r="HR107" i="1"/>
  <c r="HR108" i="1"/>
  <c r="HR109" i="1" s="1"/>
  <c r="HS91" i="1" l="1"/>
  <c r="HR110" i="1"/>
  <c r="HR24" i="1"/>
  <c r="HS73" i="1"/>
  <c r="HR176" i="1"/>
  <c r="HR116" i="1" l="1"/>
  <c r="HR25" i="1"/>
  <c r="HR119" i="1"/>
  <c r="HR120" i="1" s="1"/>
  <c r="HR31" i="1" s="1"/>
  <c r="HS92" i="1"/>
  <c r="HS93" i="1" s="1"/>
  <c r="HS94" i="1" s="1"/>
  <c r="HS74" i="1"/>
  <c r="HS75" i="1" s="1"/>
  <c r="HR131" i="1"/>
  <c r="HR174" i="1"/>
  <c r="HS72" i="1"/>
  <c r="HR260" i="1"/>
  <c r="HS99" i="1"/>
  <c r="HS18" i="1" s="1"/>
  <c r="HR144" i="1"/>
  <c r="HS71" i="1"/>
  <c r="HR151" i="1" l="1"/>
  <c r="HR146" i="1"/>
  <c r="HR150" i="1"/>
  <c r="HR149" i="1"/>
  <c r="HR147" i="1"/>
  <c r="HR148" i="1"/>
  <c r="HR40" i="1"/>
  <c r="HR41" i="1"/>
  <c r="HR29" i="1"/>
  <c r="HR117" i="1"/>
  <c r="HR118" i="1" s="1"/>
  <c r="HR30" i="1" l="1"/>
  <c r="HS79" i="1"/>
  <c r="HR121" i="1"/>
  <c r="HR126" i="1"/>
  <c r="HR127" i="1" s="1"/>
  <c r="HR128" i="1" s="1"/>
  <c r="HR4" i="1" s="1"/>
  <c r="HR175" i="1"/>
  <c r="HR177" i="1" s="1"/>
  <c r="HR178" i="1" s="1"/>
  <c r="HS68" i="1" s="1"/>
  <c r="HS66" i="1"/>
  <c r="HS6" i="1" s="1"/>
  <c r="HS64" i="1"/>
  <c r="HS61" i="1"/>
  <c r="HS95" i="1" l="1"/>
  <c r="HS16" i="1" s="1"/>
  <c r="HS165" i="1"/>
  <c r="HS163" i="1"/>
  <c r="HS145" i="1"/>
  <c r="HS87" i="1"/>
  <c r="HS9" i="1" s="1"/>
  <c r="HS12" i="1"/>
  <c r="HS85" i="1"/>
  <c r="HS88" i="1" s="1"/>
  <c r="HS89" i="1" s="1"/>
  <c r="HS15" i="1" s="1"/>
  <c r="HS84" i="1"/>
  <c r="HS8" i="1"/>
  <c r="HR32" i="1"/>
  <c r="HS97" i="1"/>
  <c r="HS98" i="1" s="1"/>
  <c r="HS7" i="1"/>
  <c r="HT56" i="1"/>
  <c r="HT57" i="1" s="1"/>
  <c r="HT62" i="1" s="1"/>
  <c r="HT63" i="1" s="1"/>
  <c r="HR132" i="1"/>
  <c r="HR133" i="1" s="1"/>
  <c r="HR134" i="1" s="1"/>
  <c r="HR135" i="1" s="1"/>
  <c r="HR136" i="1" s="1"/>
  <c r="HS77" i="1"/>
  <c r="HR258" i="1"/>
  <c r="HS81" i="1"/>
  <c r="HR183" i="1"/>
  <c r="HR184" i="1"/>
  <c r="HR179" i="1"/>
  <c r="HS80" i="1"/>
  <c r="HR43" i="1"/>
  <c r="HR180" i="1"/>
  <c r="HS76" i="1"/>
  <c r="HR42" i="1"/>
  <c r="HR181" i="1"/>
  <c r="HT67" i="1"/>
  <c r="HT65" i="1" l="1"/>
  <c r="HS82" i="1"/>
  <c r="HS83" i="1" s="1"/>
  <c r="HS37" i="1"/>
  <c r="HR164" i="1"/>
  <c r="HS36" i="1"/>
  <c r="HS78" i="1"/>
  <c r="HR166" i="1"/>
  <c r="HS38" i="1"/>
  <c r="HS39" i="1"/>
  <c r="HS100" i="1"/>
  <c r="HS101" i="1"/>
  <c r="HS20" i="1" s="1"/>
  <c r="HS19" i="1"/>
  <c r="HS86" i="1"/>
  <c r="HS10" i="1"/>
  <c r="HR254" i="1" l="1"/>
  <c r="HR154" i="1"/>
  <c r="HR155" i="1"/>
  <c r="HR156" i="1"/>
  <c r="HR157" i="1"/>
  <c r="HR137" i="1"/>
  <c r="HR138" i="1" s="1"/>
  <c r="HR139" i="1" s="1"/>
  <c r="HR140" i="1" s="1"/>
  <c r="HR141" i="1" s="1"/>
  <c r="HR3" i="1" s="1"/>
  <c r="HR161" i="1"/>
  <c r="HR160" i="1"/>
  <c r="HR159" i="1"/>
  <c r="HR158" i="1"/>
  <c r="HR256" i="1"/>
  <c r="HS13" i="1"/>
  <c r="HS104" i="1"/>
  <c r="HS14" i="1"/>
  <c r="HS113" i="1"/>
  <c r="HS27" i="1" l="1"/>
  <c r="HS114" i="1"/>
  <c r="HS22" i="1"/>
  <c r="HS106" i="1"/>
  <c r="HS107" i="1" s="1"/>
  <c r="HS105" i="1"/>
  <c r="HS23" i="1" s="1"/>
  <c r="HT73" i="1" l="1"/>
  <c r="HS24" i="1"/>
  <c r="HS176" i="1"/>
  <c r="HS115" i="1"/>
  <c r="HS28" i="1"/>
  <c r="HS108" i="1"/>
  <c r="HS109" i="1" s="1"/>
  <c r="HS122" i="1" l="1"/>
  <c r="HS123" i="1" s="1"/>
  <c r="HS124" i="1" s="1"/>
  <c r="HS33" i="1" s="1"/>
  <c r="HT91" i="1"/>
  <c r="HS110" i="1"/>
  <c r="HS116" i="1" s="1"/>
  <c r="HS29" i="1" l="1"/>
  <c r="HS117" i="1"/>
  <c r="HS118" i="1" s="1"/>
  <c r="HT71" i="1"/>
  <c r="HT72" i="1"/>
  <c r="HS131" i="1"/>
  <c r="HT99" i="1"/>
  <c r="HT18" i="1" s="1"/>
  <c r="HS260" i="1"/>
  <c r="HS144" i="1"/>
  <c r="HS25" i="1"/>
  <c r="HT92" i="1"/>
  <c r="HT93" i="1" s="1"/>
  <c r="HT94" i="1" s="1"/>
  <c r="HT74" i="1"/>
  <c r="HT75" i="1" s="1"/>
  <c r="HS174" i="1"/>
  <c r="HS119" i="1"/>
  <c r="HS120" i="1" s="1"/>
  <c r="HS31" i="1" s="1"/>
  <c r="HS148" i="1" l="1"/>
  <c r="HS150" i="1"/>
  <c r="HS151" i="1"/>
  <c r="HS147" i="1"/>
  <c r="HS146" i="1"/>
  <c r="HS149" i="1"/>
  <c r="HS121" i="1"/>
  <c r="HT79" i="1"/>
  <c r="HS126" i="1"/>
  <c r="HS127" i="1" s="1"/>
  <c r="HS128" i="1" s="1"/>
  <c r="HS4" i="1" s="1"/>
  <c r="HS175" i="1"/>
  <c r="HS177" i="1" s="1"/>
  <c r="HS178" i="1" s="1"/>
  <c r="HS30" i="1"/>
  <c r="HS41" i="1"/>
  <c r="HS40" i="1"/>
  <c r="HT66" i="1" l="1"/>
  <c r="HT6" i="1" s="1"/>
  <c r="HT61" i="1"/>
  <c r="HT64" i="1"/>
  <c r="HS32" i="1"/>
  <c r="HT97" i="1"/>
  <c r="HT98" i="1" s="1"/>
  <c r="HT68" i="1"/>
  <c r="HT81" i="1"/>
  <c r="HT80" i="1"/>
  <c r="HT77" i="1"/>
  <c r="HS184" i="1"/>
  <c r="HS183" i="1"/>
  <c r="HS43" i="1"/>
  <c r="HS181" i="1"/>
  <c r="HS42" i="1"/>
  <c r="HS132" i="1"/>
  <c r="HS133" i="1" s="1"/>
  <c r="HS134" i="1" s="1"/>
  <c r="HS135" i="1" s="1"/>
  <c r="HS136" i="1" s="1"/>
  <c r="HS258" i="1"/>
  <c r="HT76" i="1"/>
  <c r="HS179" i="1"/>
  <c r="HS180" i="1"/>
  <c r="HT82" i="1" l="1"/>
  <c r="HT83" i="1" s="1"/>
  <c r="HT14" i="1" s="1"/>
  <c r="HT8" i="1"/>
  <c r="HT84" i="1"/>
  <c r="HT165" i="1"/>
  <c r="HT87" i="1"/>
  <c r="HT9" i="1" s="1"/>
  <c r="HT12" i="1"/>
  <c r="HT85" i="1"/>
  <c r="HT88" i="1" s="1"/>
  <c r="HT89" i="1" s="1"/>
  <c r="HT15" i="1" s="1"/>
  <c r="HT95" i="1"/>
  <c r="HT16" i="1" s="1"/>
  <c r="HT163" i="1"/>
  <c r="HT145" i="1"/>
  <c r="HT113" i="1"/>
  <c r="HT7" i="1"/>
  <c r="HU56" i="1"/>
  <c r="HU57" i="1" s="1"/>
  <c r="HT78" i="1"/>
  <c r="HT13" i="1" s="1"/>
  <c r="HT100" i="1"/>
  <c r="HT19" i="1"/>
  <c r="HT101" i="1"/>
  <c r="HT20" i="1" s="1"/>
  <c r="HT104" i="1" l="1"/>
  <c r="HT36" i="1"/>
  <c r="HT37" i="1"/>
  <c r="HS164" i="1"/>
  <c r="HS166" i="1"/>
  <c r="HT39" i="1"/>
  <c r="HT38" i="1"/>
  <c r="HT86" i="1"/>
  <c r="HT114" i="1" s="1"/>
  <c r="HT10" i="1"/>
  <c r="HU62" i="1"/>
  <c r="HU63" i="1" s="1"/>
  <c r="HT27" i="1"/>
  <c r="HU67" i="1" l="1"/>
  <c r="HU65" i="1"/>
  <c r="HT28" i="1"/>
  <c r="HT115" i="1"/>
  <c r="HS155" i="1"/>
  <c r="HS154" i="1"/>
  <c r="HS156" i="1"/>
  <c r="HS254" i="1"/>
  <c r="HS157" i="1"/>
  <c r="HS137" i="1"/>
  <c r="HS138" i="1" s="1"/>
  <c r="HS139" i="1" s="1"/>
  <c r="HS140" i="1" s="1"/>
  <c r="HS141" i="1" s="1"/>
  <c r="HS3" i="1" s="1"/>
  <c r="HS256" i="1"/>
  <c r="HS161" i="1"/>
  <c r="HS160" i="1"/>
  <c r="HS158" i="1"/>
  <c r="HS159" i="1"/>
  <c r="HT105" i="1"/>
  <c r="HT23" i="1" s="1"/>
  <c r="HT22" i="1"/>
  <c r="HT106" i="1" l="1"/>
  <c r="HT107" i="1" s="1"/>
  <c r="HT176" i="1" s="1"/>
  <c r="HT122" i="1"/>
  <c r="HT123" i="1" s="1"/>
  <c r="HT124" i="1" s="1"/>
  <c r="HT33" i="1" s="1"/>
  <c r="HT24" i="1" l="1"/>
  <c r="HU73" i="1"/>
  <c r="HT108" i="1"/>
  <c r="HT109" i="1" s="1"/>
  <c r="HU91" i="1" s="1"/>
  <c r="HT110" i="1" l="1"/>
  <c r="HT116" i="1"/>
  <c r="HT119" i="1"/>
  <c r="HT120" i="1" s="1"/>
  <c r="HT31" i="1" s="1"/>
  <c r="HT260" i="1"/>
  <c r="HT25" i="1"/>
  <c r="HT144" i="1"/>
  <c r="HU72" i="1"/>
  <c r="HU92" i="1"/>
  <c r="HU93" i="1" s="1"/>
  <c r="HU94" i="1" s="1"/>
  <c r="HU99" i="1"/>
  <c r="HU74" i="1"/>
  <c r="HU75" i="1" s="1"/>
  <c r="HT131" i="1"/>
  <c r="HT174" i="1"/>
  <c r="HU71" i="1"/>
  <c r="HU18" i="1" l="1"/>
  <c r="HT41" i="1"/>
  <c r="HT40" i="1"/>
  <c r="HT149" i="1"/>
  <c r="HT148" i="1"/>
  <c r="HT150" i="1"/>
  <c r="HT151" i="1"/>
  <c r="HT147" i="1"/>
  <c r="HT146" i="1"/>
  <c r="HT29" i="1"/>
  <c r="HT117" i="1"/>
  <c r="HT118" i="1" s="1"/>
  <c r="HU64" i="1" l="1"/>
  <c r="HU61" i="1"/>
  <c r="HU66" i="1"/>
  <c r="HU6" i="1" s="1"/>
  <c r="HU79" i="1"/>
  <c r="HT30" i="1"/>
  <c r="HT175" i="1"/>
  <c r="HT177" i="1" s="1"/>
  <c r="HT178" i="1" s="1"/>
  <c r="HT126" i="1"/>
  <c r="HT127" i="1" s="1"/>
  <c r="HT128" i="1" s="1"/>
  <c r="HT4" i="1" s="1"/>
  <c r="HT121" i="1"/>
  <c r="HT42" i="1" l="1"/>
  <c r="HU80" i="1"/>
  <c r="HT184" i="1"/>
  <c r="HU77" i="1"/>
  <c r="HT258" i="1"/>
  <c r="HT183" i="1"/>
  <c r="HT43" i="1"/>
  <c r="HT181" i="1"/>
  <c r="HU81" i="1"/>
  <c r="HT132" i="1"/>
  <c r="HT133" i="1" s="1"/>
  <c r="HT134" i="1" s="1"/>
  <c r="HT135" i="1" s="1"/>
  <c r="HT136" i="1" s="1"/>
  <c r="HT179" i="1"/>
  <c r="HT180" i="1"/>
  <c r="HU76" i="1"/>
  <c r="HU68" i="1"/>
  <c r="HU7" i="1"/>
  <c r="HV56" i="1"/>
  <c r="HV57" i="1" s="1"/>
  <c r="HU97" i="1"/>
  <c r="HU98" i="1" s="1"/>
  <c r="HT32" i="1"/>
  <c r="HU8" i="1"/>
  <c r="HU84" i="1"/>
  <c r="HU82" i="1" l="1"/>
  <c r="HU83" i="1" s="1"/>
  <c r="HU14" i="1" s="1"/>
  <c r="HU165" i="1"/>
  <c r="HU163" i="1"/>
  <c r="HU95" i="1"/>
  <c r="HU16" i="1" s="1"/>
  <c r="HU145" i="1"/>
  <c r="HU87" i="1"/>
  <c r="HU9" i="1" s="1"/>
  <c r="HU12" i="1"/>
  <c r="HU85" i="1"/>
  <c r="HU88" i="1" s="1"/>
  <c r="HU113" i="1"/>
  <c r="HV62" i="1"/>
  <c r="HV65" i="1" s="1"/>
  <c r="HU78" i="1"/>
  <c r="HU13" i="1" s="1"/>
  <c r="HU19" i="1"/>
  <c r="HU101" i="1"/>
  <c r="HU20" i="1" s="1"/>
  <c r="HU100" i="1"/>
  <c r="HV63" i="1" l="1"/>
  <c r="HV67" i="1"/>
  <c r="HU27" i="1"/>
  <c r="HU89" i="1"/>
  <c r="HU15" i="1" s="1"/>
  <c r="HU10" i="1"/>
  <c r="HU86" i="1"/>
  <c r="HU114" i="1" s="1"/>
  <c r="HT164" i="1"/>
  <c r="HU37" i="1"/>
  <c r="HU36" i="1"/>
  <c r="HU104" i="1"/>
  <c r="HU39" i="1"/>
  <c r="HU38" i="1"/>
  <c r="HT166" i="1"/>
  <c r="HU28" i="1" l="1"/>
  <c r="HU115" i="1"/>
  <c r="HT155" i="1"/>
  <c r="HT156" i="1"/>
  <c r="HT157" i="1"/>
  <c r="HT154" i="1"/>
  <c r="HT254" i="1"/>
  <c r="HU22" i="1"/>
  <c r="HU105" i="1"/>
  <c r="HU23" i="1" s="1"/>
  <c r="HU106" i="1"/>
  <c r="HU107" i="1" s="1"/>
  <c r="HT161" i="1"/>
  <c r="HT158" i="1"/>
  <c r="HT137" i="1"/>
  <c r="HT138" i="1" s="1"/>
  <c r="HT139" i="1" s="1"/>
  <c r="HT140" i="1" s="1"/>
  <c r="HT141" i="1" s="1"/>
  <c r="HT3" i="1" s="1"/>
  <c r="HT159" i="1"/>
  <c r="HT160" i="1"/>
  <c r="HT256" i="1"/>
  <c r="HU176" i="1" l="1"/>
  <c r="HU24" i="1"/>
  <c r="HV73" i="1"/>
  <c r="HU108" i="1"/>
  <c r="HU109" i="1" s="1"/>
  <c r="HU122" i="1"/>
  <c r="HU123" i="1" s="1"/>
  <c r="HU124" i="1" s="1"/>
  <c r="HU33" i="1" s="1"/>
  <c r="HV91" i="1" l="1"/>
  <c r="HU110" i="1"/>
  <c r="HU119" i="1" l="1"/>
  <c r="HU120" i="1" s="1"/>
  <c r="HU31" i="1" s="1"/>
  <c r="HU144" i="1"/>
  <c r="HV72" i="1"/>
  <c r="HU25" i="1"/>
  <c r="HV74" i="1"/>
  <c r="HV75" i="1" s="1"/>
  <c r="HV71" i="1"/>
  <c r="HU174" i="1"/>
  <c r="HV99" i="1"/>
  <c r="HV92" i="1"/>
  <c r="HV93" i="1" s="1"/>
  <c r="HV94" i="1" s="1"/>
  <c r="HU260" i="1"/>
  <c r="HU131" i="1"/>
  <c r="HU116" i="1"/>
  <c r="HU29" i="1" l="1"/>
  <c r="HU117" i="1"/>
  <c r="HU118" i="1" s="1"/>
  <c r="HV18" i="1"/>
  <c r="HU41" i="1"/>
  <c r="HU40" i="1"/>
  <c r="HU150" i="1"/>
  <c r="HU151" i="1"/>
  <c r="HU148" i="1"/>
  <c r="HU146" i="1"/>
  <c r="HU149" i="1"/>
  <c r="HU147" i="1"/>
  <c r="HV64" i="1" l="1"/>
  <c r="HV66" i="1"/>
  <c r="HV6" i="1" s="1"/>
  <c r="HV61" i="1"/>
  <c r="HV79" i="1"/>
  <c r="HU175" i="1"/>
  <c r="HU177" i="1" s="1"/>
  <c r="HU178" i="1" s="1"/>
  <c r="HV68" i="1" s="1"/>
  <c r="HU30" i="1"/>
  <c r="HU121" i="1"/>
  <c r="HU126" i="1"/>
  <c r="HU127" i="1" s="1"/>
  <c r="HU128" i="1" s="1"/>
  <c r="HU4" i="1" s="1"/>
  <c r="HV145" i="1" l="1"/>
  <c r="HV85" i="1"/>
  <c r="HV88" i="1" s="1"/>
  <c r="HV89" i="1" s="1"/>
  <c r="HV15" i="1" s="1"/>
  <c r="HV95" i="1"/>
  <c r="HV16" i="1" s="1"/>
  <c r="HV12" i="1"/>
  <c r="HV163" i="1"/>
  <c r="HV165" i="1"/>
  <c r="HV87" i="1"/>
  <c r="HV9" i="1" s="1"/>
  <c r="HV97" i="1"/>
  <c r="HV98" i="1" s="1"/>
  <c r="HU32" i="1"/>
  <c r="HW56" i="1"/>
  <c r="HW57" i="1" s="1"/>
  <c r="HV7" i="1"/>
  <c r="HU132" i="1"/>
  <c r="HU133" i="1" s="1"/>
  <c r="HU134" i="1" s="1"/>
  <c r="HU135" i="1" s="1"/>
  <c r="HU136" i="1" s="1"/>
  <c r="HV76" i="1"/>
  <c r="HU179" i="1"/>
  <c r="HU183" i="1"/>
  <c r="HU42" i="1"/>
  <c r="HV77" i="1"/>
  <c r="HU184" i="1"/>
  <c r="HU181" i="1"/>
  <c r="HV81" i="1"/>
  <c r="HU180" i="1"/>
  <c r="HU43" i="1"/>
  <c r="HV80" i="1"/>
  <c r="HU258" i="1"/>
  <c r="HV8" i="1"/>
  <c r="HV84" i="1"/>
  <c r="HV78" i="1" l="1"/>
  <c r="HV13" i="1" s="1"/>
  <c r="HV82" i="1"/>
  <c r="HV83" i="1" s="1"/>
  <c r="HV14" i="1" s="1"/>
  <c r="HV19" i="1"/>
  <c r="HV101" i="1"/>
  <c r="HV20" i="1" s="1"/>
  <c r="HV100" i="1"/>
  <c r="HV39" i="1"/>
  <c r="HV38" i="1"/>
  <c r="HU166" i="1"/>
  <c r="HV86" i="1"/>
  <c r="HV10" i="1"/>
  <c r="HW62" i="1"/>
  <c r="HW67" i="1" s="1"/>
  <c r="HU164" i="1"/>
  <c r="HV37" i="1"/>
  <c r="HV36" i="1"/>
  <c r="HV104" i="1" l="1"/>
  <c r="HV105" i="1" s="1"/>
  <c r="HV23" i="1" s="1"/>
  <c r="HV113" i="1"/>
  <c r="HV27" i="1" s="1"/>
  <c r="HW63" i="1"/>
  <c r="HU156" i="1"/>
  <c r="HU154" i="1"/>
  <c r="HU157" i="1"/>
  <c r="HU155" i="1"/>
  <c r="HU254" i="1"/>
  <c r="HW65" i="1"/>
  <c r="HU137" i="1"/>
  <c r="HU138" i="1" s="1"/>
  <c r="HU139" i="1" s="1"/>
  <c r="HU140" i="1" s="1"/>
  <c r="HU141" i="1" s="1"/>
  <c r="HU3" i="1" s="1"/>
  <c r="HU161" i="1"/>
  <c r="HU158" i="1"/>
  <c r="HU159" i="1"/>
  <c r="HU256" i="1"/>
  <c r="HU160" i="1"/>
  <c r="HV22" i="1"/>
  <c r="HV114" i="1" l="1"/>
  <c r="HV28" i="1" s="1"/>
  <c r="HV115" i="1"/>
  <c r="HV122" i="1" s="1"/>
  <c r="HV123" i="1" s="1"/>
  <c r="HV124" i="1" s="1"/>
  <c r="HV33" i="1" s="1"/>
  <c r="HV106" i="1"/>
  <c r="HV107" i="1" s="1"/>
  <c r="HV24" i="1" s="1"/>
  <c r="HW73" i="1" l="1"/>
  <c r="HV176" i="1"/>
  <c r="HV108" i="1"/>
  <c r="HV109" i="1" s="1"/>
  <c r="HW91" i="1" s="1"/>
  <c r="HV110" i="1" l="1"/>
  <c r="HW99" i="1" s="1"/>
  <c r="HW18" i="1" s="1"/>
  <c r="HV119" i="1"/>
  <c r="HV120" i="1" s="1"/>
  <c r="HV31" i="1" s="1"/>
  <c r="HW71" i="1" l="1"/>
  <c r="HV260" i="1"/>
  <c r="HV131" i="1"/>
  <c r="HV116" i="1"/>
  <c r="HW72" i="1"/>
  <c r="HW92" i="1"/>
  <c r="HW93" i="1" s="1"/>
  <c r="HW94" i="1" s="1"/>
  <c r="HV144" i="1"/>
  <c r="HV174" i="1"/>
  <c r="HW74" i="1"/>
  <c r="HW75" i="1" s="1"/>
  <c r="HV25" i="1"/>
  <c r="HV147" i="1" l="1"/>
  <c r="HV150" i="1"/>
  <c r="HV149" i="1"/>
  <c r="HV151" i="1"/>
  <c r="HV146" i="1"/>
  <c r="HV148" i="1"/>
  <c r="HV41" i="1"/>
  <c r="HV40" i="1"/>
  <c r="HV29" i="1"/>
  <c r="HV117" i="1"/>
  <c r="HV118" i="1" s="1"/>
  <c r="HV121" i="1" l="1"/>
  <c r="HV126" i="1"/>
  <c r="HV127" i="1" s="1"/>
  <c r="HV128" i="1" s="1"/>
  <c r="HV4" i="1" s="1"/>
  <c r="HV30" i="1"/>
  <c r="HW79" i="1"/>
  <c r="HV175" i="1"/>
  <c r="HV177" i="1" s="1"/>
  <c r="HV178" i="1" s="1"/>
  <c r="HW68" i="1" s="1"/>
  <c r="HW66" i="1"/>
  <c r="HW6" i="1" s="1"/>
  <c r="HW64" i="1"/>
  <c r="HW61" i="1"/>
  <c r="HW8" i="1" l="1"/>
  <c r="HW84" i="1"/>
  <c r="HW87" i="1"/>
  <c r="HW9" i="1" s="1"/>
  <c r="HW12" i="1"/>
  <c r="HW95" i="1"/>
  <c r="HW16" i="1" s="1"/>
  <c r="HW85" i="1"/>
  <c r="HW88" i="1" s="1"/>
  <c r="HW163" i="1"/>
  <c r="HW165" i="1"/>
  <c r="HW145" i="1"/>
  <c r="HW7" i="1"/>
  <c r="HX56" i="1"/>
  <c r="HX57" i="1" s="1"/>
  <c r="HX62" i="1" s="1"/>
  <c r="HX65" i="1" s="1"/>
  <c r="HW76" i="1"/>
  <c r="HW81" i="1"/>
  <c r="HW77" i="1"/>
  <c r="HV183" i="1"/>
  <c r="HV179" i="1"/>
  <c r="HV180" i="1"/>
  <c r="HW80" i="1"/>
  <c r="HV184" i="1"/>
  <c r="HV132" i="1"/>
  <c r="HV133" i="1" s="1"/>
  <c r="HV134" i="1" s="1"/>
  <c r="HV135" i="1" s="1"/>
  <c r="HV136" i="1" s="1"/>
  <c r="HV181" i="1"/>
  <c r="HV258" i="1"/>
  <c r="HV43" i="1"/>
  <c r="HV42" i="1"/>
  <c r="HV32" i="1"/>
  <c r="HW97" i="1"/>
  <c r="HW98" i="1" s="1"/>
  <c r="HX63" i="1" l="1"/>
  <c r="HW78" i="1"/>
  <c r="HW13" i="1" s="1"/>
  <c r="HW82" i="1"/>
  <c r="HW83" i="1" s="1"/>
  <c r="HW14" i="1" s="1"/>
  <c r="HX67" i="1"/>
  <c r="HW101" i="1"/>
  <c r="HW20" i="1" s="1"/>
  <c r="HW100" i="1"/>
  <c r="HW19" i="1"/>
  <c r="HW89" i="1"/>
  <c r="HW15" i="1" s="1"/>
  <c r="HW10" i="1"/>
  <c r="HW86" i="1"/>
  <c r="HW38" i="1"/>
  <c r="HW39" i="1"/>
  <c r="HV166" i="1"/>
  <c r="HW37" i="1"/>
  <c r="HW36" i="1"/>
  <c r="HV164" i="1"/>
  <c r="HW104" i="1"/>
  <c r="HW113" i="1" l="1"/>
  <c r="HW27" i="1" s="1"/>
  <c r="HV154" i="1"/>
  <c r="HV254" i="1"/>
  <c r="HV155" i="1"/>
  <c r="HV156" i="1"/>
  <c r="HV157" i="1"/>
  <c r="HW105" i="1"/>
  <c r="HW23" i="1" s="1"/>
  <c r="HW22" i="1"/>
  <c r="HV160" i="1"/>
  <c r="HV256" i="1"/>
  <c r="HV161" i="1"/>
  <c r="HV159" i="1"/>
  <c r="HV137" i="1"/>
  <c r="HV138" i="1" s="1"/>
  <c r="HV139" i="1" s="1"/>
  <c r="HV140" i="1" s="1"/>
  <c r="HV141" i="1" s="1"/>
  <c r="HV3" i="1" s="1"/>
  <c r="HV158" i="1"/>
  <c r="HW106" i="1" l="1"/>
  <c r="HW107" i="1" s="1"/>
  <c r="HW114" i="1"/>
  <c r="HW115" i="1" s="1"/>
  <c r="HW108" i="1" l="1"/>
  <c r="HW109" i="1" s="1"/>
  <c r="HW110" i="1" s="1"/>
  <c r="HW116" i="1" s="1"/>
  <c r="HW28" i="1"/>
  <c r="HW24" i="1"/>
  <c r="HW176" i="1"/>
  <c r="HX73" i="1"/>
  <c r="HW122" i="1"/>
  <c r="HW123" i="1" s="1"/>
  <c r="HW124" i="1" s="1"/>
  <c r="HW33" i="1" s="1"/>
  <c r="HX91" i="1" l="1"/>
  <c r="HX92" i="1" s="1"/>
  <c r="HX93" i="1" s="1"/>
  <c r="HX94" i="1" s="1"/>
  <c r="HW29" i="1"/>
  <c r="HW117" i="1"/>
  <c r="HW118" i="1" s="1"/>
  <c r="HW25" i="1"/>
  <c r="HX71" i="1"/>
  <c r="HW260" i="1"/>
  <c r="HX72" i="1"/>
  <c r="HW144" i="1"/>
  <c r="HX74" i="1"/>
  <c r="HX75" i="1" s="1"/>
  <c r="HW174" i="1"/>
  <c r="HW119" i="1"/>
  <c r="HW120" i="1" s="1"/>
  <c r="HW31" i="1" s="1"/>
  <c r="HX99" i="1"/>
  <c r="HX18" i="1" s="1"/>
  <c r="HW131" i="1"/>
  <c r="HW148" i="1" l="1"/>
  <c r="HW150" i="1"/>
  <c r="HW146" i="1"/>
  <c r="HW147" i="1"/>
  <c r="HW149" i="1"/>
  <c r="HW151" i="1"/>
  <c r="HW40" i="1"/>
  <c r="HW41" i="1"/>
  <c r="HW30" i="1"/>
  <c r="HW126" i="1"/>
  <c r="HW127" i="1" s="1"/>
  <c r="HW128" i="1" s="1"/>
  <c r="HW4" i="1" s="1"/>
  <c r="HW175" i="1"/>
  <c r="HW177" i="1" s="1"/>
  <c r="HW178" i="1" s="1"/>
  <c r="HW121" i="1"/>
  <c r="HX79" i="1"/>
  <c r="HW32" i="1" l="1"/>
  <c r="HX97" i="1"/>
  <c r="HX98" i="1" s="1"/>
  <c r="HX61" i="1"/>
  <c r="HX64" i="1"/>
  <c r="HX68" i="1"/>
  <c r="HX66" i="1"/>
  <c r="HX6" i="1" s="1"/>
  <c r="HX76" i="1"/>
  <c r="HW184" i="1"/>
  <c r="HW43" i="1"/>
  <c r="HX77" i="1"/>
  <c r="HW183" i="1"/>
  <c r="HW181" i="1"/>
  <c r="HW258" i="1"/>
  <c r="HW42" i="1"/>
  <c r="HX80" i="1"/>
  <c r="HW132" i="1"/>
  <c r="HW133" i="1" s="1"/>
  <c r="HW134" i="1" s="1"/>
  <c r="HW135" i="1" s="1"/>
  <c r="HW136" i="1" s="1"/>
  <c r="HW179" i="1"/>
  <c r="HW180" i="1"/>
  <c r="HX81" i="1"/>
  <c r="HX82" i="1" s="1"/>
  <c r="HX83" i="1" s="1"/>
  <c r="HX14" i="1" s="1"/>
  <c r="HX84" i="1" l="1"/>
  <c r="HX8" i="1"/>
  <c r="HY56" i="1"/>
  <c r="HY57" i="1" s="1"/>
  <c r="HY62" i="1" s="1"/>
  <c r="HY63" i="1" s="1"/>
  <c r="HX7" i="1"/>
  <c r="HX78" i="1"/>
  <c r="HX13" i="1" s="1"/>
  <c r="HX101" i="1"/>
  <c r="HX20" i="1" s="1"/>
  <c r="HX19" i="1"/>
  <c r="HX100" i="1"/>
  <c r="HX104" i="1"/>
  <c r="HX22" i="1" s="1"/>
  <c r="HX87" i="1"/>
  <c r="HX9" i="1" s="1"/>
  <c r="HX85" i="1"/>
  <c r="HX88" i="1" s="1"/>
  <c r="HX163" i="1"/>
  <c r="HX113" i="1"/>
  <c r="HX27" i="1" s="1"/>
  <c r="HX165" i="1"/>
  <c r="HX95" i="1"/>
  <c r="HX16" i="1" s="1"/>
  <c r="HX145" i="1"/>
  <c r="HX12" i="1"/>
  <c r="HY65" i="1" l="1"/>
  <c r="HX37" i="1"/>
  <c r="HW164" i="1"/>
  <c r="HX36" i="1"/>
  <c r="HX89" i="1"/>
  <c r="HX15" i="1" s="1"/>
  <c r="HX10" i="1"/>
  <c r="HX86" i="1"/>
  <c r="HX105" i="1" s="1"/>
  <c r="HX23" i="1" s="1"/>
  <c r="HY67" i="1"/>
  <c r="HW166" i="1"/>
  <c r="HX38" i="1"/>
  <c r="HX39" i="1"/>
  <c r="HX106" i="1"/>
  <c r="HW155" i="1" l="1"/>
  <c r="HW154" i="1"/>
  <c r="HW157" i="1"/>
  <c r="HW156" i="1"/>
  <c r="HW254" i="1"/>
  <c r="HW256" i="1"/>
  <c r="HW158" i="1"/>
  <c r="HW159" i="1"/>
  <c r="HW160" i="1"/>
  <c r="HW161" i="1"/>
  <c r="HW137" i="1"/>
  <c r="HW138" i="1" s="1"/>
  <c r="HW139" i="1" s="1"/>
  <c r="HW140" i="1" s="1"/>
  <c r="HW141" i="1" s="1"/>
  <c r="HW3" i="1" s="1"/>
  <c r="HX114" i="1"/>
  <c r="HX107" i="1"/>
  <c r="HX108" i="1"/>
  <c r="HX109" i="1" s="1"/>
  <c r="HX115" i="1" l="1"/>
  <c r="HX122" i="1" s="1"/>
  <c r="HX123" i="1" s="1"/>
  <c r="HX124" i="1" s="1"/>
  <c r="HX33" i="1" s="1"/>
  <c r="HX28" i="1"/>
  <c r="HX110" i="1"/>
  <c r="HY91" i="1"/>
  <c r="HY73" i="1"/>
  <c r="HX24" i="1"/>
  <c r="HX176" i="1"/>
  <c r="HX260" i="1" l="1"/>
  <c r="HY72" i="1"/>
  <c r="HY71" i="1"/>
  <c r="HY99" i="1"/>
  <c r="HY18" i="1" s="1"/>
  <c r="HY74" i="1"/>
  <c r="HY75" i="1" s="1"/>
  <c r="HY92" i="1"/>
  <c r="HY93" i="1" s="1"/>
  <c r="HY94" i="1" s="1"/>
  <c r="HX25" i="1"/>
  <c r="HX131" i="1"/>
  <c r="HX144" i="1"/>
  <c r="HX174" i="1"/>
  <c r="HX119" i="1"/>
  <c r="HX120" i="1" s="1"/>
  <c r="HX31" i="1" s="1"/>
  <c r="HX116" i="1"/>
  <c r="HX117" i="1" l="1"/>
  <c r="HX118" i="1" s="1"/>
  <c r="HX29" i="1"/>
  <c r="HX41" i="1"/>
  <c r="HX40" i="1"/>
  <c r="HX146" i="1"/>
  <c r="HX150" i="1"/>
  <c r="HX147" i="1"/>
  <c r="HX148" i="1"/>
  <c r="HX151" i="1"/>
  <c r="HX149" i="1"/>
  <c r="HY61" i="1" l="1"/>
  <c r="HY66" i="1"/>
  <c r="HY6" i="1" s="1"/>
  <c r="HY64" i="1"/>
  <c r="HY79" i="1"/>
  <c r="HX126" i="1"/>
  <c r="HX127" i="1" s="1"/>
  <c r="HX128" i="1" s="1"/>
  <c r="HX4" i="1" s="1"/>
  <c r="HX175" i="1"/>
  <c r="HX177" i="1" s="1"/>
  <c r="HX178" i="1" s="1"/>
  <c r="HY68" i="1" s="1"/>
  <c r="HX30" i="1"/>
  <c r="HX121" i="1"/>
  <c r="HY95" i="1" l="1"/>
  <c r="HY16" i="1" s="1"/>
  <c r="HY163" i="1"/>
  <c r="HY165" i="1"/>
  <c r="HY85" i="1"/>
  <c r="HY88" i="1" s="1"/>
  <c r="HY145" i="1"/>
  <c r="HY87" i="1"/>
  <c r="HY9" i="1" s="1"/>
  <c r="HY12" i="1"/>
  <c r="HY80" i="1"/>
  <c r="HX43" i="1"/>
  <c r="HX180" i="1"/>
  <c r="HX184" i="1"/>
  <c r="HX132" i="1"/>
  <c r="HX133" i="1" s="1"/>
  <c r="HX134" i="1" s="1"/>
  <c r="HX135" i="1" s="1"/>
  <c r="HX136" i="1" s="1"/>
  <c r="HY76" i="1"/>
  <c r="HX179" i="1"/>
  <c r="HX42" i="1"/>
  <c r="HY81" i="1"/>
  <c r="HY82" i="1" s="1"/>
  <c r="HY83" i="1" s="1"/>
  <c r="HY14" i="1" s="1"/>
  <c r="HX181" i="1"/>
  <c r="HY77" i="1"/>
  <c r="HX183" i="1"/>
  <c r="HX258" i="1"/>
  <c r="HY84" i="1"/>
  <c r="HY8" i="1"/>
  <c r="HX32" i="1"/>
  <c r="HY97" i="1"/>
  <c r="HY98" i="1" s="1"/>
  <c r="HZ56" i="1"/>
  <c r="HZ57" i="1" s="1"/>
  <c r="HY7" i="1"/>
  <c r="HY78" i="1" l="1"/>
  <c r="HY13" i="1" s="1"/>
  <c r="HY100" i="1"/>
  <c r="HY19" i="1"/>
  <c r="HY101" i="1"/>
  <c r="HY20" i="1" s="1"/>
  <c r="HY89" i="1"/>
  <c r="HY15" i="1" s="1"/>
  <c r="HY86" i="1"/>
  <c r="HY10" i="1"/>
  <c r="HZ62" i="1"/>
  <c r="HZ65" i="1" s="1"/>
  <c r="HY39" i="1"/>
  <c r="HY38" i="1"/>
  <c r="HX166" i="1"/>
  <c r="HY113" i="1"/>
  <c r="HY37" i="1"/>
  <c r="HX164" i="1"/>
  <c r="HY36" i="1"/>
  <c r="HY104" i="1" l="1"/>
  <c r="HY22" i="1" s="1"/>
  <c r="HX161" i="1"/>
  <c r="HX256" i="1"/>
  <c r="HX137" i="1"/>
  <c r="HX138" i="1" s="1"/>
  <c r="HX139" i="1" s="1"/>
  <c r="HX140" i="1" s="1"/>
  <c r="HX141" i="1" s="1"/>
  <c r="HX3" i="1" s="1"/>
  <c r="HX159" i="1"/>
  <c r="HX160" i="1"/>
  <c r="HX158" i="1"/>
  <c r="HZ63" i="1"/>
  <c r="HX156" i="1"/>
  <c r="HX155" i="1"/>
  <c r="HX254" i="1"/>
  <c r="HX154" i="1"/>
  <c r="HX157" i="1"/>
  <c r="HY27" i="1"/>
  <c r="HY114" i="1"/>
  <c r="HZ67" i="1"/>
  <c r="HY105" i="1" l="1"/>
  <c r="HY23" i="1" s="1"/>
  <c r="HY28" i="1"/>
  <c r="HY115" i="1"/>
  <c r="HY122" i="1" s="1"/>
  <c r="HY123" i="1" s="1"/>
  <c r="HY124" i="1" s="1"/>
  <c r="HY33" i="1" s="1"/>
  <c r="HY106" i="1" l="1"/>
  <c r="HY107" i="1" s="1"/>
  <c r="HY176" i="1" s="1"/>
  <c r="HZ73" i="1" l="1"/>
  <c r="HY24" i="1"/>
  <c r="HY108" i="1"/>
  <c r="HY109" i="1" s="1"/>
  <c r="HY110" i="1" s="1"/>
  <c r="HZ72" i="1" s="1"/>
  <c r="HY116" i="1" l="1"/>
  <c r="HY117" i="1" s="1"/>
  <c r="HY118" i="1" s="1"/>
  <c r="HZ74" i="1"/>
  <c r="HZ75" i="1" s="1"/>
  <c r="HZ99" i="1"/>
  <c r="HZ18" i="1" s="1"/>
  <c r="HZ91" i="1"/>
  <c r="HZ92" i="1" s="1"/>
  <c r="HZ93" i="1" s="1"/>
  <c r="HZ94" i="1" s="1"/>
  <c r="HY131" i="1"/>
  <c r="HY260" i="1"/>
  <c r="HY144" i="1"/>
  <c r="HY147" i="1" s="1"/>
  <c r="HZ71" i="1"/>
  <c r="HY25" i="1"/>
  <c r="HY41" i="1" s="1"/>
  <c r="HY119" i="1"/>
  <c r="HY120" i="1" s="1"/>
  <c r="HY31" i="1" s="1"/>
  <c r="HY174" i="1"/>
  <c r="HY29" i="1"/>
  <c r="HY150" i="1" l="1"/>
  <c r="HY146" i="1"/>
  <c r="HY148" i="1"/>
  <c r="HY151" i="1"/>
  <c r="HY149" i="1"/>
  <c r="HY40" i="1"/>
  <c r="HZ66" i="1"/>
  <c r="HZ6" i="1" s="1"/>
  <c r="HZ61" i="1"/>
  <c r="HZ64" i="1"/>
  <c r="HY30" i="1"/>
  <c r="HY126" i="1"/>
  <c r="HY127" i="1" s="1"/>
  <c r="HY128" i="1" s="1"/>
  <c r="HY4" i="1" s="1"/>
  <c r="HY175" i="1"/>
  <c r="HY177" i="1" s="1"/>
  <c r="HY178" i="1" s="1"/>
  <c r="HY121" i="1"/>
  <c r="HZ79" i="1"/>
  <c r="HZ97" i="1" l="1"/>
  <c r="HZ98" i="1" s="1"/>
  <c r="HY32" i="1"/>
  <c r="HZ8" i="1"/>
  <c r="HZ84" i="1"/>
  <c r="HZ68" i="1"/>
  <c r="HY132" i="1"/>
  <c r="HY133" i="1" s="1"/>
  <c r="HY134" i="1" s="1"/>
  <c r="HY135" i="1" s="1"/>
  <c r="HY136" i="1" s="1"/>
  <c r="HY184" i="1"/>
  <c r="HY258" i="1"/>
  <c r="HY43" i="1"/>
  <c r="HY42" i="1"/>
  <c r="HY180" i="1"/>
  <c r="HY179" i="1"/>
  <c r="HZ80" i="1"/>
  <c r="HY181" i="1"/>
  <c r="HZ77" i="1"/>
  <c r="HZ81" i="1"/>
  <c r="HZ76" i="1"/>
  <c r="HY183" i="1"/>
  <c r="HZ7" i="1"/>
  <c r="IA56" i="1"/>
  <c r="IA57" i="1" s="1"/>
  <c r="HZ82" i="1" l="1"/>
  <c r="HZ83" i="1" s="1"/>
  <c r="IA62" i="1"/>
  <c r="IA65" i="1" s="1"/>
  <c r="HZ78" i="1"/>
  <c r="HZ13" i="1" s="1"/>
  <c r="HZ165" i="1"/>
  <c r="HZ163" i="1"/>
  <c r="HZ85" i="1"/>
  <c r="HZ88" i="1" s="1"/>
  <c r="HZ95" i="1"/>
  <c r="HZ16" i="1" s="1"/>
  <c r="HZ12" i="1"/>
  <c r="HZ145" i="1"/>
  <c r="HZ87" i="1"/>
  <c r="HZ9" i="1" s="1"/>
  <c r="HZ104" i="1"/>
  <c r="HZ19" i="1"/>
  <c r="HZ100" i="1"/>
  <c r="HZ101" i="1"/>
  <c r="HZ20" i="1" s="1"/>
  <c r="HZ14" i="1" l="1"/>
  <c r="HZ113" i="1"/>
  <c r="HZ27" i="1" s="1"/>
  <c r="HZ22" i="1"/>
  <c r="IA63" i="1"/>
  <c r="HZ89" i="1"/>
  <c r="HZ15" i="1" s="1"/>
  <c r="HZ10" i="1"/>
  <c r="HZ86" i="1"/>
  <c r="HZ36" i="1"/>
  <c r="HZ37" i="1"/>
  <c r="HY164" i="1"/>
  <c r="HZ38" i="1"/>
  <c r="HY166" i="1"/>
  <c r="HZ39" i="1"/>
  <c r="IA67" i="1"/>
  <c r="HZ114" i="1" l="1"/>
  <c r="HZ28" i="1" s="1"/>
  <c r="HZ115" i="1"/>
  <c r="HZ105" i="1"/>
  <c r="HY156" i="1"/>
  <c r="HY154" i="1"/>
  <c r="HY254" i="1"/>
  <c r="HY157" i="1"/>
  <c r="HY155" i="1"/>
  <c r="HY161" i="1"/>
  <c r="HY256" i="1"/>
  <c r="HY159" i="1"/>
  <c r="HY158" i="1"/>
  <c r="HY160" i="1"/>
  <c r="HY137" i="1"/>
  <c r="HY138" i="1" s="1"/>
  <c r="HY139" i="1" s="1"/>
  <c r="HY140" i="1" s="1"/>
  <c r="HY141" i="1" s="1"/>
  <c r="HY3" i="1" s="1"/>
  <c r="HZ23" i="1" l="1"/>
  <c r="HZ106" i="1"/>
  <c r="HZ122" i="1"/>
  <c r="HZ123" i="1" s="1"/>
  <c r="HZ124" i="1" s="1"/>
  <c r="HZ33" i="1" s="1"/>
  <c r="HZ107" i="1" l="1"/>
  <c r="HZ108" i="1"/>
  <c r="HZ109" i="1" s="1"/>
  <c r="HZ110" i="1" l="1"/>
  <c r="IA91" i="1"/>
  <c r="HZ24" i="1"/>
  <c r="IA73" i="1"/>
  <c r="HZ176" i="1"/>
  <c r="IA92" i="1" l="1"/>
  <c r="IA93" i="1" s="1"/>
  <c r="IA94" i="1" s="1"/>
  <c r="IA74" i="1"/>
  <c r="IA75" i="1" s="1"/>
  <c r="IA71" i="1"/>
  <c r="IA72" i="1"/>
  <c r="HZ260" i="1"/>
  <c r="IA99" i="1"/>
  <c r="HZ174" i="1"/>
  <c r="HZ119" i="1"/>
  <c r="HZ120" i="1" s="1"/>
  <c r="HZ31" i="1" s="1"/>
  <c r="HZ25" i="1"/>
  <c r="HZ144" i="1"/>
  <c r="HZ131" i="1"/>
  <c r="HZ116" i="1"/>
  <c r="HZ29" i="1" l="1"/>
  <c r="HZ117" i="1"/>
  <c r="HZ118" i="1" s="1"/>
  <c r="HZ151" i="1"/>
  <c r="HZ148" i="1"/>
  <c r="HZ150" i="1"/>
  <c r="HZ146" i="1"/>
  <c r="HZ147" i="1"/>
  <c r="HZ149" i="1"/>
  <c r="IA18" i="1"/>
  <c r="HZ40" i="1"/>
  <c r="HZ41" i="1"/>
  <c r="IA66" i="1" l="1"/>
  <c r="IA6" i="1" s="1"/>
  <c r="IA61" i="1"/>
  <c r="IA64" i="1"/>
  <c r="HZ175" i="1"/>
  <c r="HZ177" i="1" s="1"/>
  <c r="HZ178" i="1" s="1"/>
  <c r="HZ30" i="1"/>
  <c r="IA79" i="1"/>
  <c r="HZ121" i="1"/>
  <c r="HZ126" i="1"/>
  <c r="HZ127" i="1" s="1"/>
  <c r="HZ128" i="1" s="1"/>
  <c r="HZ4" i="1" s="1"/>
  <c r="IA97" i="1" l="1"/>
  <c r="IA98" i="1" s="1"/>
  <c r="HZ32" i="1"/>
  <c r="IA8" i="1"/>
  <c r="IA84" i="1"/>
  <c r="IA7" i="1"/>
  <c r="IB56" i="1"/>
  <c r="IB57" i="1" s="1"/>
  <c r="IA80" i="1"/>
  <c r="HZ42" i="1"/>
  <c r="HZ180" i="1"/>
  <c r="HZ258" i="1"/>
  <c r="HZ43" i="1"/>
  <c r="IA76" i="1"/>
  <c r="HZ181" i="1"/>
  <c r="HZ183" i="1"/>
  <c r="HZ184" i="1"/>
  <c r="IA81" i="1"/>
  <c r="IA77" i="1"/>
  <c r="HZ179" i="1"/>
  <c r="HZ132" i="1"/>
  <c r="HZ133" i="1" s="1"/>
  <c r="HZ134" i="1" s="1"/>
  <c r="HZ135" i="1" s="1"/>
  <c r="HZ136" i="1" s="1"/>
  <c r="IA68" i="1"/>
  <c r="IA82" i="1" l="1"/>
  <c r="IA83" i="1" s="1"/>
  <c r="IA14" i="1" s="1"/>
  <c r="IA78" i="1"/>
  <c r="IA13" i="1" s="1"/>
  <c r="IA12" i="1"/>
  <c r="IA95" i="1"/>
  <c r="IA16" i="1" s="1"/>
  <c r="IA163" i="1"/>
  <c r="IA145" i="1"/>
  <c r="IA85" i="1"/>
  <c r="IA88" i="1" s="1"/>
  <c r="IA89" i="1" s="1"/>
  <c r="IA15" i="1" s="1"/>
  <c r="IA87" i="1"/>
  <c r="IA9" i="1" s="1"/>
  <c r="IA165" i="1"/>
  <c r="IB62" i="1"/>
  <c r="IB63" i="1" s="1"/>
  <c r="IA19" i="1"/>
  <c r="IA100" i="1"/>
  <c r="IA101" i="1"/>
  <c r="IA20" i="1" s="1"/>
  <c r="IA104" i="1" l="1"/>
  <c r="IA22" i="1" s="1"/>
  <c r="IA113" i="1"/>
  <c r="IA27" i="1" s="1"/>
  <c r="IB65" i="1"/>
  <c r="IA37" i="1"/>
  <c r="HZ164" i="1"/>
  <c r="IA36" i="1"/>
  <c r="IA10" i="1"/>
  <c r="IA86" i="1"/>
  <c r="IA105" i="1" s="1"/>
  <c r="IA23" i="1" s="1"/>
  <c r="IB67" i="1"/>
  <c r="IA38" i="1"/>
  <c r="IA39" i="1"/>
  <c r="HZ166" i="1"/>
  <c r="HZ156" i="1" l="1"/>
  <c r="HZ155" i="1"/>
  <c r="HZ254" i="1"/>
  <c r="HZ157" i="1"/>
  <c r="HZ154" i="1"/>
  <c r="IA114" i="1"/>
  <c r="HZ158" i="1"/>
  <c r="HZ256" i="1"/>
  <c r="HZ159" i="1"/>
  <c r="HZ161" i="1"/>
  <c r="HZ160" i="1"/>
  <c r="HZ137" i="1"/>
  <c r="HZ138" i="1" s="1"/>
  <c r="HZ139" i="1" s="1"/>
  <c r="HZ140" i="1" s="1"/>
  <c r="HZ141" i="1" s="1"/>
  <c r="HZ3" i="1" s="1"/>
  <c r="IA106" i="1"/>
  <c r="IA115" i="1" l="1"/>
  <c r="IA28" i="1"/>
  <c r="IA107" i="1"/>
  <c r="IA108" i="1"/>
  <c r="IA109" i="1" s="1"/>
  <c r="IA110" i="1" l="1"/>
  <c r="IA116" i="1" s="1"/>
  <c r="IA29" i="1" s="1"/>
  <c r="IB91" i="1"/>
  <c r="IA176" i="1"/>
  <c r="IA24" i="1"/>
  <c r="IB73" i="1"/>
  <c r="IA122" i="1"/>
  <c r="IA123" i="1" s="1"/>
  <c r="IA124" i="1" s="1"/>
  <c r="IA33" i="1" s="1"/>
  <c r="IA117" i="1" l="1"/>
  <c r="IA118" i="1" s="1"/>
  <c r="IB92" i="1"/>
  <c r="IB93" i="1" s="1"/>
  <c r="IB94" i="1" s="1"/>
  <c r="IA25" i="1"/>
  <c r="IA119" i="1"/>
  <c r="IA120" i="1" s="1"/>
  <c r="IA31" i="1" s="1"/>
  <c r="IB74" i="1"/>
  <c r="IB75" i="1" s="1"/>
  <c r="IA144" i="1"/>
  <c r="IB72" i="1"/>
  <c r="IA174" i="1"/>
  <c r="IB99" i="1"/>
  <c r="IA260" i="1"/>
  <c r="IB71" i="1"/>
  <c r="IA131" i="1"/>
  <c r="IA41" i="1" l="1"/>
  <c r="IA40" i="1"/>
  <c r="IA151" i="1"/>
  <c r="IA148" i="1"/>
  <c r="IA146" i="1"/>
  <c r="IA147" i="1"/>
  <c r="IA150" i="1"/>
  <c r="IA149" i="1"/>
  <c r="IB18" i="1"/>
  <c r="IA175" i="1"/>
  <c r="IA177" i="1" s="1"/>
  <c r="IA178" i="1" s="1"/>
  <c r="IB79" i="1"/>
  <c r="IA30" i="1"/>
  <c r="IA121" i="1"/>
  <c r="IA126" i="1"/>
  <c r="IA127" i="1" s="1"/>
  <c r="IA128" i="1" s="1"/>
  <c r="IA4" i="1" s="1"/>
  <c r="IB68" i="1" l="1"/>
  <c r="IA43" i="1"/>
  <c r="IB76" i="1"/>
  <c r="IA181" i="1"/>
  <c r="IB77" i="1"/>
  <c r="IA258" i="1"/>
  <c r="IA183" i="1"/>
  <c r="IA180" i="1"/>
  <c r="IA132" i="1"/>
  <c r="IA133" i="1" s="1"/>
  <c r="IA134" i="1" s="1"/>
  <c r="IA135" i="1" s="1"/>
  <c r="IA136" i="1" s="1"/>
  <c r="IA42" i="1"/>
  <c r="IB81" i="1"/>
  <c r="IA179" i="1"/>
  <c r="IB80" i="1"/>
  <c r="IA184" i="1"/>
  <c r="IA32" i="1"/>
  <c r="IB97" i="1"/>
  <c r="IB98" i="1" s="1"/>
  <c r="IB64" i="1"/>
  <c r="IB66" i="1"/>
  <c r="IB6" i="1" s="1"/>
  <c r="IB61" i="1"/>
  <c r="IB19" i="1" l="1"/>
  <c r="IB100" i="1"/>
  <c r="IB101" i="1"/>
  <c r="IB20" i="1" s="1"/>
  <c r="IB7" i="1"/>
  <c r="IC56" i="1"/>
  <c r="IC57" i="1" s="1"/>
  <c r="IB82" i="1"/>
  <c r="IB83" i="1" s="1"/>
  <c r="IB14" i="1" s="1"/>
  <c r="IB84" i="1"/>
  <c r="IB8" i="1"/>
  <c r="IB78" i="1"/>
  <c r="IB13" i="1" s="1"/>
  <c r="IB165" i="1"/>
  <c r="IB95" i="1"/>
  <c r="IB16" i="1" s="1"/>
  <c r="IB87" i="1"/>
  <c r="IB9" i="1" s="1"/>
  <c r="IB12" i="1"/>
  <c r="IB163" i="1"/>
  <c r="IB145" i="1"/>
  <c r="IB85" i="1"/>
  <c r="IB88" i="1" s="1"/>
  <c r="IB89" i="1" s="1"/>
  <c r="IB15" i="1" s="1"/>
  <c r="IB104" i="1" l="1"/>
  <c r="IB113" i="1"/>
  <c r="IB27" i="1" s="1"/>
  <c r="IB86" i="1"/>
  <c r="IB10" i="1"/>
  <c r="IB22" i="1"/>
  <c r="IB37" i="1"/>
  <c r="IA164" i="1"/>
  <c r="IB36" i="1"/>
  <c r="IB39" i="1"/>
  <c r="IB38" i="1"/>
  <c r="IA166" i="1"/>
  <c r="IC62" i="1"/>
  <c r="IC63" i="1" s="1"/>
  <c r="IB114" i="1" l="1"/>
  <c r="IB28" i="1" s="1"/>
  <c r="IB105" i="1"/>
  <c r="IC65" i="1"/>
  <c r="IC67" i="1"/>
  <c r="IA158" i="1"/>
  <c r="IA137" i="1"/>
  <c r="IA138" i="1" s="1"/>
  <c r="IA139" i="1" s="1"/>
  <c r="IA140" i="1" s="1"/>
  <c r="IA141" i="1" s="1"/>
  <c r="IA3" i="1" s="1"/>
  <c r="IA160" i="1"/>
  <c r="IA161" i="1"/>
  <c r="IA159" i="1"/>
  <c r="IA256" i="1"/>
  <c r="IA154" i="1"/>
  <c r="IA254" i="1"/>
  <c r="IA156" i="1"/>
  <c r="IA157" i="1"/>
  <c r="IA155" i="1"/>
  <c r="IB115" i="1" l="1"/>
  <c r="IB122" i="1" s="1"/>
  <c r="IB123" i="1" s="1"/>
  <c r="IB124" i="1" s="1"/>
  <c r="IB33" i="1" s="1"/>
  <c r="IB23" i="1"/>
  <c r="IB106" i="1"/>
  <c r="IB107" i="1" l="1"/>
  <c r="IB108" i="1"/>
  <c r="IB109" i="1" s="1"/>
  <c r="IB110" i="1" l="1"/>
  <c r="IC91" i="1"/>
  <c r="IB176" i="1"/>
  <c r="IB24" i="1"/>
  <c r="IC73" i="1"/>
  <c r="IB116" i="1" l="1"/>
  <c r="IB260" i="1"/>
  <c r="IC92" i="1"/>
  <c r="IC93" i="1" s="1"/>
  <c r="IC94" i="1" s="1"/>
  <c r="IB144" i="1"/>
  <c r="IB131" i="1"/>
  <c r="IC74" i="1"/>
  <c r="IC75" i="1" s="1"/>
  <c r="IB25" i="1"/>
  <c r="IC72" i="1"/>
  <c r="IB119" i="1"/>
  <c r="IB120" i="1" s="1"/>
  <c r="IB31" i="1" s="1"/>
  <c r="IB174" i="1"/>
  <c r="IC71" i="1"/>
  <c r="IC99" i="1"/>
  <c r="IC18" i="1" s="1"/>
  <c r="IB151" i="1" l="1"/>
  <c r="IB149" i="1"/>
  <c r="IB148" i="1"/>
  <c r="IB150" i="1"/>
  <c r="IB147" i="1"/>
  <c r="IB146" i="1"/>
  <c r="IB40" i="1"/>
  <c r="IB41" i="1"/>
  <c r="IB29" i="1"/>
  <c r="IB117" i="1"/>
  <c r="IB118" i="1" s="1"/>
  <c r="IC79" i="1" l="1"/>
  <c r="IB30" i="1"/>
  <c r="IB126" i="1"/>
  <c r="IB127" i="1" s="1"/>
  <c r="IB128" i="1" s="1"/>
  <c r="IB4" i="1" s="1"/>
  <c r="IB175" i="1"/>
  <c r="IB177" i="1" s="1"/>
  <c r="IB178" i="1" s="1"/>
  <c r="IB121" i="1"/>
  <c r="IC64" i="1"/>
  <c r="IC66" i="1"/>
  <c r="IC6" i="1" s="1"/>
  <c r="IC61" i="1"/>
  <c r="IB184" i="1" l="1"/>
  <c r="IB132" i="1"/>
  <c r="IB133" i="1" s="1"/>
  <c r="IB134" i="1" s="1"/>
  <c r="IB135" i="1" s="1"/>
  <c r="IB136" i="1" s="1"/>
  <c r="IB183" i="1"/>
  <c r="IC76" i="1"/>
  <c r="IC77" i="1"/>
  <c r="IB180" i="1"/>
  <c r="IB43" i="1"/>
  <c r="IB179" i="1"/>
  <c r="IC80" i="1"/>
  <c r="IC81" i="1"/>
  <c r="IC82" i="1" s="1"/>
  <c r="IC83" i="1" s="1"/>
  <c r="IC14" i="1" s="1"/>
  <c r="IB181" i="1"/>
  <c r="IB258" i="1"/>
  <c r="IB42" i="1"/>
  <c r="IC68" i="1"/>
  <c r="IC8" i="1"/>
  <c r="IC84" i="1"/>
  <c r="ID56" i="1"/>
  <c r="ID57" i="1" s="1"/>
  <c r="ID62" i="1" s="1"/>
  <c r="ID63" i="1" s="1"/>
  <c r="IC7" i="1"/>
  <c r="IC97" i="1"/>
  <c r="IC98" i="1" s="1"/>
  <c r="IB32" i="1"/>
  <c r="ID67" i="1" l="1"/>
  <c r="IC12" i="1"/>
  <c r="IC113" i="1"/>
  <c r="IC27" i="1" s="1"/>
  <c r="IC95" i="1"/>
  <c r="IC16" i="1" s="1"/>
  <c r="IC85" i="1"/>
  <c r="IC88" i="1" s="1"/>
  <c r="IC89" i="1" s="1"/>
  <c r="IC15" i="1" s="1"/>
  <c r="IC163" i="1"/>
  <c r="IC145" i="1"/>
  <c r="IC165" i="1"/>
  <c r="IC87" i="1"/>
  <c r="IC9" i="1" s="1"/>
  <c r="ID65" i="1"/>
  <c r="IC101" i="1"/>
  <c r="IC20" i="1" s="1"/>
  <c r="IC19" i="1"/>
  <c r="IC100" i="1"/>
  <c r="IC78" i="1"/>
  <c r="IC13" i="1" s="1"/>
  <c r="IB166" i="1" l="1"/>
  <c r="IC38" i="1"/>
  <c r="IC39" i="1"/>
  <c r="IC86" i="1"/>
  <c r="IC114" i="1" s="1"/>
  <c r="IC10" i="1"/>
  <c r="IC36" i="1"/>
  <c r="IB164" i="1"/>
  <c r="IC37" i="1"/>
  <c r="IC104" i="1"/>
  <c r="IC115" i="1" l="1"/>
  <c r="IC122" i="1" s="1"/>
  <c r="IC123" i="1" s="1"/>
  <c r="IC124" i="1" s="1"/>
  <c r="IC33" i="1" s="1"/>
  <c r="IC28" i="1"/>
  <c r="IB154" i="1"/>
  <c r="IB156" i="1"/>
  <c r="IB155" i="1"/>
  <c r="IB157" i="1"/>
  <c r="IB254" i="1"/>
  <c r="IC22" i="1"/>
  <c r="IC105" i="1"/>
  <c r="IC23" i="1" s="1"/>
  <c r="IB160" i="1"/>
  <c r="IB137" i="1"/>
  <c r="IB138" i="1" s="1"/>
  <c r="IB139" i="1" s="1"/>
  <c r="IB140" i="1" s="1"/>
  <c r="IB141" i="1" s="1"/>
  <c r="IB3" i="1" s="1"/>
  <c r="IB159" i="1"/>
  <c r="IB158" i="1"/>
  <c r="IB161" i="1"/>
  <c r="IB256" i="1"/>
  <c r="IC106" i="1" l="1"/>
  <c r="IC108" i="1" l="1"/>
  <c r="IC109" i="1" s="1"/>
  <c r="IC107" i="1"/>
  <c r="IC176" i="1" l="1"/>
  <c r="ID73" i="1"/>
  <c r="IC24" i="1"/>
  <c r="IC110" i="1"/>
  <c r="ID91" i="1"/>
  <c r="ID99" i="1" l="1"/>
  <c r="ID18" i="1" s="1"/>
  <c r="IC174" i="1"/>
  <c r="IC25" i="1"/>
  <c r="ID72" i="1"/>
  <c r="IC131" i="1"/>
  <c r="IC144" i="1"/>
  <c r="ID71" i="1"/>
  <c r="ID74" i="1"/>
  <c r="ID75" i="1" s="1"/>
  <c r="IC260" i="1"/>
  <c r="ID92" i="1"/>
  <c r="ID93" i="1" s="1"/>
  <c r="ID94" i="1" s="1"/>
  <c r="IC119" i="1"/>
  <c r="IC120" i="1" s="1"/>
  <c r="IC31" i="1" s="1"/>
  <c r="IC116" i="1"/>
  <c r="IC29" i="1" l="1"/>
  <c r="IC117" i="1"/>
  <c r="IC118" i="1" s="1"/>
  <c r="IC40" i="1"/>
  <c r="IC41" i="1"/>
  <c r="IC147" i="1"/>
  <c r="IC151" i="1"/>
  <c r="IC149" i="1"/>
  <c r="IC148" i="1"/>
  <c r="IC150" i="1"/>
  <c r="IC146" i="1"/>
  <c r="IC175" i="1" l="1"/>
  <c r="IC177" i="1" s="1"/>
  <c r="IC178" i="1" s="1"/>
  <c r="ID68" i="1" s="1"/>
  <c r="IC126" i="1"/>
  <c r="IC127" i="1" s="1"/>
  <c r="IC128" i="1" s="1"/>
  <c r="IC4" i="1" s="1"/>
  <c r="IC30" i="1"/>
  <c r="ID79" i="1"/>
  <c r="IC121" i="1"/>
  <c r="ID61" i="1"/>
  <c r="ID64" i="1"/>
  <c r="ID66" i="1"/>
  <c r="ID6" i="1" s="1"/>
  <c r="ID8" i="1" l="1"/>
  <c r="ID84" i="1"/>
  <c r="IE56" i="1"/>
  <c r="IE57" i="1" s="1"/>
  <c r="ID7" i="1"/>
  <c r="ID87" i="1"/>
  <c r="ID9" i="1" s="1"/>
  <c r="ID163" i="1"/>
  <c r="ID12" i="1"/>
  <c r="ID145" i="1"/>
  <c r="ID95" i="1"/>
  <c r="ID16" i="1" s="1"/>
  <c r="ID85" i="1"/>
  <c r="ID88" i="1" s="1"/>
  <c r="ID165" i="1"/>
  <c r="ID97" i="1"/>
  <c r="ID98" i="1" s="1"/>
  <c r="IC32" i="1"/>
  <c r="IC183" i="1"/>
  <c r="IC179" i="1"/>
  <c r="IC132" i="1"/>
  <c r="IC133" i="1" s="1"/>
  <c r="IC134" i="1" s="1"/>
  <c r="IC135" i="1" s="1"/>
  <c r="IC136" i="1" s="1"/>
  <c r="IC180" i="1"/>
  <c r="ID76" i="1"/>
  <c r="IC43" i="1"/>
  <c r="IC184" i="1"/>
  <c r="IC181" i="1"/>
  <c r="ID80" i="1"/>
  <c r="ID81" i="1"/>
  <c r="IC42" i="1"/>
  <c r="ID77" i="1"/>
  <c r="IC258" i="1"/>
  <c r="ID82" i="1" l="1"/>
  <c r="ID83" i="1" s="1"/>
  <c r="ID14" i="1" s="1"/>
  <c r="ID78" i="1"/>
  <c r="ID13" i="1" s="1"/>
  <c r="ID86" i="1"/>
  <c r="ID10" i="1"/>
  <c r="ID113" i="1"/>
  <c r="ID101" i="1"/>
  <c r="ID20" i="1" s="1"/>
  <c r="ID19" i="1"/>
  <c r="ID100" i="1"/>
  <c r="IE62" i="1"/>
  <c r="IE67" i="1" s="1"/>
  <c r="ID89" i="1"/>
  <c r="ID15" i="1" s="1"/>
  <c r="ID36" i="1"/>
  <c r="ID37" i="1"/>
  <c r="IC164" i="1"/>
  <c r="ID38" i="1"/>
  <c r="IC166" i="1"/>
  <c r="ID39" i="1"/>
  <c r="ID104" i="1" l="1"/>
  <c r="ID22" i="1" s="1"/>
  <c r="ID114" i="1"/>
  <c r="ID27" i="1"/>
  <c r="IC161" i="1"/>
  <c r="IC159" i="1"/>
  <c r="IC160" i="1"/>
  <c r="IC256" i="1"/>
  <c r="IC137" i="1"/>
  <c r="IC138" i="1" s="1"/>
  <c r="IC139" i="1" s="1"/>
  <c r="IC140" i="1" s="1"/>
  <c r="IC141" i="1" s="1"/>
  <c r="IC3" i="1" s="1"/>
  <c r="IC158" i="1"/>
  <c r="IC254" i="1"/>
  <c r="IC156" i="1"/>
  <c r="IC157" i="1"/>
  <c r="IC154" i="1"/>
  <c r="IC155" i="1"/>
  <c r="IE63" i="1"/>
  <c r="IE65" i="1"/>
  <c r="ID105" i="1" l="1"/>
  <c r="ID23" i="1" s="1"/>
  <c r="ID28" i="1"/>
  <c r="ID115" i="1"/>
  <c r="ID106" i="1" l="1"/>
  <c r="ID107" i="1" s="1"/>
  <c r="ID176" i="1" s="1"/>
  <c r="ID122" i="1"/>
  <c r="ID123" i="1" s="1"/>
  <c r="ID124" i="1" s="1"/>
  <c r="ID33" i="1" s="1"/>
  <c r="ID108" i="1" l="1"/>
  <c r="ID109" i="1" s="1"/>
  <c r="IE91" i="1" s="1"/>
  <c r="ID24" i="1"/>
  <c r="IE73" i="1"/>
  <c r="ID110" i="1" l="1"/>
  <c r="IE92" i="1" l="1"/>
  <c r="IE93" i="1" s="1"/>
  <c r="IE94" i="1" s="1"/>
  <c r="ID174" i="1"/>
  <c r="ID131" i="1"/>
  <c r="ID260" i="1"/>
  <c r="IE72" i="1"/>
  <c r="IE71" i="1"/>
  <c r="ID116" i="1"/>
  <c r="ID144" i="1"/>
  <c r="ID25" i="1"/>
  <c r="ID119" i="1"/>
  <c r="ID120" i="1" s="1"/>
  <c r="ID31" i="1" s="1"/>
  <c r="IE99" i="1"/>
  <c r="IE18" i="1" s="1"/>
  <c r="IE74" i="1"/>
  <c r="IE75" i="1" s="1"/>
  <c r="ID41" i="1" l="1"/>
  <c r="ID40" i="1"/>
  <c r="ID149" i="1"/>
  <c r="ID148" i="1"/>
  <c r="ID150" i="1"/>
  <c r="ID146" i="1"/>
  <c r="ID151" i="1"/>
  <c r="ID147" i="1"/>
  <c r="ID29" i="1"/>
  <c r="ID117" i="1"/>
  <c r="ID118" i="1" s="1"/>
  <c r="IE61" i="1" l="1"/>
  <c r="IE64" i="1"/>
  <c r="IE66" i="1"/>
  <c r="IE6" i="1" s="1"/>
  <c r="IE79" i="1"/>
  <c r="ID126" i="1"/>
  <c r="ID127" i="1" s="1"/>
  <c r="ID128" i="1" s="1"/>
  <c r="ID4" i="1" s="1"/>
  <c r="ID121" i="1"/>
  <c r="ID30" i="1"/>
  <c r="ID175" i="1"/>
  <c r="ID177" i="1" s="1"/>
  <c r="ID178" i="1" s="1"/>
  <c r="IE76" i="1" l="1"/>
  <c r="ID180" i="1"/>
  <c r="ID181" i="1"/>
  <c r="ID183" i="1"/>
  <c r="IE81" i="1"/>
  <c r="ID43" i="1"/>
  <c r="IE68" i="1"/>
  <c r="ID184" i="1"/>
  <c r="IE77" i="1"/>
  <c r="IE78" i="1" s="1"/>
  <c r="IE13" i="1" s="1"/>
  <c r="ID179" i="1"/>
  <c r="ID258" i="1"/>
  <c r="ID132" i="1"/>
  <c r="ID133" i="1" s="1"/>
  <c r="ID134" i="1" s="1"/>
  <c r="ID135" i="1" s="1"/>
  <c r="ID136" i="1" s="1"/>
  <c r="IE80" i="1"/>
  <c r="ID42" i="1"/>
  <c r="ID32" i="1"/>
  <c r="IE97" i="1"/>
  <c r="IE98" i="1" s="1"/>
  <c r="IE84" i="1"/>
  <c r="IE8" i="1"/>
  <c r="IE7" i="1"/>
  <c r="IF56" i="1"/>
  <c r="IF57" i="1" s="1"/>
  <c r="IF62" i="1" s="1"/>
  <c r="IF63" i="1" s="1"/>
  <c r="IE104" i="1" l="1"/>
  <c r="IE19" i="1"/>
  <c r="IE100" i="1"/>
  <c r="IE101" i="1"/>
  <c r="IE20" i="1" s="1"/>
  <c r="IF67" i="1"/>
  <c r="IE87" i="1"/>
  <c r="IE9" i="1" s="1"/>
  <c r="IE95" i="1"/>
  <c r="IE16" i="1" s="1"/>
  <c r="IE12" i="1"/>
  <c r="IE163" i="1"/>
  <c r="IE165" i="1"/>
  <c r="IE85" i="1"/>
  <c r="IE88" i="1" s="1"/>
  <c r="IE145" i="1"/>
  <c r="IF65" i="1"/>
  <c r="IE82" i="1"/>
  <c r="IE83" i="1" s="1"/>
  <c r="IE22" i="1"/>
  <c r="IE36" i="1" l="1"/>
  <c r="ID164" i="1"/>
  <c r="IE37" i="1"/>
  <c r="IE10" i="1"/>
  <c r="IE89" i="1"/>
  <c r="IE15" i="1" s="1"/>
  <c r="IE86" i="1"/>
  <c r="IE105" i="1" s="1"/>
  <c r="IE14" i="1"/>
  <c r="IE113" i="1"/>
  <c r="IE39" i="1"/>
  <c r="IE38" i="1"/>
  <c r="ID166" i="1"/>
  <c r="IE27" i="1" l="1"/>
  <c r="IE114" i="1"/>
  <c r="ID256" i="1"/>
  <c r="ID137" i="1"/>
  <c r="ID138" i="1" s="1"/>
  <c r="ID139" i="1" s="1"/>
  <c r="ID140" i="1" s="1"/>
  <c r="ID141" i="1" s="1"/>
  <c r="ID3" i="1" s="1"/>
  <c r="ID161" i="1"/>
  <c r="ID160" i="1"/>
  <c r="ID159" i="1"/>
  <c r="ID158" i="1"/>
  <c r="IE23" i="1"/>
  <c r="IE106" i="1"/>
  <c r="ID254" i="1"/>
  <c r="ID156" i="1"/>
  <c r="ID154" i="1"/>
  <c r="ID155" i="1"/>
  <c r="ID157" i="1"/>
  <c r="IE115" i="1" l="1"/>
  <c r="IE122" i="1" s="1"/>
  <c r="IE123" i="1" s="1"/>
  <c r="IE124" i="1" s="1"/>
  <c r="IE33" i="1" s="1"/>
  <c r="IE28" i="1"/>
  <c r="IE107" i="1"/>
  <c r="IE108" i="1"/>
  <c r="IE109" i="1" s="1"/>
  <c r="IE110" i="1" l="1"/>
  <c r="IF91" i="1"/>
  <c r="IF73" i="1"/>
  <c r="IE24" i="1"/>
  <c r="IE176" i="1"/>
  <c r="IE116" i="1" l="1"/>
  <c r="IF74" i="1"/>
  <c r="IF75" i="1" s="1"/>
  <c r="IE144" i="1"/>
  <c r="IF71" i="1"/>
  <c r="IE260" i="1"/>
  <c r="IE131" i="1"/>
  <c r="IF99" i="1"/>
  <c r="IF18" i="1" s="1"/>
  <c r="IF72" i="1"/>
  <c r="IE119" i="1"/>
  <c r="IE120" i="1" s="1"/>
  <c r="IE31" i="1" s="1"/>
  <c r="IE174" i="1"/>
  <c r="IE25" i="1"/>
  <c r="IF92" i="1"/>
  <c r="IF93" i="1" s="1"/>
  <c r="IF94" i="1" s="1"/>
  <c r="IE41" i="1" l="1"/>
  <c r="IE40" i="1"/>
  <c r="IE150" i="1"/>
  <c r="IE147" i="1"/>
  <c r="IE148" i="1"/>
  <c r="IE151" i="1"/>
  <c r="IE149" i="1"/>
  <c r="IE146" i="1"/>
  <c r="IE29" i="1"/>
  <c r="IE117" i="1"/>
  <c r="IE118" i="1" s="1"/>
  <c r="IF66" i="1" l="1"/>
  <c r="IF6" i="1" s="1"/>
  <c r="IF61" i="1"/>
  <c r="IF64" i="1"/>
  <c r="IF79" i="1"/>
  <c r="IE175" i="1"/>
  <c r="IE177" i="1" s="1"/>
  <c r="IE178" i="1" s="1"/>
  <c r="IE121" i="1"/>
  <c r="IE30" i="1"/>
  <c r="IE126" i="1"/>
  <c r="IE127" i="1" s="1"/>
  <c r="IE128" i="1" s="1"/>
  <c r="IE4" i="1" s="1"/>
  <c r="IF84" i="1" l="1"/>
  <c r="IF8" i="1"/>
  <c r="IF97" i="1"/>
  <c r="IF98" i="1" s="1"/>
  <c r="IE32" i="1"/>
  <c r="IF7" i="1"/>
  <c r="IG56" i="1"/>
  <c r="IG57" i="1" s="1"/>
  <c r="IG62" i="1" s="1"/>
  <c r="IG67" i="1" s="1"/>
  <c r="IE183" i="1"/>
  <c r="IF81" i="1"/>
  <c r="IE132" i="1"/>
  <c r="IE133" i="1" s="1"/>
  <c r="IE134" i="1" s="1"/>
  <c r="IE135" i="1" s="1"/>
  <c r="IE136" i="1" s="1"/>
  <c r="IE181" i="1"/>
  <c r="IE43" i="1"/>
  <c r="IF80" i="1"/>
  <c r="IE180" i="1"/>
  <c r="IF76" i="1"/>
  <c r="IE179" i="1"/>
  <c r="IF77" i="1"/>
  <c r="IE42" i="1"/>
  <c r="IE258" i="1"/>
  <c r="IE184" i="1"/>
  <c r="IF68" i="1"/>
  <c r="IG63" i="1"/>
  <c r="IG65" i="1" l="1"/>
  <c r="IF95" i="1"/>
  <c r="IF16" i="1" s="1"/>
  <c r="IF145" i="1"/>
  <c r="IF12" i="1"/>
  <c r="IF165" i="1"/>
  <c r="IF85" i="1"/>
  <c r="IF88" i="1" s="1"/>
  <c r="IF87" i="1"/>
  <c r="IF9" i="1" s="1"/>
  <c r="IF163" i="1"/>
  <c r="IF78" i="1"/>
  <c r="IF13" i="1" s="1"/>
  <c r="IF82" i="1"/>
  <c r="IF83" i="1" s="1"/>
  <c r="IF14" i="1" s="1"/>
  <c r="IF101" i="1"/>
  <c r="IF20" i="1" s="1"/>
  <c r="IF100" i="1"/>
  <c r="IF19" i="1"/>
  <c r="IF113" i="1" l="1"/>
  <c r="IE164" i="1"/>
  <c r="IF36" i="1"/>
  <c r="IF37" i="1"/>
  <c r="IF27" i="1"/>
  <c r="IF10" i="1"/>
  <c r="IF86" i="1"/>
  <c r="IF104" i="1"/>
  <c r="IF89" i="1"/>
  <c r="IF15" i="1" s="1"/>
  <c r="IE166" i="1"/>
  <c r="IF39" i="1"/>
  <c r="IF38" i="1"/>
  <c r="IF114" i="1" l="1"/>
  <c r="IF28" i="1" s="1"/>
  <c r="IF115" i="1"/>
  <c r="IF22" i="1"/>
  <c r="IF105" i="1"/>
  <c r="IF23" i="1" s="1"/>
  <c r="IE256" i="1"/>
  <c r="IE159" i="1"/>
  <c r="IE160" i="1"/>
  <c r="IE158" i="1"/>
  <c r="IE137" i="1"/>
  <c r="IE138" i="1" s="1"/>
  <c r="IE139" i="1" s="1"/>
  <c r="IE140" i="1" s="1"/>
  <c r="IE141" i="1" s="1"/>
  <c r="IE3" i="1" s="1"/>
  <c r="IE161" i="1"/>
  <c r="IE154" i="1"/>
  <c r="IE157" i="1"/>
  <c r="IE155" i="1"/>
  <c r="IE156" i="1"/>
  <c r="IE254" i="1"/>
  <c r="IF106" i="1" l="1"/>
  <c r="IF122" i="1"/>
  <c r="IF123" i="1" s="1"/>
  <c r="IF124" i="1" s="1"/>
  <c r="IF33" i="1" s="1"/>
  <c r="IF107" i="1" l="1"/>
  <c r="IF108" i="1"/>
  <c r="IF109" i="1" s="1"/>
  <c r="IF110" i="1" l="1"/>
  <c r="IG91" i="1"/>
  <c r="IG73" i="1"/>
  <c r="IF24" i="1"/>
  <c r="IF176" i="1"/>
  <c r="IG72" i="1" l="1"/>
  <c r="IF144" i="1"/>
  <c r="IG92" i="1"/>
  <c r="IG93" i="1" s="1"/>
  <c r="IG94" i="1" s="1"/>
  <c r="IF119" i="1"/>
  <c r="IF120" i="1" s="1"/>
  <c r="IF31" i="1" s="1"/>
  <c r="IF131" i="1"/>
  <c r="IF260" i="1"/>
  <c r="IF25" i="1"/>
  <c r="IG71" i="1"/>
  <c r="IF174" i="1"/>
  <c r="IG74" i="1"/>
  <c r="IG75" i="1" s="1"/>
  <c r="IG99" i="1"/>
  <c r="IF116" i="1"/>
  <c r="IF29" i="1" l="1"/>
  <c r="IF117" i="1"/>
  <c r="IF118" i="1" s="1"/>
  <c r="IG18" i="1"/>
  <c r="IF41" i="1"/>
  <c r="IF40" i="1"/>
  <c r="IF146" i="1"/>
  <c r="IF148" i="1"/>
  <c r="IF151" i="1"/>
  <c r="IF150" i="1"/>
  <c r="IF147" i="1"/>
  <c r="IF149" i="1"/>
  <c r="IG66" i="1" l="1"/>
  <c r="IG6" i="1" s="1"/>
  <c r="IG61" i="1"/>
  <c r="IG64" i="1"/>
  <c r="IF175" i="1"/>
  <c r="IF177" i="1" s="1"/>
  <c r="IF178" i="1" s="1"/>
  <c r="IG68" i="1" s="1"/>
  <c r="IF30" i="1"/>
  <c r="IG79" i="1"/>
  <c r="IF121" i="1"/>
  <c r="IF126" i="1"/>
  <c r="IF127" i="1" s="1"/>
  <c r="IF128" i="1" s="1"/>
  <c r="IF4" i="1" s="1"/>
  <c r="IG87" i="1" l="1"/>
  <c r="IG9" i="1" s="1"/>
  <c r="IG163" i="1"/>
  <c r="IG145" i="1"/>
  <c r="IG165" i="1"/>
  <c r="IG95" i="1"/>
  <c r="IG16" i="1" s="1"/>
  <c r="IG12" i="1"/>
  <c r="IG85" i="1"/>
  <c r="IG88" i="1" s="1"/>
  <c r="IG97" i="1"/>
  <c r="IG98" i="1" s="1"/>
  <c r="IF32" i="1"/>
  <c r="IG84" i="1"/>
  <c r="IG8" i="1"/>
  <c r="IH56" i="1"/>
  <c r="IH57" i="1" s="1"/>
  <c r="IG7" i="1"/>
  <c r="IG80" i="1"/>
  <c r="IF184" i="1"/>
  <c r="IF132" i="1"/>
  <c r="IF133" i="1" s="1"/>
  <c r="IF134" i="1" s="1"/>
  <c r="IF135" i="1" s="1"/>
  <c r="IF136" i="1" s="1"/>
  <c r="IF42" i="1"/>
  <c r="IG77" i="1"/>
  <c r="IF181" i="1"/>
  <c r="IG76" i="1"/>
  <c r="IF180" i="1"/>
  <c r="IF258" i="1"/>
  <c r="IG81" i="1"/>
  <c r="IF43" i="1"/>
  <c r="IF183" i="1"/>
  <c r="IF179" i="1"/>
  <c r="IG39" i="1" l="1"/>
  <c r="IF166" i="1"/>
  <c r="IG38" i="1"/>
  <c r="IH62" i="1"/>
  <c r="IH63" i="1" s="1"/>
  <c r="IG19" i="1"/>
  <c r="IG100" i="1"/>
  <c r="IG101" i="1"/>
  <c r="IG20" i="1" s="1"/>
  <c r="IG86" i="1"/>
  <c r="IG10" i="1"/>
  <c r="IG82" i="1"/>
  <c r="IG83" i="1" s="1"/>
  <c r="IG89" i="1"/>
  <c r="IG15" i="1" s="1"/>
  <c r="IG37" i="1"/>
  <c r="IG36" i="1"/>
  <c r="IF164" i="1"/>
  <c r="IG78" i="1"/>
  <c r="IH67" i="1" l="1"/>
  <c r="IG14" i="1"/>
  <c r="IG113" i="1"/>
  <c r="IF155" i="1"/>
  <c r="IF157" i="1"/>
  <c r="IF156" i="1"/>
  <c r="IF154" i="1"/>
  <c r="IF254" i="1"/>
  <c r="IF137" i="1"/>
  <c r="IF138" i="1" s="1"/>
  <c r="IF139" i="1" s="1"/>
  <c r="IF140" i="1" s="1"/>
  <c r="IF141" i="1" s="1"/>
  <c r="IF3" i="1" s="1"/>
  <c r="IF161" i="1"/>
  <c r="IF158" i="1"/>
  <c r="IF159" i="1"/>
  <c r="IF160" i="1"/>
  <c r="IF256" i="1"/>
  <c r="IG13" i="1"/>
  <c r="IG104" i="1"/>
  <c r="IH65" i="1"/>
  <c r="IG105" i="1" l="1"/>
  <c r="IG23" i="1" s="1"/>
  <c r="IG22" i="1"/>
  <c r="IG106" i="1"/>
  <c r="IG107" i="1" s="1"/>
  <c r="IG27" i="1"/>
  <c r="IG114" i="1"/>
  <c r="IG108" i="1" l="1"/>
  <c r="IG109" i="1" s="1"/>
  <c r="IG176" i="1"/>
  <c r="IH73" i="1"/>
  <c r="IG24" i="1"/>
  <c r="IG115" i="1"/>
  <c r="IG28" i="1"/>
  <c r="IG122" i="1" l="1"/>
  <c r="IG123" i="1" s="1"/>
  <c r="IG124" i="1" s="1"/>
  <c r="IG33" i="1" s="1"/>
  <c r="IH91" i="1"/>
  <c r="IG110" i="1"/>
  <c r="IG131" i="1" l="1"/>
  <c r="IG174" i="1"/>
  <c r="IH72" i="1"/>
  <c r="IG119" i="1"/>
  <c r="IG120" i="1" s="1"/>
  <c r="IG31" i="1" s="1"/>
  <c r="IG144" i="1"/>
  <c r="IG260" i="1"/>
  <c r="IH99" i="1"/>
  <c r="IH74" i="1"/>
  <c r="IH75" i="1" s="1"/>
  <c r="IH92" i="1"/>
  <c r="IH93" i="1" s="1"/>
  <c r="IH94" i="1" s="1"/>
  <c r="IH71" i="1"/>
  <c r="IG25" i="1"/>
  <c r="IG116" i="1"/>
  <c r="IG29" i="1" l="1"/>
  <c r="IG117" i="1"/>
  <c r="IG118" i="1" s="1"/>
  <c r="IH18" i="1"/>
  <c r="IG41" i="1"/>
  <c r="IG40" i="1"/>
  <c r="IG151" i="1"/>
  <c r="IG147" i="1"/>
  <c r="IG146" i="1"/>
  <c r="IG150" i="1"/>
  <c r="IG149" i="1"/>
  <c r="IG148" i="1"/>
  <c r="IH79" i="1" l="1"/>
  <c r="IG30" i="1"/>
  <c r="IG175" i="1"/>
  <c r="IG177" i="1" s="1"/>
  <c r="IG178" i="1" s="1"/>
  <c r="IH68" i="1" s="1"/>
  <c r="IG121" i="1"/>
  <c r="IG126" i="1"/>
  <c r="IG127" i="1" s="1"/>
  <c r="IG128" i="1" s="1"/>
  <c r="IG4" i="1" s="1"/>
  <c r="IH64" i="1"/>
  <c r="IH61" i="1"/>
  <c r="IH66" i="1"/>
  <c r="IH6" i="1" s="1"/>
  <c r="IH87" i="1" l="1"/>
  <c r="IH9" i="1" s="1"/>
  <c r="IH85" i="1"/>
  <c r="IH88" i="1" s="1"/>
  <c r="IH89" i="1" s="1"/>
  <c r="IH15" i="1" s="1"/>
  <c r="IH145" i="1"/>
  <c r="IH165" i="1"/>
  <c r="IH163" i="1"/>
  <c r="IH12" i="1"/>
  <c r="IH95" i="1"/>
  <c r="IH16" i="1" s="1"/>
  <c r="IG32" i="1"/>
  <c r="IH97" i="1"/>
  <c r="IH98" i="1" s="1"/>
  <c r="II56" i="1"/>
  <c r="II57" i="1" s="1"/>
  <c r="IH7" i="1"/>
  <c r="IG132" i="1"/>
  <c r="IG133" i="1" s="1"/>
  <c r="IG134" i="1" s="1"/>
  <c r="IG135" i="1" s="1"/>
  <c r="IG136" i="1" s="1"/>
  <c r="IH81" i="1"/>
  <c r="IG42" i="1"/>
  <c r="IG181" i="1"/>
  <c r="IG183" i="1"/>
  <c r="IG258" i="1"/>
  <c r="IH77" i="1"/>
  <c r="IH80" i="1"/>
  <c r="IG184" i="1"/>
  <c r="IG43" i="1"/>
  <c r="IH76" i="1"/>
  <c r="IG179" i="1"/>
  <c r="IG180" i="1"/>
  <c r="IH8" i="1"/>
  <c r="IH84" i="1"/>
  <c r="IH78" i="1" l="1"/>
  <c r="II62" i="1"/>
  <c r="II65" i="1" s="1"/>
  <c r="IH82" i="1"/>
  <c r="IH83" i="1" s="1"/>
  <c r="IH19" i="1"/>
  <c r="IH101" i="1"/>
  <c r="IH20" i="1" s="1"/>
  <c r="IH100" i="1"/>
  <c r="IH38" i="1"/>
  <c r="IH39" i="1"/>
  <c r="IG166" i="1"/>
  <c r="IH37" i="1"/>
  <c r="IG164" i="1"/>
  <c r="IH36" i="1"/>
  <c r="IH86" i="1"/>
  <c r="IH10" i="1"/>
  <c r="II67" i="1" l="1"/>
  <c r="IG159" i="1"/>
  <c r="IG161" i="1"/>
  <c r="IG158" i="1"/>
  <c r="IG256" i="1"/>
  <c r="IG137" i="1"/>
  <c r="IG138" i="1" s="1"/>
  <c r="IG139" i="1" s="1"/>
  <c r="IG140" i="1" s="1"/>
  <c r="IG141" i="1" s="1"/>
  <c r="IG3" i="1" s="1"/>
  <c r="IG160" i="1"/>
  <c r="IG157" i="1"/>
  <c r="IG254" i="1"/>
  <c r="IG155" i="1"/>
  <c r="IG156" i="1"/>
  <c r="IG154" i="1"/>
  <c r="II63" i="1"/>
  <c r="IH14" i="1"/>
  <c r="IH113" i="1"/>
  <c r="IH13" i="1"/>
  <c r="IH104" i="1"/>
  <c r="IH22" i="1" l="1"/>
  <c r="IH105" i="1"/>
  <c r="IH23" i="1" s="1"/>
  <c r="IH106" i="1"/>
  <c r="IH107" i="1" s="1"/>
  <c r="IH27" i="1"/>
  <c r="IH114" i="1"/>
  <c r="IH108" i="1" l="1"/>
  <c r="IH109" i="1" s="1"/>
  <c r="II73" i="1"/>
  <c r="IH176" i="1"/>
  <c r="IH24" i="1"/>
  <c r="IH115" i="1"/>
  <c r="IH28" i="1"/>
  <c r="IH122" i="1" l="1"/>
  <c r="IH123" i="1" s="1"/>
  <c r="IH124" i="1" s="1"/>
  <c r="IH33" i="1" s="1"/>
  <c r="II91" i="1"/>
  <c r="IH110" i="1"/>
  <c r="II99" i="1" l="1"/>
  <c r="IH119" i="1"/>
  <c r="IH120" i="1" s="1"/>
  <c r="IH31" i="1" s="1"/>
  <c r="II71" i="1"/>
  <c r="II92" i="1"/>
  <c r="II93" i="1" s="1"/>
  <c r="II94" i="1" s="1"/>
  <c r="IH144" i="1"/>
  <c r="IH174" i="1"/>
  <c r="II72" i="1"/>
  <c r="II74" i="1"/>
  <c r="II75" i="1" s="1"/>
  <c r="IH131" i="1"/>
  <c r="IH25" i="1"/>
  <c r="IH260" i="1"/>
  <c r="IH116" i="1"/>
  <c r="IH29" i="1" l="1"/>
  <c r="IH117" i="1"/>
  <c r="IH118" i="1" s="1"/>
  <c r="IH41" i="1"/>
  <c r="IH40" i="1"/>
  <c r="IH146" i="1"/>
  <c r="IH151" i="1"/>
  <c r="IH148" i="1"/>
  <c r="IH147" i="1"/>
  <c r="IH149" i="1"/>
  <c r="IH150" i="1"/>
  <c r="II18" i="1"/>
  <c r="II61" i="1" l="1"/>
  <c r="II66" i="1"/>
  <c r="II6" i="1" s="1"/>
  <c r="II64" i="1"/>
  <c r="IH30" i="1"/>
  <c r="IH175" i="1"/>
  <c r="IH177" i="1" s="1"/>
  <c r="IH178" i="1" s="1"/>
  <c r="II68" i="1" s="1"/>
  <c r="II79" i="1"/>
  <c r="IH121" i="1"/>
  <c r="IH126" i="1"/>
  <c r="IH127" i="1" s="1"/>
  <c r="IH128" i="1" s="1"/>
  <c r="IH4" i="1" s="1"/>
  <c r="II145" i="1" l="1"/>
  <c r="II12" i="1"/>
  <c r="II87" i="1"/>
  <c r="II9" i="1" s="1"/>
  <c r="II95" i="1"/>
  <c r="II16" i="1" s="1"/>
  <c r="II165" i="1"/>
  <c r="II85" i="1"/>
  <c r="II88" i="1" s="1"/>
  <c r="II163" i="1"/>
  <c r="IH32" i="1"/>
  <c r="II97" i="1"/>
  <c r="II98" i="1" s="1"/>
  <c r="II84" i="1"/>
  <c r="II8" i="1"/>
  <c r="IH180" i="1"/>
  <c r="IH184" i="1"/>
  <c r="IH132" i="1"/>
  <c r="IH133" i="1" s="1"/>
  <c r="IH134" i="1" s="1"/>
  <c r="IH135" i="1" s="1"/>
  <c r="IH136" i="1" s="1"/>
  <c r="IH181" i="1"/>
  <c r="II77" i="1"/>
  <c r="IH179" i="1"/>
  <c r="IH42" i="1"/>
  <c r="IH258" i="1"/>
  <c r="II81" i="1"/>
  <c r="IH43" i="1"/>
  <c r="II76" i="1"/>
  <c r="IH183" i="1"/>
  <c r="II80" i="1"/>
  <c r="II7" i="1"/>
  <c r="IJ56" i="1"/>
  <c r="IJ57" i="1" s="1"/>
  <c r="IJ62" i="1" l="1"/>
  <c r="IJ63" i="1" s="1"/>
  <c r="II19" i="1"/>
  <c r="II101" i="1"/>
  <c r="II20" i="1" s="1"/>
  <c r="II100" i="1"/>
  <c r="II36" i="1"/>
  <c r="IH164" i="1"/>
  <c r="II37" i="1"/>
  <c r="II82" i="1"/>
  <c r="II83" i="1" s="1"/>
  <c r="II78" i="1"/>
  <c r="II89" i="1"/>
  <c r="II15" i="1" s="1"/>
  <c r="II86" i="1"/>
  <c r="II10" i="1"/>
  <c r="II38" i="1"/>
  <c r="IH166" i="1"/>
  <c r="II39" i="1"/>
  <c r="IJ67" i="1" l="1"/>
  <c r="IH161" i="1"/>
  <c r="IH160" i="1"/>
  <c r="IH256" i="1"/>
  <c r="IH137" i="1"/>
  <c r="IH138" i="1" s="1"/>
  <c r="IH139" i="1" s="1"/>
  <c r="IH140" i="1" s="1"/>
  <c r="IH141" i="1" s="1"/>
  <c r="IH3" i="1" s="1"/>
  <c r="IH159" i="1"/>
  <c r="IH158" i="1"/>
  <c r="IH254" i="1"/>
  <c r="IH156" i="1"/>
  <c r="IH154" i="1"/>
  <c r="IH157" i="1"/>
  <c r="IH155" i="1"/>
  <c r="II13" i="1"/>
  <c r="II104" i="1"/>
  <c r="II14" i="1"/>
  <c r="II113" i="1"/>
  <c r="II27" i="1" s="1"/>
  <c r="IJ65" i="1"/>
  <c r="II22" i="1" l="1"/>
  <c r="II105" i="1"/>
  <c r="II23" i="1" s="1"/>
  <c r="II106" i="1"/>
  <c r="II107" i="1" s="1"/>
  <c r="II114" i="1"/>
  <c r="II108" i="1" l="1"/>
  <c r="II109" i="1" s="1"/>
  <c r="IJ73" i="1"/>
  <c r="II176" i="1"/>
  <c r="II24" i="1"/>
  <c r="II28" i="1"/>
  <c r="II115" i="1"/>
  <c r="II122" i="1" l="1"/>
  <c r="II123" i="1" s="1"/>
  <c r="II124" i="1" s="1"/>
  <c r="II33" i="1" s="1"/>
  <c r="II110" i="1"/>
  <c r="IJ91" i="1"/>
  <c r="II131" i="1" l="1"/>
  <c r="II119" i="1"/>
  <c r="II120" i="1" s="1"/>
  <c r="II31" i="1" s="1"/>
  <c r="II174" i="1"/>
  <c r="IJ99" i="1"/>
  <c r="II25" i="1"/>
  <c r="II144" i="1"/>
  <c r="IJ92" i="1"/>
  <c r="IJ93" i="1" s="1"/>
  <c r="IJ94" i="1" s="1"/>
  <c r="IJ71" i="1"/>
  <c r="II260" i="1"/>
  <c r="IJ72" i="1"/>
  <c r="IJ74" i="1"/>
  <c r="IJ75" i="1" s="1"/>
  <c r="II116" i="1"/>
  <c r="II29" i="1" l="1"/>
  <c r="II117" i="1"/>
  <c r="II118" i="1" s="1"/>
  <c r="IJ18" i="1"/>
  <c r="II150" i="1"/>
  <c r="II146" i="1"/>
  <c r="II147" i="1"/>
  <c r="II148" i="1"/>
  <c r="II151" i="1"/>
  <c r="II149" i="1"/>
  <c r="II40" i="1"/>
  <c r="II41" i="1"/>
  <c r="IJ64" i="1" l="1"/>
  <c r="IJ66" i="1"/>
  <c r="IJ6" i="1" s="1"/>
  <c r="IJ61" i="1"/>
  <c r="II175" i="1"/>
  <c r="II177" i="1" s="1"/>
  <c r="II178" i="1" s="1"/>
  <c r="IJ68" i="1" s="1"/>
  <c r="IJ79" i="1"/>
  <c r="II30" i="1"/>
  <c r="II121" i="1"/>
  <c r="II126" i="1"/>
  <c r="II127" i="1" s="1"/>
  <c r="II128" i="1" s="1"/>
  <c r="II4" i="1" s="1"/>
  <c r="IJ145" i="1" l="1"/>
  <c r="IJ95" i="1"/>
  <c r="IJ16" i="1" s="1"/>
  <c r="IJ87" i="1"/>
  <c r="IJ9" i="1" s="1"/>
  <c r="IJ165" i="1"/>
  <c r="IJ85" i="1"/>
  <c r="IJ88" i="1" s="1"/>
  <c r="IJ89" i="1" s="1"/>
  <c r="IJ15" i="1" s="1"/>
  <c r="IJ163" i="1"/>
  <c r="IJ12" i="1"/>
  <c r="II32" i="1"/>
  <c r="IJ97" i="1"/>
  <c r="IJ98" i="1" s="1"/>
  <c r="IK56" i="1"/>
  <c r="IK57" i="1" s="1"/>
  <c r="IJ7" i="1"/>
  <c r="II258" i="1"/>
  <c r="II180" i="1"/>
  <c r="IJ80" i="1"/>
  <c r="II179" i="1"/>
  <c r="II183" i="1"/>
  <c r="II43" i="1"/>
  <c r="II181" i="1"/>
  <c r="II184" i="1"/>
  <c r="II42" i="1"/>
  <c r="II132" i="1"/>
  <c r="II133" i="1" s="1"/>
  <c r="II134" i="1" s="1"/>
  <c r="II135" i="1" s="1"/>
  <c r="II136" i="1" s="1"/>
  <c r="IJ77" i="1"/>
  <c r="IJ81" i="1"/>
  <c r="IJ84" i="1"/>
  <c r="IJ8" i="1"/>
  <c r="IJ82" i="1" l="1"/>
  <c r="IJ83" i="1" s="1"/>
  <c r="IJ14" i="1" s="1"/>
  <c r="IK62" i="1"/>
  <c r="IK67" i="1" s="1"/>
  <c r="II166" i="1"/>
  <c r="IJ39" i="1"/>
  <c r="IJ38" i="1"/>
  <c r="IJ19" i="1"/>
  <c r="IJ100" i="1"/>
  <c r="IJ101" i="1"/>
  <c r="IJ20" i="1" s="1"/>
  <c r="IJ37" i="1"/>
  <c r="IJ36" i="1"/>
  <c r="II164" i="1"/>
  <c r="IJ76" i="1"/>
  <c r="IJ78" i="1" s="1"/>
  <c r="IJ86" i="1"/>
  <c r="IJ10" i="1"/>
  <c r="IJ113" i="1" l="1"/>
  <c r="IJ114" i="1" s="1"/>
  <c r="IK63" i="1"/>
  <c r="II156" i="1"/>
  <c r="II157" i="1"/>
  <c r="II154" i="1"/>
  <c r="II155" i="1"/>
  <c r="II254" i="1"/>
  <c r="II160" i="1"/>
  <c r="II161" i="1"/>
  <c r="II158" i="1"/>
  <c r="II137" i="1"/>
  <c r="II138" i="1" s="1"/>
  <c r="II139" i="1" s="1"/>
  <c r="II140" i="1" s="1"/>
  <c r="II141" i="1" s="1"/>
  <c r="II3" i="1" s="1"/>
  <c r="II159" i="1"/>
  <c r="II256" i="1"/>
  <c r="IJ104" i="1"/>
  <c r="IJ13" i="1"/>
  <c r="IK65" i="1"/>
  <c r="IJ27" i="1"/>
  <c r="IJ28" i="1" l="1"/>
  <c r="IJ115" i="1"/>
  <c r="IJ22" i="1"/>
  <c r="IJ105" i="1"/>
  <c r="IJ23" i="1" s="1"/>
  <c r="IJ106" i="1"/>
  <c r="IJ107" i="1" s="1"/>
  <c r="IJ108" i="1" l="1"/>
  <c r="IJ109" i="1" s="1"/>
  <c r="IJ122" i="1"/>
  <c r="IJ123" i="1" s="1"/>
  <c r="IJ124" i="1" s="1"/>
  <c r="IJ33" i="1" s="1"/>
  <c r="IK73" i="1"/>
  <c r="IJ24" i="1"/>
  <c r="IJ176" i="1"/>
  <c r="IJ110" i="1" l="1"/>
  <c r="IK91" i="1"/>
  <c r="IJ119" i="1" l="1"/>
  <c r="IJ120" i="1" s="1"/>
  <c r="IJ31" i="1" s="1"/>
  <c r="IK92" i="1"/>
  <c r="IK93" i="1" s="1"/>
  <c r="IK94" i="1" s="1"/>
  <c r="IJ131" i="1"/>
  <c r="IK74" i="1"/>
  <c r="IK75" i="1" s="1"/>
  <c r="IK71" i="1"/>
  <c r="IK72" i="1"/>
  <c r="IJ174" i="1"/>
  <c r="IJ144" i="1"/>
  <c r="IK99" i="1"/>
  <c r="IK18" i="1" s="1"/>
  <c r="IJ25" i="1"/>
  <c r="IJ260" i="1"/>
  <c r="IJ116" i="1"/>
  <c r="IJ29" i="1" l="1"/>
  <c r="IJ117" i="1"/>
  <c r="IJ118" i="1" s="1"/>
  <c r="IJ147" i="1"/>
  <c r="IJ146" i="1"/>
  <c r="IJ151" i="1"/>
  <c r="IJ149" i="1"/>
  <c r="IJ150" i="1"/>
  <c r="IJ148" i="1"/>
  <c r="IJ41" i="1"/>
  <c r="IJ40" i="1"/>
  <c r="IK64" i="1" l="1"/>
  <c r="IK61" i="1"/>
  <c r="IK66" i="1"/>
  <c r="IK6" i="1" s="1"/>
  <c r="IJ126" i="1"/>
  <c r="IJ127" i="1" s="1"/>
  <c r="IJ128" i="1" s="1"/>
  <c r="IJ4" i="1" s="1"/>
  <c r="IK79" i="1"/>
  <c r="IJ175" i="1"/>
  <c r="IJ177" i="1" s="1"/>
  <c r="IJ178" i="1" s="1"/>
  <c r="IK68" i="1" s="1"/>
  <c r="IJ30" i="1"/>
  <c r="IJ121" i="1"/>
  <c r="IK95" i="1" l="1"/>
  <c r="IK16" i="1" s="1"/>
  <c r="IK165" i="1"/>
  <c r="IK85" i="1"/>
  <c r="IK88" i="1" s="1"/>
  <c r="IK89" i="1" s="1"/>
  <c r="IK15" i="1" s="1"/>
  <c r="IK163" i="1"/>
  <c r="IK145" i="1"/>
  <c r="IK12" i="1"/>
  <c r="IK87" i="1"/>
  <c r="IK9" i="1" s="1"/>
  <c r="IJ32" i="1"/>
  <c r="IK97" i="1"/>
  <c r="IK98" i="1" s="1"/>
  <c r="IK77" i="1"/>
  <c r="IK76" i="1"/>
  <c r="IK80" i="1"/>
  <c r="IJ43" i="1"/>
  <c r="IJ42" i="1"/>
  <c r="IJ132" i="1"/>
  <c r="IJ133" i="1" s="1"/>
  <c r="IJ134" i="1" s="1"/>
  <c r="IJ135" i="1" s="1"/>
  <c r="IJ136" i="1" s="1"/>
  <c r="IJ183" i="1"/>
  <c r="IJ184" i="1"/>
  <c r="IK81" i="1"/>
  <c r="IJ179" i="1"/>
  <c r="IJ180" i="1"/>
  <c r="IJ181" i="1"/>
  <c r="IJ258" i="1"/>
  <c r="IL56" i="1"/>
  <c r="IL57" i="1" s="1"/>
  <c r="IK7" i="1"/>
  <c r="IK84" i="1"/>
  <c r="IK8" i="1"/>
  <c r="IK78" i="1" l="1"/>
  <c r="IK13" i="1" s="1"/>
  <c r="IK82" i="1"/>
  <c r="IK83" i="1" s="1"/>
  <c r="IK19" i="1"/>
  <c r="IK101" i="1"/>
  <c r="IK20" i="1" s="1"/>
  <c r="IK100" i="1"/>
  <c r="IK37" i="1"/>
  <c r="IK36" i="1"/>
  <c r="IJ164" i="1"/>
  <c r="IK10" i="1"/>
  <c r="IK86" i="1"/>
  <c r="IL62" i="1"/>
  <c r="IL65" i="1" s="1"/>
  <c r="IK39" i="1"/>
  <c r="IJ166" i="1"/>
  <c r="IK38" i="1"/>
  <c r="IK104" i="1" l="1"/>
  <c r="IK105" i="1" s="1"/>
  <c r="IL63" i="1"/>
  <c r="IJ254" i="1"/>
  <c r="IJ156" i="1"/>
  <c r="IJ154" i="1"/>
  <c r="IJ155" i="1"/>
  <c r="IJ157" i="1"/>
  <c r="IJ256" i="1"/>
  <c r="IJ137" i="1"/>
  <c r="IJ138" i="1" s="1"/>
  <c r="IJ139" i="1" s="1"/>
  <c r="IJ140" i="1" s="1"/>
  <c r="IJ141" i="1" s="1"/>
  <c r="IJ3" i="1" s="1"/>
  <c r="IJ159" i="1"/>
  <c r="IJ160" i="1"/>
  <c r="IJ158" i="1"/>
  <c r="IJ161" i="1"/>
  <c r="IL67" i="1"/>
  <c r="IK14" i="1"/>
  <c r="IK113" i="1"/>
  <c r="IK23" i="1" l="1"/>
  <c r="IK106" i="1"/>
  <c r="IK107" i="1" s="1"/>
  <c r="IK24" i="1" s="1"/>
  <c r="IK22" i="1"/>
  <c r="IK114" i="1"/>
  <c r="IK27" i="1"/>
  <c r="IK176" i="1" l="1"/>
  <c r="IL73" i="1"/>
  <c r="IK108" i="1"/>
  <c r="IK109" i="1" s="1"/>
  <c r="IK110" i="1" s="1"/>
  <c r="IK28" i="1"/>
  <c r="IK115" i="1"/>
  <c r="IL91" i="1" l="1"/>
  <c r="IK122" i="1"/>
  <c r="IK123" i="1" s="1"/>
  <c r="IK124" i="1" s="1"/>
  <c r="IK33" i="1" s="1"/>
  <c r="IK116" i="1"/>
  <c r="IK29" i="1" s="1"/>
  <c r="IL74" i="1"/>
  <c r="IL75" i="1" s="1"/>
  <c r="IK174" i="1"/>
  <c r="IK119" i="1"/>
  <c r="IK120" i="1" s="1"/>
  <c r="IK31" i="1" s="1"/>
  <c r="IK260" i="1"/>
  <c r="IL99" i="1"/>
  <c r="IL18" i="1" s="1"/>
  <c r="IK25" i="1"/>
  <c r="IK144" i="1"/>
  <c r="IL72" i="1"/>
  <c r="IK131" i="1"/>
  <c r="IL71" i="1"/>
  <c r="IL92" i="1"/>
  <c r="IL93" i="1" s="1"/>
  <c r="IL94" i="1" s="1"/>
  <c r="IK148" i="1" l="1"/>
  <c r="IK150" i="1"/>
  <c r="IK151" i="1"/>
  <c r="IK146" i="1"/>
  <c r="IK147" i="1"/>
  <c r="IK149" i="1"/>
  <c r="IK117" i="1"/>
  <c r="IK118" i="1" s="1"/>
  <c r="IK40" i="1"/>
  <c r="IK41" i="1"/>
  <c r="IK30" i="1" l="1"/>
  <c r="IK121" i="1"/>
  <c r="IK175" i="1"/>
  <c r="IK177" i="1" s="1"/>
  <c r="IK178" i="1" s="1"/>
  <c r="IL68" i="1" s="1"/>
  <c r="IK126" i="1"/>
  <c r="IK127" i="1" s="1"/>
  <c r="IK128" i="1" s="1"/>
  <c r="IK4" i="1" s="1"/>
  <c r="IL79" i="1"/>
  <c r="IL64" i="1"/>
  <c r="IL66" i="1"/>
  <c r="IL6" i="1" s="1"/>
  <c r="IL61" i="1"/>
  <c r="IL95" i="1" l="1"/>
  <c r="IL16" i="1" s="1"/>
  <c r="IL145" i="1"/>
  <c r="IL163" i="1"/>
  <c r="IL165" i="1"/>
  <c r="IL12" i="1"/>
  <c r="IL85" i="1"/>
  <c r="IL88" i="1" s="1"/>
  <c r="IL87" i="1"/>
  <c r="IL9" i="1" s="1"/>
  <c r="IK180" i="1"/>
  <c r="IK179" i="1"/>
  <c r="IK132" i="1"/>
  <c r="IK133" i="1" s="1"/>
  <c r="IK134" i="1" s="1"/>
  <c r="IK135" i="1" s="1"/>
  <c r="IK136" i="1" s="1"/>
  <c r="IK183" i="1"/>
  <c r="IL81" i="1"/>
  <c r="IK184" i="1"/>
  <c r="IK43" i="1"/>
  <c r="IL76" i="1"/>
  <c r="IK42" i="1"/>
  <c r="IK258" i="1"/>
  <c r="IK181" i="1"/>
  <c r="IL80" i="1"/>
  <c r="IL77" i="1"/>
  <c r="IL8" i="1"/>
  <c r="IL84" i="1"/>
  <c r="IL97" i="1"/>
  <c r="IL98" i="1" s="1"/>
  <c r="IK32" i="1"/>
  <c r="IM56" i="1"/>
  <c r="IM57" i="1" s="1"/>
  <c r="IL7" i="1"/>
  <c r="IL39" i="1" l="1"/>
  <c r="IL38" i="1"/>
  <c r="IK166" i="1"/>
  <c r="IL100" i="1"/>
  <c r="IL19" i="1"/>
  <c r="IL101" i="1"/>
  <c r="IL20" i="1" s="1"/>
  <c r="IM62" i="1"/>
  <c r="IM63" i="1" s="1"/>
  <c r="IK164" i="1"/>
  <c r="IL37" i="1"/>
  <c r="IL36" i="1"/>
  <c r="IL78" i="1"/>
  <c r="IL82" i="1"/>
  <c r="IL83" i="1" s="1"/>
  <c r="IL89" i="1"/>
  <c r="IL15" i="1" s="1"/>
  <c r="IL86" i="1"/>
  <c r="IL10" i="1"/>
  <c r="IM65" i="1" l="1"/>
  <c r="IK161" i="1"/>
  <c r="IK160" i="1"/>
  <c r="IK158" i="1"/>
  <c r="IK256" i="1"/>
  <c r="IK159" i="1"/>
  <c r="IK137" i="1"/>
  <c r="IK138" i="1" s="1"/>
  <c r="IK139" i="1" s="1"/>
  <c r="IK140" i="1" s="1"/>
  <c r="IK141" i="1" s="1"/>
  <c r="IK3" i="1" s="1"/>
  <c r="IL14" i="1"/>
  <c r="IL113" i="1"/>
  <c r="IK157" i="1"/>
  <c r="IK254" i="1"/>
  <c r="IK155" i="1"/>
  <c r="IK156" i="1"/>
  <c r="IK154" i="1"/>
  <c r="IL13" i="1"/>
  <c r="IL104" i="1"/>
  <c r="IM67" i="1"/>
  <c r="IL27" i="1" l="1"/>
  <c r="IL114" i="1"/>
  <c r="IL22" i="1"/>
  <c r="IL105" i="1"/>
  <c r="IL23" i="1" s="1"/>
  <c r="IL106" i="1"/>
  <c r="IL107" i="1" s="1"/>
  <c r="IL108" i="1" l="1"/>
  <c r="IL109" i="1" s="1"/>
  <c r="IL115" i="1"/>
  <c r="IL28" i="1"/>
  <c r="IL24" i="1"/>
  <c r="IL176" i="1"/>
  <c r="IM73" i="1"/>
  <c r="IL122" i="1" l="1"/>
  <c r="IL123" i="1" s="1"/>
  <c r="IL124" i="1" s="1"/>
  <c r="IL33" i="1" s="1"/>
  <c r="IL110" i="1"/>
  <c r="IM91" i="1"/>
  <c r="IM99" i="1" l="1"/>
  <c r="IM18" i="1" s="1"/>
  <c r="IL144" i="1"/>
  <c r="IM74" i="1"/>
  <c r="IM75" i="1" s="1"/>
  <c r="IL174" i="1"/>
  <c r="IM71" i="1"/>
  <c r="IM72" i="1"/>
  <c r="IL131" i="1"/>
  <c r="IL119" i="1"/>
  <c r="IL120" i="1" s="1"/>
  <c r="IL31" i="1" s="1"/>
  <c r="IL25" i="1"/>
  <c r="IM92" i="1"/>
  <c r="IM93" i="1" s="1"/>
  <c r="IM94" i="1" s="1"/>
  <c r="IL260" i="1"/>
  <c r="IL116" i="1"/>
  <c r="IL40" i="1" l="1"/>
  <c r="IL41" i="1"/>
  <c r="IL29" i="1"/>
  <c r="IL117" i="1"/>
  <c r="IL118" i="1" s="1"/>
  <c r="IL149" i="1"/>
  <c r="IL147" i="1"/>
  <c r="IL146" i="1"/>
  <c r="IL150" i="1"/>
  <c r="IL148" i="1"/>
  <c r="IL151" i="1"/>
  <c r="IL126" i="1" l="1"/>
  <c r="IL127" i="1" s="1"/>
  <c r="IL128" i="1" s="1"/>
  <c r="IL4" i="1" s="1"/>
  <c r="IL121" i="1"/>
  <c r="IL175" i="1"/>
  <c r="IL177" i="1" s="1"/>
  <c r="IL178" i="1" s="1"/>
  <c r="IM68" i="1" s="1"/>
  <c r="IM79" i="1"/>
  <c r="IL30" i="1"/>
  <c r="IM61" i="1"/>
  <c r="IM66" i="1"/>
  <c r="IM6" i="1" s="1"/>
  <c r="IM64" i="1"/>
  <c r="IM145" i="1" l="1"/>
  <c r="IM95" i="1"/>
  <c r="IM16" i="1" s="1"/>
  <c r="IM165" i="1"/>
  <c r="IM163" i="1"/>
  <c r="IM85" i="1"/>
  <c r="IM88" i="1" s="1"/>
  <c r="IM12" i="1"/>
  <c r="IM87" i="1"/>
  <c r="IM9" i="1" s="1"/>
  <c r="IM8" i="1"/>
  <c r="IM84" i="1"/>
  <c r="IM81" i="1"/>
  <c r="IL132" i="1"/>
  <c r="IL133" i="1" s="1"/>
  <c r="IL134" i="1" s="1"/>
  <c r="IL135" i="1" s="1"/>
  <c r="IL136" i="1" s="1"/>
  <c r="IM76" i="1"/>
  <c r="IL179" i="1"/>
  <c r="IL43" i="1"/>
  <c r="IL180" i="1"/>
  <c r="IM77" i="1"/>
  <c r="IM78" i="1" s="1"/>
  <c r="IM13" i="1" s="1"/>
  <c r="IL42" i="1"/>
  <c r="IM80" i="1"/>
  <c r="IL183" i="1"/>
  <c r="IL258" i="1"/>
  <c r="IL184" i="1"/>
  <c r="IL181" i="1"/>
  <c r="IN56" i="1"/>
  <c r="IN57" i="1" s="1"/>
  <c r="IM7" i="1"/>
  <c r="IM97" i="1"/>
  <c r="IM98" i="1" s="1"/>
  <c r="IL32" i="1"/>
  <c r="IM89" i="1" l="1"/>
  <c r="IM15" i="1" s="1"/>
  <c r="IM86" i="1"/>
  <c r="IM10" i="1"/>
  <c r="IM82" i="1"/>
  <c r="IM83" i="1" s="1"/>
  <c r="IM104" i="1"/>
  <c r="IM36" i="1"/>
  <c r="IL164" i="1"/>
  <c r="IM37" i="1"/>
  <c r="IN62" i="1"/>
  <c r="IN63" i="1" s="1"/>
  <c r="IM19" i="1"/>
  <c r="IM101" i="1"/>
  <c r="IM20" i="1" s="1"/>
  <c r="IM100" i="1"/>
  <c r="IM38" i="1"/>
  <c r="IL166" i="1"/>
  <c r="IM39" i="1"/>
  <c r="IM22" i="1" l="1"/>
  <c r="IM105" i="1"/>
  <c r="IM23" i="1" s="1"/>
  <c r="IM106" i="1"/>
  <c r="IM107" i="1" s="1"/>
  <c r="IN73" i="1" s="1"/>
  <c r="IL137" i="1"/>
  <c r="IL138" i="1" s="1"/>
  <c r="IL139" i="1" s="1"/>
  <c r="IL140" i="1" s="1"/>
  <c r="IL141" i="1" s="1"/>
  <c r="IL3" i="1" s="1"/>
  <c r="IL160" i="1"/>
  <c r="IL256" i="1"/>
  <c r="IL159" i="1"/>
  <c r="IL158" i="1"/>
  <c r="IL161" i="1"/>
  <c r="IM14" i="1"/>
  <c r="IM113" i="1"/>
  <c r="IN65" i="1"/>
  <c r="IL156" i="1"/>
  <c r="IL154" i="1"/>
  <c r="IL155" i="1"/>
  <c r="IL254" i="1"/>
  <c r="IL157" i="1"/>
  <c r="IN67" i="1"/>
  <c r="IM176" i="1" l="1"/>
  <c r="IM108" i="1"/>
  <c r="IM109" i="1" s="1"/>
  <c r="IM24" i="1"/>
  <c r="IM27" i="1"/>
  <c r="IM114" i="1"/>
  <c r="IM110" i="1" l="1"/>
  <c r="IN91" i="1"/>
  <c r="IM28" i="1"/>
  <c r="IM115" i="1"/>
  <c r="IM122" i="1" l="1"/>
  <c r="IM123" i="1" s="1"/>
  <c r="IM124" i="1" s="1"/>
  <c r="IM33" i="1" s="1"/>
  <c r="IM116" i="1"/>
  <c r="IM29" i="1" s="1"/>
  <c r="IM119" i="1"/>
  <c r="IM120" i="1" s="1"/>
  <c r="IM31" i="1" s="1"/>
  <c r="IN74" i="1"/>
  <c r="IN75" i="1" s="1"/>
  <c r="IM144" i="1"/>
  <c r="IN99" i="1"/>
  <c r="IN18" i="1" s="1"/>
  <c r="IN72" i="1"/>
  <c r="IM260" i="1"/>
  <c r="IM25" i="1"/>
  <c r="IM174" i="1"/>
  <c r="IN71" i="1"/>
  <c r="IM131" i="1"/>
  <c r="IN92" i="1"/>
  <c r="IN93" i="1" s="1"/>
  <c r="IN94" i="1" s="1"/>
  <c r="IM117" i="1"/>
  <c r="IM118" i="1" s="1"/>
  <c r="IM175" i="1" s="1"/>
  <c r="IM177" i="1" s="1"/>
  <c r="IM178" i="1" s="1"/>
  <c r="IN79" i="1" l="1"/>
  <c r="IM30" i="1"/>
  <c r="IM126" i="1"/>
  <c r="IM127" i="1" s="1"/>
  <c r="IM128" i="1" s="1"/>
  <c r="IM4" i="1" s="1"/>
  <c r="IM121" i="1"/>
  <c r="IN97" i="1" s="1"/>
  <c r="IN98" i="1" s="1"/>
  <c r="IM41" i="1"/>
  <c r="IM40" i="1"/>
  <c r="IM151" i="1"/>
  <c r="IM150" i="1"/>
  <c r="IM148" i="1"/>
  <c r="IM149" i="1"/>
  <c r="IM147" i="1"/>
  <c r="IM146" i="1"/>
  <c r="IM132" i="1"/>
  <c r="IM133" i="1" s="1"/>
  <c r="IM134" i="1" s="1"/>
  <c r="IM135" i="1" s="1"/>
  <c r="IM136" i="1" s="1"/>
  <c r="IN77" i="1"/>
  <c r="IM42" i="1"/>
  <c r="IN81" i="1"/>
  <c r="IN76" i="1"/>
  <c r="IM181" i="1"/>
  <c r="IN80" i="1"/>
  <c r="IM43" i="1"/>
  <c r="IM180" i="1"/>
  <c r="IM179" i="1"/>
  <c r="IM184" i="1"/>
  <c r="IM258" i="1"/>
  <c r="IM183" i="1"/>
  <c r="IM32" i="1" l="1"/>
  <c r="IN66" i="1"/>
  <c r="IN6" i="1" s="1"/>
  <c r="IN64" i="1"/>
  <c r="IN61" i="1"/>
  <c r="IN68" i="1"/>
  <c r="IN145" i="1" s="1"/>
  <c r="IN82" i="1"/>
  <c r="IN83" i="1" s="1"/>
  <c r="IN14" i="1" s="1"/>
  <c r="IN78" i="1"/>
  <c r="IN13" i="1" s="1"/>
  <c r="IN101" i="1"/>
  <c r="IN20" i="1" s="1"/>
  <c r="IN19" i="1"/>
  <c r="IN100" i="1"/>
  <c r="IN87" i="1"/>
  <c r="IN9" i="1" s="1"/>
  <c r="IN165" i="1"/>
  <c r="IN163" i="1"/>
  <c r="IN85" i="1"/>
  <c r="IN88" i="1" s="1"/>
  <c r="IN89" i="1" s="1"/>
  <c r="IN15" i="1" s="1"/>
  <c r="IN95" i="1"/>
  <c r="IN16" i="1" s="1"/>
  <c r="IN12" i="1" l="1"/>
  <c r="IO56" i="1"/>
  <c r="IO57" i="1" s="1"/>
  <c r="IO62" i="1" s="1"/>
  <c r="IO63" i="1" s="1"/>
  <c r="IN7" i="1"/>
  <c r="IN8" i="1"/>
  <c r="IN84" i="1"/>
  <c r="IN104" i="1"/>
  <c r="IN22" i="1" s="1"/>
  <c r="IN113" i="1"/>
  <c r="IN27" i="1" s="1"/>
  <c r="IN37" i="1"/>
  <c r="IN36" i="1"/>
  <c r="IM164" i="1"/>
  <c r="IM166" i="1"/>
  <c r="IN39" i="1"/>
  <c r="IN38" i="1"/>
  <c r="IN86" i="1"/>
  <c r="IN10" i="1"/>
  <c r="IO67" i="1" l="1"/>
  <c r="IN105" i="1"/>
  <c r="IN23" i="1" s="1"/>
  <c r="IO65" i="1"/>
  <c r="IN114" i="1"/>
  <c r="IM160" i="1"/>
  <c r="IM256" i="1"/>
  <c r="IM158" i="1"/>
  <c r="IM137" i="1"/>
  <c r="IM138" i="1" s="1"/>
  <c r="IM139" i="1" s="1"/>
  <c r="IM140" i="1" s="1"/>
  <c r="IM141" i="1" s="1"/>
  <c r="IM3" i="1" s="1"/>
  <c r="IM161" i="1"/>
  <c r="IM159" i="1"/>
  <c r="IM157" i="1"/>
  <c r="IM155" i="1"/>
  <c r="IM156" i="1"/>
  <c r="IM254" i="1"/>
  <c r="IM154" i="1"/>
  <c r="IN106" i="1" l="1"/>
  <c r="IN107" i="1" s="1"/>
  <c r="IN28" i="1"/>
  <c r="IN115" i="1"/>
  <c r="IN108" i="1" l="1"/>
  <c r="IN109" i="1" s="1"/>
  <c r="IN110" i="1" s="1"/>
  <c r="IN116" i="1" s="1"/>
  <c r="IN29" i="1" s="1"/>
  <c r="IN24" i="1"/>
  <c r="IO73" i="1"/>
  <c r="IN176" i="1"/>
  <c r="IN122" i="1"/>
  <c r="IN123" i="1" s="1"/>
  <c r="IN124" i="1" s="1"/>
  <c r="IN33" i="1" s="1"/>
  <c r="IO91" i="1" l="1"/>
  <c r="IN117" i="1"/>
  <c r="IN118" i="1" s="1"/>
  <c r="IN131" i="1"/>
  <c r="IN144" i="1"/>
  <c r="IN119" i="1"/>
  <c r="IN120" i="1" s="1"/>
  <c r="IN31" i="1" s="1"/>
  <c r="IN260" i="1"/>
  <c r="IN174" i="1"/>
  <c r="IO74" i="1"/>
  <c r="IO75" i="1" s="1"/>
  <c r="IO72" i="1"/>
  <c r="IO71" i="1"/>
  <c r="IO99" i="1"/>
  <c r="IO18" i="1" s="1"/>
  <c r="IN25" i="1"/>
  <c r="IO92" i="1"/>
  <c r="IO93" i="1" s="1"/>
  <c r="IO94" i="1" s="1"/>
  <c r="IN40" i="1" l="1"/>
  <c r="IN41" i="1"/>
  <c r="IN146" i="1"/>
  <c r="IN147" i="1"/>
  <c r="IN150" i="1"/>
  <c r="IN149" i="1"/>
  <c r="IN151" i="1"/>
  <c r="IN148" i="1"/>
  <c r="IN30" i="1"/>
  <c r="IN175" i="1"/>
  <c r="IN177" i="1" s="1"/>
  <c r="IN178" i="1" s="1"/>
  <c r="IO79" i="1"/>
  <c r="IN121" i="1"/>
  <c r="IN126" i="1"/>
  <c r="IN127" i="1" s="1"/>
  <c r="IN128" i="1" s="1"/>
  <c r="IN4" i="1" s="1"/>
  <c r="IN32" i="1" l="1"/>
  <c r="IO97" i="1"/>
  <c r="IO98" i="1" s="1"/>
  <c r="IO64" i="1"/>
  <c r="IO66" i="1"/>
  <c r="IO6" i="1" s="1"/>
  <c r="IO61" i="1"/>
  <c r="IO68" i="1"/>
  <c r="IO81" i="1"/>
  <c r="IN42" i="1"/>
  <c r="IN180" i="1"/>
  <c r="IN43" i="1"/>
  <c r="IN184" i="1"/>
  <c r="IN181" i="1"/>
  <c r="IN179" i="1"/>
  <c r="IO77" i="1"/>
  <c r="IN183" i="1"/>
  <c r="IO76" i="1"/>
  <c r="IN258" i="1"/>
  <c r="IO80" i="1"/>
  <c r="IN132" i="1"/>
  <c r="IN133" i="1" s="1"/>
  <c r="IN134" i="1" s="1"/>
  <c r="IN135" i="1" s="1"/>
  <c r="IN136" i="1" s="1"/>
  <c r="IO78" i="1" l="1"/>
  <c r="IO13" i="1" s="1"/>
  <c r="IO82" i="1"/>
  <c r="IO83" i="1" s="1"/>
  <c r="IO14" i="1" s="1"/>
  <c r="IO8" i="1"/>
  <c r="IO84" i="1"/>
  <c r="IO85" i="1"/>
  <c r="IO88" i="1" s="1"/>
  <c r="IO87" i="1"/>
  <c r="IO9" i="1" s="1"/>
  <c r="IO163" i="1"/>
  <c r="IO145" i="1"/>
  <c r="IO95" i="1"/>
  <c r="IO16" i="1" s="1"/>
  <c r="IO12" i="1"/>
  <c r="IO165" i="1"/>
  <c r="IO100" i="1"/>
  <c r="IO19" i="1"/>
  <c r="IO101" i="1"/>
  <c r="IO20" i="1" s="1"/>
  <c r="IO7" i="1"/>
  <c r="IP56" i="1"/>
  <c r="IP57" i="1" s="1"/>
  <c r="IO104" i="1" l="1"/>
  <c r="IO22" i="1" s="1"/>
  <c r="IO113" i="1"/>
  <c r="IO27" i="1" s="1"/>
  <c r="IO86" i="1"/>
  <c r="IO10" i="1"/>
  <c r="IN166" i="1"/>
  <c r="IO38" i="1"/>
  <c r="IO39" i="1"/>
  <c r="IP62" i="1"/>
  <c r="IP67" i="1" s="1"/>
  <c r="IO89" i="1"/>
  <c r="IO15" i="1" s="1"/>
  <c r="IO36" i="1"/>
  <c r="IO37" i="1"/>
  <c r="IN164" i="1"/>
  <c r="IO105" i="1" l="1"/>
  <c r="IO114" i="1"/>
  <c r="IO115" i="1" s="1"/>
  <c r="IO122" i="1" s="1"/>
  <c r="IO123" i="1" s="1"/>
  <c r="IO124" i="1" s="1"/>
  <c r="IO33" i="1" s="1"/>
  <c r="IP65" i="1"/>
  <c r="IP63" i="1"/>
  <c r="IN156" i="1"/>
  <c r="IN155" i="1"/>
  <c r="IN157" i="1"/>
  <c r="IN254" i="1"/>
  <c r="IN154" i="1"/>
  <c r="IN159" i="1"/>
  <c r="IN160" i="1"/>
  <c r="IN256" i="1"/>
  <c r="IN158" i="1"/>
  <c r="IN137" i="1"/>
  <c r="IN138" i="1" s="1"/>
  <c r="IN139" i="1" s="1"/>
  <c r="IN140" i="1" s="1"/>
  <c r="IN141" i="1" s="1"/>
  <c r="IN3" i="1" s="1"/>
  <c r="IN161" i="1"/>
  <c r="IO23" i="1" l="1"/>
  <c r="IO106" i="1"/>
  <c r="IO28" i="1"/>
  <c r="IO108" i="1" l="1"/>
  <c r="IO109" i="1" s="1"/>
  <c r="IO107" i="1"/>
  <c r="IP73" i="1" l="1"/>
  <c r="IO176" i="1"/>
  <c r="IO24" i="1"/>
  <c r="IP91" i="1"/>
  <c r="IO110" i="1"/>
  <c r="IP92" i="1" l="1"/>
  <c r="IP93" i="1" s="1"/>
  <c r="IP94" i="1" s="1"/>
  <c r="IO119" i="1"/>
  <c r="IO120" i="1" s="1"/>
  <c r="IO31" i="1" s="1"/>
  <c r="IP71" i="1"/>
  <c r="IP99" i="1"/>
  <c r="IP18" i="1" s="1"/>
  <c r="IO116" i="1"/>
  <c r="IP72" i="1"/>
  <c r="IP74" i="1"/>
  <c r="IP75" i="1" s="1"/>
  <c r="IO174" i="1"/>
  <c r="IO144" i="1"/>
  <c r="IO260" i="1"/>
  <c r="IO131" i="1"/>
  <c r="IO25" i="1"/>
  <c r="IO147" i="1" l="1"/>
  <c r="IO151" i="1"/>
  <c r="IO149" i="1"/>
  <c r="IO148" i="1"/>
  <c r="IO146" i="1"/>
  <c r="IO150" i="1"/>
  <c r="IO41" i="1"/>
  <c r="IO40" i="1"/>
  <c r="IO29" i="1"/>
  <c r="IO117" i="1"/>
  <c r="IO118" i="1" s="1"/>
  <c r="IO121" i="1" l="1"/>
  <c r="IO126" i="1"/>
  <c r="IO127" i="1" s="1"/>
  <c r="IO128" i="1" s="1"/>
  <c r="IO4" i="1" s="1"/>
  <c r="IO30" i="1"/>
  <c r="IO175" i="1"/>
  <c r="IO177" i="1" s="1"/>
  <c r="IO178" i="1" s="1"/>
  <c r="IP79" i="1"/>
  <c r="IP66" i="1"/>
  <c r="IP6" i="1" s="1"/>
  <c r="IP61" i="1"/>
  <c r="IP64" i="1"/>
  <c r="IP84" i="1" l="1"/>
  <c r="IP8" i="1"/>
  <c r="IO179" i="1"/>
  <c r="IO183" i="1"/>
  <c r="IO181" i="1"/>
  <c r="IO42" i="1"/>
  <c r="IO132" i="1"/>
  <c r="IO133" i="1" s="1"/>
  <c r="IO134" i="1" s="1"/>
  <c r="IO135" i="1" s="1"/>
  <c r="IO136" i="1" s="1"/>
  <c r="IP80" i="1"/>
  <c r="IP68" i="1"/>
  <c r="IP77" i="1"/>
  <c r="IO43" i="1"/>
  <c r="IO180" i="1"/>
  <c r="IP76" i="1"/>
  <c r="IO184" i="1"/>
  <c r="IP81" i="1"/>
  <c r="IO258" i="1"/>
  <c r="IQ56" i="1"/>
  <c r="IQ57" i="1" s="1"/>
  <c r="IP7" i="1"/>
  <c r="IP97" i="1"/>
  <c r="IP98" i="1" s="1"/>
  <c r="IO32" i="1"/>
  <c r="IP82" i="1" l="1"/>
  <c r="IP83" i="1" s="1"/>
  <c r="IP14" i="1" s="1"/>
  <c r="IP100" i="1"/>
  <c r="IP19" i="1"/>
  <c r="IP101" i="1"/>
  <c r="IP20" i="1" s="1"/>
  <c r="IQ62" i="1"/>
  <c r="IQ63" i="1" s="1"/>
  <c r="IP78" i="1"/>
  <c r="IP13" i="1" s="1"/>
  <c r="IP85" i="1"/>
  <c r="IP88" i="1" s="1"/>
  <c r="IP165" i="1"/>
  <c r="IP87" i="1"/>
  <c r="IP9" i="1" s="1"/>
  <c r="IP12" i="1"/>
  <c r="IP95" i="1"/>
  <c r="IP16" i="1" s="1"/>
  <c r="IP145" i="1"/>
  <c r="IP163" i="1"/>
  <c r="IP113" i="1" l="1"/>
  <c r="IP27" i="1" s="1"/>
  <c r="IO164" i="1"/>
  <c r="IP37" i="1"/>
  <c r="IP36" i="1"/>
  <c r="IP104" i="1"/>
  <c r="IO166" i="1"/>
  <c r="IP38" i="1"/>
  <c r="IP39" i="1"/>
  <c r="IQ67" i="1"/>
  <c r="IP10" i="1"/>
  <c r="IP89" i="1"/>
  <c r="IP15" i="1" s="1"/>
  <c r="IP86" i="1"/>
  <c r="IQ65" i="1"/>
  <c r="IP22" i="1" l="1"/>
  <c r="IP105" i="1"/>
  <c r="IP23" i="1" s="1"/>
  <c r="IP114" i="1"/>
  <c r="IO137" i="1"/>
  <c r="IO138" i="1" s="1"/>
  <c r="IO139" i="1" s="1"/>
  <c r="IO140" i="1" s="1"/>
  <c r="IO141" i="1" s="1"/>
  <c r="IO3" i="1" s="1"/>
  <c r="IO158" i="1"/>
  <c r="IO256" i="1"/>
  <c r="IO161" i="1"/>
  <c r="IO159" i="1"/>
  <c r="IO160" i="1"/>
  <c r="IO156" i="1"/>
  <c r="IO157" i="1"/>
  <c r="IO155" i="1"/>
  <c r="IO154" i="1"/>
  <c r="IO254" i="1"/>
  <c r="IP106" i="1" l="1"/>
  <c r="IP108" i="1" s="1"/>
  <c r="IP109" i="1" s="1"/>
  <c r="IP28" i="1"/>
  <c r="IP115" i="1"/>
  <c r="IP122" i="1" s="1"/>
  <c r="IP123" i="1" s="1"/>
  <c r="IP124" i="1" s="1"/>
  <c r="IP33" i="1" s="1"/>
  <c r="IP107" i="1" l="1"/>
  <c r="IP24" i="1" s="1"/>
  <c r="IP110" i="1"/>
  <c r="IQ91" i="1"/>
  <c r="IP176" i="1" l="1"/>
  <c r="IQ73" i="1"/>
  <c r="IP131" i="1"/>
  <c r="IQ72" i="1"/>
  <c r="IQ74" i="1"/>
  <c r="IQ75" i="1" s="1"/>
  <c r="IQ71" i="1"/>
  <c r="IP25" i="1"/>
  <c r="IP260" i="1"/>
  <c r="IQ99" i="1"/>
  <c r="IQ18" i="1" s="1"/>
  <c r="IP174" i="1"/>
  <c r="IQ92" i="1"/>
  <c r="IQ93" i="1" s="1"/>
  <c r="IQ94" i="1" s="1"/>
  <c r="IP144" i="1"/>
  <c r="IP119" i="1"/>
  <c r="IP120" i="1" s="1"/>
  <c r="IP31" i="1" s="1"/>
  <c r="IP116" i="1"/>
  <c r="IP117" i="1" l="1"/>
  <c r="IP118" i="1" s="1"/>
  <c r="IP29" i="1"/>
  <c r="IP146" i="1"/>
  <c r="IP148" i="1"/>
  <c r="IP151" i="1"/>
  <c r="IP149" i="1"/>
  <c r="IP150" i="1"/>
  <c r="IP147" i="1"/>
  <c r="IP40" i="1"/>
  <c r="IP41" i="1"/>
  <c r="IQ66" i="1" l="1"/>
  <c r="IQ6" i="1" s="1"/>
  <c r="IQ61" i="1"/>
  <c r="IQ64" i="1"/>
  <c r="IP126" i="1"/>
  <c r="IP127" i="1" s="1"/>
  <c r="IP128" i="1" s="1"/>
  <c r="IP4" i="1" s="1"/>
  <c r="IQ79" i="1"/>
  <c r="IP121" i="1"/>
  <c r="IP30" i="1"/>
  <c r="IP175" i="1"/>
  <c r="IP177" i="1" s="1"/>
  <c r="IP178" i="1" s="1"/>
  <c r="IQ68" i="1" l="1"/>
  <c r="IP180" i="1"/>
  <c r="IP183" i="1"/>
  <c r="IQ178" i="1"/>
  <c r="IQ179" i="1" s="1"/>
  <c r="IP179" i="1"/>
  <c r="IQ81" i="1"/>
  <c r="IP181" i="1"/>
  <c r="IQ77" i="1"/>
  <c r="IP43" i="1"/>
  <c r="IP42" i="1"/>
  <c r="IP132" i="1"/>
  <c r="IP133" i="1" s="1"/>
  <c r="IP134" i="1" s="1"/>
  <c r="IP135" i="1" s="1"/>
  <c r="IP136" i="1" s="1"/>
  <c r="IP258" i="1"/>
  <c r="IQ76" i="1"/>
  <c r="IQ80" i="1"/>
  <c r="IP184" i="1"/>
  <c r="IQ180" i="1"/>
  <c r="IQ84" i="1"/>
  <c r="IQ8" i="1"/>
  <c r="IQ97" i="1"/>
  <c r="IQ98" i="1" s="1"/>
  <c r="IP32" i="1"/>
  <c r="IR56" i="1"/>
  <c r="IR57" i="1" s="1"/>
  <c r="IR62" i="1" s="1"/>
  <c r="IR67" i="1" s="1"/>
  <c r="IQ7" i="1"/>
  <c r="IQ181" i="1" l="1"/>
  <c r="IR65" i="1"/>
  <c r="IR63" i="1"/>
  <c r="IQ258" i="1"/>
  <c r="IQ183" i="1"/>
  <c r="IQ78" i="1"/>
  <c r="IR178" i="1"/>
  <c r="IQ184" i="1"/>
  <c r="IQ101" i="1"/>
  <c r="IQ20" i="1" s="1"/>
  <c r="IQ100" i="1"/>
  <c r="IQ19" i="1"/>
  <c r="IQ82" i="1"/>
  <c r="IQ83" i="1" s="1"/>
  <c r="IQ12" i="1"/>
  <c r="IQ87" i="1"/>
  <c r="IQ9" i="1" s="1"/>
  <c r="IQ165" i="1"/>
  <c r="IQ145" i="1"/>
  <c r="IQ85" i="1"/>
  <c r="IQ88" i="1" s="1"/>
  <c r="IQ95" i="1"/>
  <c r="IQ16" i="1" s="1"/>
  <c r="IQ163" i="1"/>
  <c r="IQ89" i="1" l="1"/>
  <c r="IQ15" i="1" s="1"/>
  <c r="IQ86" i="1"/>
  <c r="IQ10" i="1"/>
  <c r="IQ113" i="1"/>
  <c r="IQ27" i="1" s="1"/>
  <c r="IQ14" i="1"/>
  <c r="IP164" i="1"/>
  <c r="IQ36" i="1"/>
  <c r="IQ37" i="1"/>
  <c r="IP166" i="1"/>
  <c r="IQ38" i="1"/>
  <c r="IQ39" i="1"/>
  <c r="IR258" i="1"/>
  <c r="C259" i="1" s="1"/>
  <c r="E34" i="21" s="1"/>
  <c r="IR181" i="1"/>
  <c r="C182" i="1" s="1"/>
  <c r="IR184" i="1"/>
  <c r="B237" i="1" s="1"/>
  <c r="IR179" i="1"/>
  <c r="B238" i="1" s="1"/>
  <c r="IR180" i="1"/>
  <c r="B235" i="1" s="1"/>
  <c r="IR183" i="1"/>
  <c r="B236" i="1" s="1"/>
  <c r="IQ13" i="1"/>
  <c r="IQ104" i="1"/>
  <c r="IQ43" i="1" l="1"/>
  <c r="IQ105" i="1"/>
  <c r="IQ22" i="1"/>
  <c r="IQ42" i="1"/>
  <c r="IP157" i="1"/>
  <c r="IP156" i="1"/>
  <c r="IP155" i="1"/>
  <c r="IP154" i="1"/>
  <c r="IP254" i="1"/>
  <c r="IQ114" i="1"/>
  <c r="IP159" i="1"/>
  <c r="IP161" i="1"/>
  <c r="IP160" i="1"/>
  <c r="IP158" i="1"/>
  <c r="IP256" i="1"/>
  <c r="IP137" i="1"/>
  <c r="IP138" i="1" s="1"/>
  <c r="IP139" i="1" s="1"/>
  <c r="IP140" i="1" s="1"/>
  <c r="IP141" i="1" s="1"/>
  <c r="IP3" i="1" s="1"/>
  <c r="IQ28" i="1" l="1"/>
  <c r="IQ115" i="1"/>
  <c r="IQ122" i="1" s="1"/>
  <c r="IQ123" i="1" s="1"/>
  <c r="IQ124" i="1" s="1"/>
  <c r="IQ33" i="1" s="1"/>
  <c r="IQ106" i="1"/>
  <c r="IQ23" i="1"/>
  <c r="IQ107" i="1" l="1"/>
  <c r="IQ108" i="1"/>
  <c r="IQ109" i="1" s="1"/>
  <c r="IQ110" i="1" l="1"/>
  <c r="IR91" i="1"/>
  <c r="IQ176" i="1"/>
  <c r="IR73" i="1"/>
  <c r="IQ24" i="1"/>
  <c r="IR71" i="1" l="1"/>
  <c r="IR76" i="1" s="1"/>
  <c r="IQ119" i="1"/>
  <c r="IQ120" i="1" s="1"/>
  <c r="IQ31" i="1" s="1"/>
  <c r="IQ116" i="1"/>
  <c r="IR72" i="1"/>
  <c r="IR77" i="1" s="1"/>
  <c r="IQ144" i="1"/>
  <c r="IQ260" i="1"/>
  <c r="IR92" i="1"/>
  <c r="IR93" i="1" s="1"/>
  <c r="IR94" i="1" s="1"/>
  <c r="IQ25" i="1"/>
  <c r="IQ174" i="1"/>
  <c r="IR74" i="1"/>
  <c r="IR75" i="1" s="1"/>
  <c r="IQ131" i="1"/>
  <c r="IQ132" i="1" s="1"/>
  <c r="IQ133" i="1" s="1"/>
  <c r="IQ134" i="1" s="1"/>
  <c r="IQ135" i="1" s="1"/>
  <c r="IQ136" i="1" s="1"/>
  <c r="IR99" i="1"/>
  <c r="IR18" i="1" s="1"/>
  <c r="IR78" i="1" l="1"/>
  <c r="IR13" i="1" s="1"/>
  <c r="IQ41" i="1"/>
  <c r="IQ40" i="1"/>
  <c r="IQ117" i="1"/>
  <c r="IQ118" i="1" s="1"/>
  <c r="IQ29" i="1"/>
  <c r="IQ149" i="1"/>
  <c r="IQ151" i="1"/>
  <c r="IQ147" i="1"/>
  <c r="IQ150" i="1"/>
  <c r="IQ148" i="1"/>
  <c r="IQ146" i="1"/>
  <c r="IR64" i="1" l="1"/>
  <c r="IR68" i="1"/>
  <c r="IR61" i="1"/>
  <c r="IR7" i="1" s="1"/>
  <c r="IR66" i="1"/>
  <c r="IR6" i="1" s="1"/>
  <c r="IQ30" i="1"/>
  <c r="IR80" i="1"/>
  <c r="IR79" i="1"/>
  <c r="IQ175" i="1"/>
  <c r="IQ177" i="1" s="1"/>
  <c r="IR81" i="1"/>
  <c r="IQ121" i="1"/>
  <c r="IQ126" i="1"/>
  <c r="IQ127" i="1" s="1"/>
  <c r="IQ128" i="1" s="1"/>
  <c r="IQ4" i="1" s="1"/>
  <c r="IR97" i="1" l="1"/>
  <c r="IR98" i="1" s="1"/>
  <c r="IQ32" i="1"/>
  <c r="IR95" i="1"/>
  <c r="IR16" i="1" s="1"/>
  <c r="IR12" i="1"/>
  <c r="IR145" i="1"/>
  <c r="IR85" i="1"/>
  <c r="IR88" i="1" s="1"/>
  <c r="IR89" i="1" s="1"/>
  <c r="IR104" i="1"/>
  <c r="IR165" i="1"/>
  <c r="IR163" i="1"/>
  <c r="IR87" i="1"/>
  <c r="IR9" i="1" s="1"/>
  <c r="IR82" i="1"/>
  <c r="IR83" i="1" s="1"/>
  <c r="IR14" i="1" s="1"/>
  <c r="IR84" i="1"/>
  <c r="IR8" i="1"/>
  <c r="IR39" i="1" l="1"/>
  <c r="IR166" i="1"/>
  <c r="IR38" i="1"/>
  <c r="IQ166" i="1"/>
  <c r="IQ164" i="1"/>
  <c r="IR36" i="1"/>
  <c r="IR164" i="1"/>
  <c r="IR37" i="1"/>
  <c r="IR22" i="1"/>
  <c r="IR15" i="1"/>
  <c r="J61" i="12"/>
  <c r="IR86" i="1"/>
  <c r="IR10" i="1"/>
  <c r="IR113" i="1"/>
  <c r="IR27" i="1" s="1"/>
  <c r="IR101" i="1"/>
  <c r="IR20" i="1" s="1"/>
  <c r="IR100" i="1"/>
  <c r="IR19" i="1"/>
  <c r="IR42" i="1" l="1"/>
  <c r="IR154" i="1"/>
  <c r="IR254" i="1"/>
  <c r="IR156" i="1"/>
  <c r="IR155" i="1"/>
  <c r="IR157" i="1"/>
  <c r="IR114" i="1"/>
  <c r="IR105" i="1"/>
  <c r="IR23" i="1" s="1"/>
  <c r="IR160" i="1"/>
  <c r="IR159" i="1"/>
  <c r="IR158" i="1"/>
  <c r="IR256" i="1"/>
  <c r="IR161" i="1"/>
  <c r="J30" i="12"/>
  <c r="B56" i="12"/>
  <c r="B22" i="12" s="1"/>
  <c r="IR43" i="1"/>
  <c r="IQ154" i="1"/>
  <c r="IQ157" i="1"/>
  <c r="J65" i="12" s="1"/>
  <c r="J34" i="12" s="1"/>
  <c r="F30" i="18" s="1"/>
  <c r="IQ254" i="1"/>
  <c r="C255" i="1" s="1"/>
  <c r="E32" i="21" s="1"/>
  <c r="IQ156" i="1"/>
  <c r="J64" i="12" s="1"/>
  <c r="J33" i="12" s="1"/>
  <c r="F29" i="18" s="1"/>
  <c r="IQ155" i="1"/>
  <c r="J62" i="12" s="1"/>
  <c r="J31" i="12" s="1"/>
  <c r="F27" i="18" s="1"/>
  <c r="IQ159" i="1"/>
  <c r="K67" i="12" s="1"/>
  <c r="IQ256" i="1"/>
  <c r="IQ161" i="1"/>
  <c r="K65" i="12" s="1"/>
  <c r="K34" i="12" s="1"/>
  <c r="H30" i="18" s="1"/>
  <c r="IQ137" i="1"/>
  <c r="IQ138" i="1" s="1"/>
  <c r="IQ139" i="1" s="1"/>
  <c r="IQ140" i="1" s="1"/>
  <c r="IQ141" i="1" s="1"/>
  <c r="IQ3" i="1" s="1"/>
  <c r="IQ158" i="1"/>
  <c r="IQ160" i="1"/>
  <c r="K63" i="12" l="1"/>
  <c r="K32" i="12" s="1"/>
  <c r="H28" i="18" s="1"/>
  <c r="I39" i="18" s="1"/>
  <c r="I40" i="18" s="1"/>
  <c r="I28" i="18" s="1"/>
  <c r="C257" i="1"/>
  <c r="E33" i="21" s="1"/>
  <c r="IR115" i="1"/>
  <c r="IR28" i="1"/>
  <c r="K62" i="12"/>
  <c r="K31" i="12" s="1"/>
  <c r="H27" i="18" s="1"/>
  <c r="I37" i="18" s="1"/>
  <c r="I27" i="18" s="1"/>
  <c r="K64" i="12"/>
  <c r="K33" i="12" s="1"/>
  <c r="H29" i="18" s="1"/>
  <c r="I42" i="18" s="1"/>
  <c r="I43" i="18" s="1"/>
  <c r="I29" i="18" s="1"/>
  <c r="J63" i="12"/>
  <c r="J32" i="12" s="1"/>
  <c r="F28" i="18" s="1"/>
  <c r="IR106" i="1"/>
  <c r="IR107" i="1" l="1"/>
  <c r="IR108" i="1"/>
  <c r="IR109" i="1" s="1"/>
  <c r="IR110" i="1" s="1"/>
  <c r="IR116" i="1" s="1"/>
  <c r="IR122" i="1"/>
  <c r="IR123" i="1" s="1"/>
  <c r="IR124" i="1" s="1"/>
  <c r="IR33" i="1" s="1"/>
  <c r="IR117" i="1" l="1"/>
  <c r="IR118" i="1" s="1"/>
  <c r="IR29" i="1"/>
  <c r="G32" i="19"/>
  <c r="G32" i="22"/>
  <c r="IR119" i="1"/>
  <c r="IR120" i="1" s="1"/>
  <c r="IR260" i="1"/>
  <c r="C261" i="1" s="1"/>
  <c r="E35" i="21" s="1"/>
  <c r="IR25" i="1"/>
  <c r="IR131" i="1"/>
  <c r="IR132" i="1" s="1"/>
  <c r="IR133" i="1" s="1"/>
  <c r="IR134" i="1" s="1"/>
  <c r="IR135" i="1" s="1"/>
  <c r="IR136" i="1" s="1"/>
  <c r="IR137" i="1" s="1"/>
  <c r="IR138" i="1" s="1"/>
  <c r="IR139" i="1" s="1"/>
  <c r="IR144" i="1"/>
  <c r="IR174" i="1"/>
  <c r="B230" i="1"/>
  <c r="IR24" i="1"/>
  <c r="G31" i="19"/>
  <c r="R44" i="19" s="1"/>
  <c r="G31" i="22"/>
  <c r="R44" i="22" s="1"/>
  <c r="IR176" i="1"/>
  <c r="R46" i="22" l="1"/>
  <c r="P41" i="22"/>
  <c r="P42" i="22" s="1"/>
  <c r="IR40" i="1"/>
  <c r="IR41" i="1"/>
  <c r="R46" i="19"/>
  <c r="P41" i="19"/>
  <c r="P42" i="19" s="1"/>
  <c r="IR151" i="1"/>
  <c r="B232" i="1" s="1"/>
  <c r="IR148" i="1"/>
  <c r="B231" i="1" s="1"/>
  <c r="IR150" i="1"/>
  <c r="B228" i="1" s="1"/>
  <c r="B227" i="1"/>
  <c r="I37" i="12" s="1"/>
  <c r="IR149" i="1"/>
  <c r="B229" i="1" s="1"/>
  <c r="IR147" i="1"/>
  <c r="IR140" i="1" s="1"/>
  <c r="IR141" i="1" s="1"/>
  <c r="IR3" i="1" s="1"/>
  <c r="IR146" i="1"/>
  <c r="A201" i="1" s="1"/>
  <c r="G34" i="19"/>
  <c r="IR31" i="1"/>
  <c r="G34" i="22"/>
  <c r="G33" i="22"/>
  <c r="IR30" i="1"/>
  <c r="IR121" i="1"/>
  <c r="IR175" i="1"/>
  <c r="IR177" i="1" s="1"/>
  <c r="B234" i="1" s="1"/>
  <c r="I53" i="12" s="1"/>
  <c r="G33" i="19"/>
  <c r="IR126" i="1"/>
  <c r="IR127" i="1" s="1"/>
  <c r="IR128" i="1" s="1"/>
  <c r="IR4" i="1" s="1"/>
  <c r="I18" i="12" l="1"/>
  <c r="F3" i="18" s="1"/>
  <c r="J58" i="12"/>
  <c r="J23" i="12" s="1"/>
  <c r="N30" i="18" s="1"/>
  <c r="J59" i="12"/>
  <c r="J24" i="12" s="1"/>
  <c r="J57" i="12"/>
  <c r="J22" i="12" s="1"/>
  <c r="N29" i="18" s="1"/>
  <c r="P29" i="18" s="1"/>
  <c r="J55" i="12"/>
  <c r="J20" i="12" s="1"/>
  <c r="I45" i="12"/>
  <c r="J56" i="12"/>
  <c r="J21" i="12" s="1"/>
  <c r="N28" i="18" s="1"/>
  <c r="P28" i="18" s="1"/>
  <c r="G35" i="22"/>
  <c r="G35" i="19"/>
  <c r="IR32" i="1"/>
  <c r="J39" i="12"/>
  <c r="J6" i="12" s="1"/>
  <c r="J42" i="12"/>
  <c r="J9" i="12" s="1"/>
  <c r="J43" i="12"/>
  <c r="J10" i="12" s="1"/>
  <c r="J41" i="12"/>
  <c r="J8" i="12" s="1"/>
  <c r="J40" i="12"/>
  <c r="J7" i="12" s="1"/>
  <c r="I4" i="12"/>
  <c r="P43" i="19"/>
  <c r="P44" i="19" s="1"/>
  <c r="P39" i="19" s="1"/>
  <c r="P40" i="19"/>
  <c r="P43" i="22"/>
  <c r="P44" i="22" s="1"/>
  <c r="P39" i="22" s="1"/>
  <c r="P40" i="22"/>
  <c r="B45" i="1"/>
  <c r="R47" i="19"/>
  <c r="R54" i="22"/>
  <c r="R47" i="22"/>
  <c r="R59" i="22"/>
  <c r="R60" i="22" l="1"/>
  <c r="B47" i="1" s="1"/>
  <c r="R61" i="22"/>
  <c r="B48" i="1" s="1"/>
  <c r="R48" i="22"/>
  <c r="R49" i="22"/>
  <c r="R50" i="22" s="1"/>
  <c r="S43" i="22" s="1"/>
  <c r="S44" i="22" s="1"/>
  <c r="S45" i="22" s="1"/>
  <c r="S46" i="22" s="1"/>
  <c r="GO41" i="22"/>
  <c r="GO40" i="22" s="1"/>
  <c r="GO39" i="22" s="1"/>
  <c r="GD70" i="22"/>
  <c r="GD69" i="22" s="1"/>
  <c r="GD68" i="22" s="1"/>
  <c r="FT70" i="22"/>
  <c r="FT69" i="22" s="1"/>
  <c r="FT68" i="22" s="1"/>
  <c r="BC41" i="22"/>
  <c r="BC40" i="22" s="1"/>
  <c r="BC39" i="22" s="1"/>
  <c r="HF41" i="22"/>
  <c r="HF40" i="22" s="1"/>
  <c r="HF39" i="22" s="1"/>
  <c r="FX70" i="22"/>
  <c r="FX69" i="22" s="1"/>
  <c r="FX68" i="22" s="1"/>
  <c r="CE41" i="22"/>
  <c r="CE40" i="22" s="1"/>
  <c r="CE39" i="22" s="1"/>
  <c r="CU41" i="22"/>
  <c r="CU40" i="22" s="1"/>
  <c r="CU39" i="22" s="1"/>
  <c r="EJ41" i="22"/>
  <c r="EJ40" i="22" s="1"/>
  <c r="EJ39" i="22" s="1"/>
  <c r="AX70" i="22"/>
  <c r="AX69" i="22" s="1"/>
  <c r="AX68" i="22" s="1"/>
  <c r="DA70" i="22"/>
  <c r="DA69" i="22" s="1"/>
  <c r="DA68" i="22" s="1"/>
  <c r="BI70" i="22"/>
  <c r="BI69" i="22" s="1"/>
  <c r="BI68" i="22" s="1"/>
  <c r="CY41" i="22"/>
  <c r="CY40" i="22" s="1"/>
  <c r="CY39" i="22" s="1"/>
  <c r="BK70" i="22"/>
  <c r="BK69" i="22" s="1"/>
  <c r="BK68" i="22" s="1"/>
  <c r="HE70" i="22"/>
  <c r="HE69" i="22" s="1"/>
  <c r="HE68" i="22" s="1"/>
  <c r="CV70" i="22"/>
  <c r="CV69" i="22" s="1"/>
  <c r="CV68" i="22" s="1"/>
  <c r="DD41" i="22"/>
  <c r="DD40" i="22" s="1"/>
  <c r="DD39" i="22" s="1"/>
  <c r="BF41" i="22"/>
  <c r="BF40" i="22" s="1"/>
  <c r="BF39" i="22" s="1"/>
  <c r="GG41" i="22"/>
  <c r="GG40" i="22" s="1"/>
  <c r="GG39" i="22" s="1"/>
  <c r="FX41" i="22"/>
  <c r="FX40" i="22" s="1"/>
  <c r="FX39" i="22" s="1"/>
  <c r="GQ41" i="22"/>
  <c r="GQ40" i="22" s="1"/>
  <c r="GQ39" i="22" s="1"/>
  <c r="DI70" i="22"/>
  <c r="DI69" i="22" s="1"/>
  <c r="DI68" i="22" s="1"/>
  <c r="AE41" i="22"/>
  <c r="AE40" i="22" s="1"/>
  <c r="AE39" i="22" s="1"/>
  <c r="IK70" i="22"/>
  <c r="IK69" i="22" s="1"/>
  <c r="IK68" i="22" s="1"/>
  <c r="CC70" i="22"/>
  <c r="CC69" i="22" s="1"/>
  <c r="CC68" i="22" s="1"/>
  <c r="HH41" i="22"/>
  <c r="HH40" i="22" s="1"/>
  <c r="HH39" i="22" s="1"/>
  <c r="EZ70" i="22"/>
  <c r="EZ69" i="22" s="1"/>
  <c r="EZ68" i="22" s="1"/>
  <c r="IF70" i="22"/>
  <c r="IF69" i="22" s="1"/>
  <c r="IF68" i="22" s="1"/>
  <c r="IB70" i="22"/>
  <c r="IB69" i="22" s="1"/>
  <c r="IB68" i="22" s="1"/>
  <c r="GF41" i="22"/>
  <c r="GF40" i="22" s="1"/>
  <c r="GF39" i="22" s="1"/>
  <c r="HA70" i="22"/>
  <c r="HA69" i="22" s="1"/>
  <c r="HA68" i="22" s="1"/>
  <c r="ES41" i="22"/>
  <c r="ES40" i="22" s="1"/>
  <c r="ES39" i="22" s="1"/>
  <c r="HE41" i="22"/>
  <c r="HE40" i="22" s="1"/>
  <c r="HE39" i="22" s="1"/>
  <c r="ED70" i="22"/>
  <c r="ED69" i="22" s="1"/>
  <c r="ED68" i="22" s="1"/>
  <c r="FF70" i="22"/>
  <c r="FF69" i="22" s="1"/>
  <c r="FF68" i="22" s="1"/>
  <c r="HJ41" i="22"/>
  <c r="HJ40" i="22" s="1"/>
  <c r="HJ39" i="22" s="1"/>
  <c r="AI70" i="22"/>
  <c r="AI69" i="22" s="1"/>
  <c r="AI68" i="22" s="1"/>
  <c r="DZ41" i="22"/>
  <c r="DZ40" i="22" s="1"/>
  <c r="DZ39" i="22" s="1"/>
  <c r="W70" i="22"/>
  <c r="W69" i="22" s="1"/>
  <c r="W68" i="22" s="1"/>
  <c r="IV41" i="22"/>
  <c r="IV40" i="22" s="1"/>
  <c r="IV39" i="22" s="1"/>
  <c r="IJ70" i="22"/>
  <c r="IJ69" i="22" s="1"/>
  <c r="IJ68" i="22" s="1"/>
  <c r="GH41" i="22"/>
  <c r="GH40" i="22" s="1"/>
  <c r="GH39" i="22" s="1"/>
  <c r="FR41" i="22"/>
  <c r="FR40" i="22" s="1"/>
  <c r="FR39" i="22" s="1"/>
  <c r="DH41" i="22"/>
  <c r="DH40" i="22" s="1"/>
  <c r="DH39" i="22" s="1"/>
  <c r="AN41" i="22"/>
  <c r="AN40" i="22" s="1"/>
  <c r="AN39" i="22" s="1"/>
  <c r="BY70" i="22"/>
  <c r="BY69" i="22" s="1"/>
  <c r="BY68" i="22" s="1"/>
  <c r="BP70" i="22"/>
  <c r="BP69" i="22" s="1"/>
  <c r="BP68" i="22" s="1"/>
  <c r="CC41" i="22"/>
  <c r="CC40" i="22" s="1"/>
  <c r="CC39" i="22" s="1"/>
  <c r="BB41" i="22"/>
  <c r="BB40" i="22" s="1"/>
  <c r="BB39" i="22" s="1"/>
  <c r="JB70" i="22"/>
  <c r="JB69" i="22" s="1"/>
  <c r="JB68" i="22" s="1"/>
  <c r="ES70" i="22"/>
  <c r="ES69" i="22" s="1"/>
  <c r="ES68" i="22" s="1"/>
  <c r="CZ70" i="22"/>
  <c r="CZ69" i="22" s="1"/>
  <c r="CZ68" i="22" s="1"/>
  <c r="FB70" i="22"/>
  <c r="FB69" i="22" s="1"/>
  <c r="FB68" i="22" s="1"/>
  <c r="DN70" i="22"/>
  <c r="DN69" i="22" s="1"/>
  <c r="DN68" i="22" s="1"/>
  <c r="AZ70" i="22"/>
  <c r="AZ69" i="22" s="1"/>
  <c r="AZ68" i="22" s="1"/>
  <c r="EO41" i="22"/>
  <c r="EO40" i="22" s="1"/>
  <c r="EO39" i="22" s="1"/>
  <c r="BR41" i="22"/>
  <c r="BR40" i="22" s="1"/>
  <c r="BR39" i="22" s="1"/>
  <c r="EP41" i="22"/>
  <c r="EP40" i="22" s="1"/>
  <c r="EP39" i="22" s="1"/>
  <c r="AH41" i="22"/>
  <c r="AH40" i="22" s="1"/>
  <c r="AH39" i="22" s="1"/>
  <c r="HL70" i="22"/>
  <c r="HL69" i="22" s="1"/>
  <c r="HL68" i="22" s="1"/>
  <c r="FN70" i="22"/>
  <c r="FN69" i="22" s="1"/>
  <c r="FN68" i="22" s="1"/>
  <c r="CB41" i="22"/>
  <c r="CB40" i="22" s="1"/>
  <c r="CB39" i="22" s="1"/>
  <c r="EL41" i="22"/>
  <c r="EL40" i="22" s="1"/>
  <c r="EL39" i="22" s="1"/>
  <c r="IZ70" i="22"/>
  <c r="IZ69" i="22" s="1"/>
  <c r="IZ68" i="22" s="1"/>
  <c r="CS70" i="22"/>
  <c r="CS69" i="22" s="1"/>
  <c r="CS68" i="22" s="1"/>
  <c r="HS41" i="22"/>
  <c r="HS40" i="22" s="1"/>
  <c r="HS39" i="22" s="1"/>
  <c r="JC41" i="22"/>
  <c r="JC40" i="22" s="1"/>
  <c r="JC39" i="22" s="1"/>
  <c r="IR41" i="22"/>
  <c r="IR40" i="22" s="1"/>
  <c r="IR39" i="22" s="1"/>
  <c r="AR70" i="22"/>
  <c r="AR69" i="22" s="1"/>
  <c r="AR68" i="22" s="1"/>
  <c r="HZ41" i="22"/>
  <c r="HZ40" i="22" s="1"/>
  <c r="HZ39" i="22" s="1"/>
  <c r="BG41" i="22"/>
  <c r="BG40" i="22" s="1"/>
  <c r="BG39" i="22" s="1"/>
  <c r="CL41" i="22"/>
  <c r="CL40" i="22" s="1"/>
  <c r="CL39" i="22" s="1"/>
  <c r="V70" i="22"/>
  <c r="V69" i="22" s="1"/>
  <c r="V68" i="22" s="1"/>
  <c r="IU70" i="22"/>
  <c r="IU69" i="22" s="1"/>
  <c r="IU68" i="22" s="1"/>
  <c r="IP41" i="22"/>
  <c r="IP40" i="22" s="1"/>
  <c r="IP39" i="22" s="1"/>
  <c r="DW70" i="22"/>
  <c r="DW69" i="22" s="1"/>
  <c r="DW68" i="22" s="1"/>
  <c r="CF41" i="22"/>
  <c r="CF40" i="22" s="1"/>
  <c r="CF39" i="22" s="1"/>
  <c r="GV70" i="22"/>
  <c r="GV69" i="22" s="1"/>
  <c r="GV68" i="22" s="1"/>
  <c r="BS70" i="22"/>
  <c r="BS69" i="22" s="1"/>
  <c r="BS68" i="22" s="1"/>
  <c r="IQ70" i="22"/>
  <c r="IQ69" i="22" s="1"/>
  <c r="IQ68" i="22" s="1"/>
  <c r="DA41" i="22"/>
  <c r="DA40" i="22" s="1"/>
  <c r="DA39" i="22" s="1"/>
  <c r="BX70" i="22"/>
  <c r="BX69" i="22" s="1"/>
  <c r="BX68" i="22" s="1"/>
  <c r="IO70" i="22"/>
  <c r="IO69" i="22" s="1"/>
  <c r="IO68" i="22" s="1"/>
  <c r="AP41" i="22"/>
  <c r="AP40" i="22" s="1"/>
  <c r="AP39" i="22" s="1"/>
  <c r="GP41" i="22"/>
  <c r="GP40" i="22" s="1"/>
  <c r="GP39" i="22" s="1"/>
  <c r="AS41" i="22"/>
  <c r="AS40" i="22" s="1"/>
  <c r="AS39" i="22" s="1"/>
  <c r="HW41" i="22"/>
  <c r="HW40" i="22" s="1"/>
  <c r="HW39" i="22" s="1"/>
  <c r="GB70" i="22"/>
  <c r="GB69" i="22" s="1"/>
  <c r="GB68" i="22" s="1"/>
  <c r="EZ41" i="22"/>
  <c r="EZ40" i="22" s="1"/>
  <c r="EZ39" i="22" s="1"/>
  <c r="HA41" i="22"/>
  <c r="HA40" i="22" s="1"/>
  <c r="HA39" i="22" s="1"/>
  <c r="ED41" i="22"/>
  <c r="ED40" i="22" s="1"/>
  <c r="ED39" i="22" s="1"/>
  <c r="IG41" i="22"/>
  <c r="IG40" i="22" s="1"/>
  <c r="IG39" i="22" s="1"/>
  <c r="HD41" i="22"/>
  <c r="HD40" i="22" s="1"/>
  <c r="HD39" i="22" s="1"/>
  <c r="IV70" i="22"/>
  <c r="IV69" i="22" s="1"/>
  <c r="IV68" i="22" s="1"/>
  <c r="DP41" i="22"/>
  <c r="DP40" i="22" s="1"/>
  <c r="DP39" i="22" s="1"/>
  <c r="BE70" i="22"/>
  <c r="BE69" i="22" s="1"/>
  <c r="BE68" i="22" s="1"/>
  <c r="DB70" i="22"/>
  <c r="DB69" i="22" s="1"/>
  <c r="DB68" i="22" s="1"/>
  <c r="BQ70" i="22"/>
  <c r="BQ69" i="22" s="1"/>
  <c r="BQ68" i="22" s="1"/>
  <c r="EG41" i="22"/>
  <c r="EG40" i="22" s="1"/>
  <c r="EG39" i="22" s="1"/>
  <c r="CZ41" i="22"/>
  <c r="CZ40" i="22" s="1"/>
  <c r="CZ39" i="22" s="1"/>
  <c r="IH41" i="22"/>
  <c r="IH40" i="22" s="1"/>
  <c r="IH39" i="22" s="1"/>
  <c r="FM70" i="22"/>
  <c r="FM69" i="22" s="1"/>
  <c r="FM68" i="22" s="1"/>
  <c r="BC70" i="22"/>
  <c r="BC69" i="22" s="1"/>
  <c r="BC68" i="22" s="1"/>
  <c r="S41" i="22"/>
  <c r="S40" i="22" s="1"/>
  <c r="S39" i="22" s="1"/>
  <c r="EC70" i="22"/>
  <c r="EC69" i="22" s="1"/>
  <c r="EC68" i="22" s="1"/>
  <c r="EM41" i="22"/>
  <c r="EM40" i="22" s="1"/>
  <c r="EM39" i="22" s="1"/>
  <c r="CM41" i="22"/>
  <c r="CM40" i="22" s="1"/>
  <c r="CM39" i="22" s="1"/>
  <c r="CY70" i="22"/>
  <c r="CY69" i="22" s="1"/>
  <c r="CY68" i="22" s="1"/>
  <c r="GS70" i="22"/>
  <c r="GS69" i="22" s="1"/>
  <c r="GS68" i="22" s="1"/>
  <c r="GC41" i="22"/>
  <c r="GC40" i="22" s="1"/>
  <c r="GC39" i="22" s="1"/>
  <c r="IN41" i="22"/>
  <c r="IN40" i="22" s="1"/>
  <c r="IN39" i="22" s="1"/>
  <c r="AK70" i="22"/>
  <c r="AK69" i="22" s="1"/>
  <c r="AK68" i="22" s="1"/>
  <c r="IC41" i="22"/>
  <c r="IC40" i="22" s="1"/>
  <c r="IC39" i="22" s="1"/>
  <c r="GN70" i="22"/>
  <c r="GN69" i="22" s="1"/>
  <c r="GN68" i="22" s="1"/>
  <c r="FZ41" i="22"/>
  <c r="FZ40" i="22" s="1"/>
  <c r="FZ39" i="22" s="1"/>
  <c r="FC70" i="22"/>
  <c r="FC69" i="22" s="1"/>
  <c r="FC68" i="22" s="1"/>
  <c r="DF70" i="22"/>
  <c r="DF69" i="22" s="1"/>
  <c r="DF68" i="22" s="1"/>
  <c r="GX70" i="22"/>
  <c r="GX69" i="22" s="1"/>
  <c r="GX68" i="22" s="1"/>
  <c r="DJ41" i="22"/>
  <c r="DJ40" i="22" s="1"/>
  <c r="DJ39" i="22" s="1"/>
  <c r="FO70" i="22"/>
  <c r="FO69" i="22" s="1"/>
  <c r="FO68" i="22" s="1"/>
  <c r="HX41" i="22"/>
  <c r="HX40" i="22" s="1"/>
  <c r="HX39" i="22" s="1"/>
  <c r="AL70" i="22"/>
  <c r="AL69" i="22" s="1"/>
  <c r="AL68" i="22" s="1"/>
  <c r="FL70" i="22"/>
  <c r="FL69" i="22" s="1"/>
  <c r="FL68" i="22" s="1"/>
  <c r="CF70" i="22"/>
  <c r="CF69" i="22" s="1"/>
  <c r="CF68" i="22" s="1"/>
  <c r="T70" i="22"/>
  <c r="T69" i="22" s="1"/>
  <c r="T68" i="22" s="1"/>
  <c r="GX41" i="22"/>
  <c r="GX40" i="22" s="1"/>
  <c r="GX39" i="22" s="1"/>
  <c r="BP41" i="22"/>
  <c r="BP40" i="22" s="1"/>
  <c r="BP39" i="22" s="1"/>
  <c r="IJ41" i="22"/>
  <c r="IJ40" i="22" s="1"/>
  <c r="IJ39" i="22" s="1"/>
  <c r="Z70" i="22"/>
  <c r="Z69" i="22" s="1"/>
  <c r="Z68" i="22" s="1"/>
  <c r="JG70" i="22"/>
  <c r="JG69" i="22" s="1"/>
  <c r="JG68" i="22" s="1"/>
  <c r="U41" i="22"/>
  <c r="U40" i="22" s="1"/>
  <c r="U39" i="22" s="1"/>
  <c r="GM70" i="22"/>
  <c r="GM69" i="22" s="1"/>
  <c r="GM68" i="22" s="1"/>
  <c r="GZ70" i="22"/>
  <c r="GZ69" i="22" s="1"/>
  <c r="GZ68" i="22" s="1"/>
  <c r="DE41" i="22"/>
  <c r="DE40" i="22" s="1"/>
  <c r="DE39" i="22" s="1"/>
  <c r="EP70" i="22"/>
  <c r="EP69" i="22" s="1"/>
  <c r="EP68" i="22" s="1"/>
  <c r="EW70" i="22"/>
  <c r="EW69" i="22" s="1"/>
  <c r="EW68" i="22" s="1"/>
  <c r="FH41" i="22"/>
  <c r="FH40" i="22" s="1"/>
  <c r="FH39" i="22" s="1"/>
  <c r="JE41" i="22"/>
  <c r="JE40" i="22" s="1"/>
  <c r="JE39" i="22" s="1"/>
  <c r="AI41" i="22"/>
  <c r="AI40" i="22" s="1"/>
  <c r="AI39" i="22" s="1"/>
  <c r="Y41" i="22"/>
  <c r="Y40" i="22" s="1"/>
  <c r="Y39" i="22" s="1"/>
  <c r="CA70" i="22"/>
  <c r="CA69" i="22" s="1"/>
  <c r="CA68" i="22" s="1"/>
  <c r="HQ70" i="22"/>
  <c r="HQ69" i="22" s="1"/>
  <c r="HQ68" i="22" s="1"/>
  <c r="IX70" i="22"/>
  <c r="IX69" i="22" s="1"/>
  <c r="IX68" i="22" s="1"/>
  <c r="GY70" i="22"/>
  <c r="GY69" i="22" s="1"/>
  <c r="GY68" i="22" s="1"/>
  <c r="CO41" i="22"/>
  <c r="CO40" i="22" s="1"/>
  <c r="CO39" i="22" s="1"/>
  <c r="AQ41" i="22"/>
  <c r="AQ40" i="22" s="1"/>
  <c r="AQ39" i="22" s="1"/>
  <c r="AP70" i="22"/>
  <c r="AP69" i="22" s="1"/>
  <c r="AP68" i="22" s="1"/>
  <c r="CH41" i="22"/>
  <c r="CH40" i="22" s="1"/>
  <c r="CH39" i="22" s="1"/>
  <c r="BA41" i="22"/>
  <c r="BA40" i="22" s="1"/>
  <c r="BA39" i="22" s="1"/>
  <c r="ET70" i="22"/>
  <c r="ET69" i="22" s="1"/>
  <c r="ET68" i="22" s="1"/>
  <c r="DJ70" i="22"/>
  <c r="DJ69" i="22" s="1"/>
  <c r="DJ68" i="22" s="1"/>
  <c r="IW41" i="22"/>
  <c r="IW40" i="22" s="1"/>
  <c r="IW39" i="22" s="1"/>
  <c r="GR41" i="22"/>
  <c r="GR40" i="22" s="1"/>
  <c r="GR39" i="22" s="1"/>
  <c r="HB41" i="22"/>
  <c r="HB40" i="22" s="1"/>
  <c r="HB39" i="22" s="1"/>
  <c r="EI70" i="22"/>
  <c r="EI69" i="22" s="1"/>
  <c r="EI68" i="22" s="1"/>
  <c r="DK41" i="22"/>
  <c r="DK40" i="22" s="1"/>
  <c r="DK39" i="22" s="1"/>
  <c r="S70" i="22"/>
  <c r="S69" i="22" s="1"/>
  <c r="S68" i="22" s="1"/>
  <c r="FG70" i="22"/>
  <c r="FG69" i="22" s="1"/>
  <c r="FG68" i="22" s="1"/>
  <c r="BO70" i="22"/>
  <c r="BO69" i="22" s="1"/>
  <c r="BO68" i="22" s="1"/>
  <c r="BW41" i="22"/>
  <c r="BW40" i="22" s="1"/>
  <c r="BW39" i="22" s="1"/>
  <c r="GL41" i="22"/>
  <c r="GL40" i="22" s="1"/>
  <c r="GL39" i="22" s="1"/>
  <c r="U70" i="22"/>
  <c r="U69" i="22" s="1"/>
  <c r="U68" i="22" s="1"/>
  <c r="ER41" i="22"/>
  <c r="ER40" i="22" s="1"/>
  <c r="ER39" i="22" s="1"/>
  <c r="AL41" i="22"/>
  <c r="AL40" i="22" s="1"/>
  <c r="AL39" i="22" s="1"/>
  <c r="HX70" i="22"/>
  <c r="HX69" i="22" s="1"/>
  <c r="HX68" i="22" s="1"/>
  <c r="CA41" i="22"/>
  <c r="CA40" i="22" s="1"/>
  <c r="CA39" i="22" s="1"/>
  <c r="BD70" i="22"/>
  <c r="BD69" i="22" s="1"/>
  <c r="BD68" i="22" s="1"/>
  <c r="EE41" i="22"/>
  <c r="EE40" i="22" s="1"/>
  <c r="EE39" i="22" s="1"/>
  <c r="AV41" i="22"/>
  <c r="AV40" i="22" s="1"/>
  <c r="AV39" i="22" s="1"/>
  <c r="JE70" i="22"/>
  <c r="JE69" i="22" s="1"/>
  <c r="JE68" i="22" s="1"/>
  <c r="DT70" i="22"/>
  <c r="DT69" i="22" s="1"/>
  <c r="DT68" i="22" s="1"/>
  <c r="AU41" i="22"/>
  <c r="AU40" i="22" s="1"/>
  <c r="AU39" i="22" s="1"/>
  <c r="CV41" i="22"/>
  <c r="CV40" i="22" s="1"/>
  <c r="CV39" i="22" s="1"/>
  <c r="DM41" i="22"/>
  <c r="DM40" i="22" s="1"/>
  <c r="DM39" i="22" s="1"/>
  <c r="HI70" i="22"/>
  <c r="HI69" i="22" s="1"/>
  <c r="HI68" i="22" s="1"/>
  <c r="DY41" i="22"/>
  <c r="DY40" i="22" s="1"/>
  <c r="DY39" i="22" s="1"/>
  <c r="DU70" i="22"/>
  <c r="DU69" i="22" s="1"/>
  <c r="DU68" i="22" s="1"/>
  <c r="FA41" i="22"/>
  <c r="FA40" i="22" s="1"/>
  <c r="FA39" i="22" s="1"/>
  <c r="EV70" i="22"/>
  <c r="EV69" i="22" s="1"/>
  <c r="EV68" i="22" s="1"/>
  <c r="BS41" i="22"/>
  <c r="BS40" i="22" s="1"/>
  <c r="BS39" i="22" s="1"/>
  <c r="JF70" i="22"/>
  <c r="JF69" i="22" s="1"/>
  <c r="JF68" i="22" s="1"/>
  <c r="IT70" i="22"/>
  <c r="IT69" i="22" s="1"/>
  <c r="IT68" i="22" s="1"/>
  <c r="FK41" i="22"/>
  <c r="FK40" i="22" s="1"/>
  <c r="FK39" i="22" s="1"/>
  <c r="CD41" i="22"/>
  <c r="CD40" i="22" s="1"/>
  <c r="CD39" i="22" s="1"/>
  <c r="DT41" i="22"/>
  <c r="DT40" i="22" s="1"/>
  <c r="DT39" i="22" s="1"/>
  <c r="FP41" i="22"/>
  <c r="FP40" i="22" s="1"/>
  <c r="FP39" i="22" s="1"/>
  <c r="EY70" i="22"/>
  <c r="EY69" i="22" s="1"/>
  <c r="EY68" i="22" s="1"/>
  <c r="IK41" i="22"/>
  <c r="IK40" i="22" s="1"/>
  <c r="IK39" i="22" s="1"/>
  <c r="DO41" i="22"/>
  <c r="DO40" i="22" s="1"/>
  <c r="DO39" i="22" s="1"/>
  <c r="CO70" i="22"/>
  <c r="CO69" i="22" s="1"/>
  <c r="CO68" i="22" s="1"/>
  <c r="BH70" i="22"/>
  <c r="BH69" i="22" s="1"/>
  <c r="BH68" i="22" s="1"/>
  <c r="CX41" i="22"/>
  <c r="CX40" i="22" s="1"/>
  <c r="CX39" i="22" s="1"/>
  <c r="DN41" i="22"/>
  <c r="DN40" i="22" s="1"/>
  <c r="DN39" i="22" s="1"/>
  <c r="EY41" i="22"/>
  <c r="EY40" i="22" s="1"/>
  <c r="EY39" i="22" s="1"/>
  <c r="BJ70" i="22"/>
  <c r="BJ69" i="22" s="1"/>
  <c r="BJ68" i="22" s="1"/>
  <c r="GY41" i="22"/>
  <c r="GY40" i="22" s="1"/>
  <c r="GY39" i="22" s="1"/>
  <c r="EN41" i="22"/>
  <c r="EN40" i="22" s="1"/>
  <c r="EN39" i="22" s="1"/>
  <c r="AT41" i="22"/>
  <c r="AT40" i="22" s="1"/>
  <c r="AT39" i="22" s="1"/>
  <c r="DU41" i="22"/>
  <c r="DU40" i="22" s="1"/>
  <c r="DU39" i="22" s="1"/>
  <c r="EG70" i="22"/>
  <c r="EG69" i="22" s="1"/>
  <c r="EG68" i="22" s="1"/>
  <c r="AA70" i="22"/>
  <c r="AA69" i="22" s="1"/>
  <c r="AA68" i="22" s="1"/>
  <c r="HG41" i="22"/>
  <c r="HG40" i="22" s="1"/>
  <c r="HG39" i="22" s="1"/>
  <c r="BZ41" i="22"/>
  <c r="BZ40" i="22" s="1"/>
  <c r="BZ39" i="22" s="1"/>
  <c r="EK41" i="22"/>
  <c r="EK40" i="22" s="1"/>
  <c r="EK39" i="22" s="1"/>
  <c r="HY70" i="22"/>
  <c r="HY69" i="22" s="1"/>
  <c r="HY68" i="22" s="1"/>
  <c r="AO41" i="22"/>
  <c r="AO40" i="22" s="1"/>
  <c r="AO39" i="22" s="1"/>
  <c r="GT70" i="22"/>
  <c r="GT69" i="22" s="1"/>
  <c r="GT68" i="22" s="1"/>
  <c r="JD41" i="22"/>
  <c r="JD40" i="22" s="1"/>
  <c r="JD39" i="22" s="1"/>
  <c r="IU41" i="22"/>
  <c r="IU40" i="22" s="1"/>
  <c r="IU39" i="22" s="1"/>
  <c r="BL41" i="22"/>
  <c r="BL40" i="22" s="1"/>
  <c r="BL39" i="22" s="1"/>
  <c r="DM70" i="22"/>
  <c r="DM69" i="22" s="1"/>
  <c r="DM68" i="22" s="1"/>
  <c r="AV70" i="22"/>
  <c r="AV69" i="22" s="1"/>
  <c r="AV68" i="22" s="1"/>
  <c r="HW70" i="22"/>
  <c r="HW69" i="22" s="1"/>
  <c r="HW68" i="22" s="1"/>
  <c r="DY70" i="22"/>
  <c r="DY69" i="22" s="1"/>
  <c r="DY68" i="22" s="1"/>
  <c r="CJ70" i="22"/>
  <c r="CJ69" i="22" s="1"/>
  <c r="CJ68" i="22" s="1"/>
  <c r="HG70" i="22"/>
  <c r="HG69" i="22" s="1"/>
  <c r="HG68" i="22" s="1"/>
  <c r="GU70" i="22"/>
  <c r="GU69" i="22" s="1"/>
  <c r="GU68" i="22" s="1"/>
  <c r="HQ41" i="22"/>
  <c r="HQ40" i="22" s="1"/>
  <c r="HQ39" i="22" s="1"/>
  <c r="FT41" i="22"/>
  <c r="FT40" i="22" s="1"/>
  <c r="FT39" i="22" s="1"/>
  <c r="HP70" i="22"/>
  <c r="HP69" i="22" s="1"/>
  <c r="HP68" i="22" s="1"/>
  <c r="GC70" i="22"/>
  <c r="GC69" i="22" s="1"/>
  <c r="GC68" i="22" s="1"/>
  <c r="IY70" i="22"/>
  <c r="IY69" i="22" s="1"/>
  <c r="IY68" i="22" s="1"/>
  <c r="EX41" i="22"/>
  <c r="EX40" i="22" s="1"/>
  <c r="EX39" i="22" s="1"/>
  <c r="DQ70" i="22"/>
  <c r="DQ69" i="22" s="1"/>
  <c r="DQ68" i="22" s="1"/>
  <c r="IZ41" i="22"/>
  <c r="IZ40" i="22" s="1"/>
  <c r="IZ39" i="22" s="1"/>
  <c r="FE70" i="22"/>
  <c r="FE69" i="22" s="1"/>
  <c r="FE68" i="22" s="1"/>
  <c r="HN41" i="22"/>
  <c r="HN40" i="22" s="1"/>
  <c r="HN39" i="22" s="1"/>
  <c r="BR70" i="22"/>
  <c r="BR69" i="22" s="1"/>
  <c r="BR68" i="22" s="1"/>
  <c r="EU41" i="22"/>
  <c r="EU40" i="22" s="1"/>
  <c r="EU39" i="22" s="1"/>
  <c r="BV41" i="22"/>
  <c r="BV40" i="22" s="1"/>
  <c r="BV39" i="22" s="1"/>
  <c r="GP70" i="22"/>
  <c r="GP69" i="22" s="1"/>
  <c r="GP68" i="22" s="1"/>
  <c r="DG70" i="22"/>
  <c r="DG69" i="22" s="1"/>
  <c r="DG68" i="22" s="1"/>
  <c r="JC70" i="22"/>
  <c r="JC69" i="22" s="1"/>
  <c r="JC68" i="22" s="1"/>
  <c r="CQ41" i="22"/>
  <c r="CQ40" i="22" s="1"/>
  <c r="CQ39" i="22" s="1"/>
  <c r="EN70" i="22"/>
  <c r="EN69" i="22" s="1"/>
  <c r="EN68" i="22" s="1"/>
  <c r="HS70" i="22"/>
  <c r="HS69" i="22" s="1"/>
  <c r="HS68" i="22" s="1"/>
  <c r="EJ70" i="22"/>
  <c r="EJ69" i="22" s="1"/>
  <c r="EJ68" i="22" s="1"/>
  <c r="DB41" i="22"/>
  <c r="DB40" i="22" s="1"/>
  <c r="DB39" i="22" s="1"/>
  <c r="EL70" i="22"/>
  <c r="EL69" i="22" s="1"/>
  <c r="EL68" i="22" s="1"/>
  <c r="HV41" i="22"/>
  <c r="HV40" i="22" s="1"/>
  <c r="HV39" i="22" s="1"/>
  <c r="AJ41" i="22"/>
  <c r="AJ40" i="22" s="1"/>
  <c r="AJ39" i="22" s="1"/>
  <c r="AZ41" i="22"/>
  <c r="AZ40" i="22" s="1"/>
  <c r="AZ39" i="22" s="1"/>
  <c r="AC70" i="22"/>
  <c r="AC69" i="22" s="1"/>
  <c r="AC68" i="22" s="1"/>
  <c r="HB70" i="22"/>
  <c r="HB69" i="22" s="1"/>
  <c r="HB68" i="22" s="1"/>
  <c r="GF70" i="22"/>
  <c r="GF69" i="22" s="1"/>
  <c r="GF68" i="22" s="1"/>
  <c r="CK70" i="22"/>
  <c r="CK69" i="22" s="1"/>
  <c r="CK68" i="22" s="1"/>
  <c r="EA41" i="22"/>
  <c r="EA40" i="22" s="1"/>
  <c r="EA39" i="22" s="1"/>
  <c r="CK41" i="22"/>
  <c r="CK40" i="22" s="1"/>
  <c r="CK39" i="22" s="1"/>
  <c r="IE70" i="22"/>
  <c r="IE69" i="22" s="1"/>
  <c r="IE68" i="22" s="1"/>
  <c r="HH70" i="22"/>
  <c r="HH69" i="22" s="1"/>
  <c r="HH68" i="22" s="1"/>
  <c r="AM70" i="22"/>
  <c r="AM69" i="22" s="1"/>
  <c r="AM68" i="22" s="1"/>
  <c r="W41" i="22"/>
  <c r="W40" i="22" s="1"/>
  <c r="W39" i="22" s="1"/>
  <c r="GD41" i="22"/>
  <c r="GD40" i="22" s="1"/>
  <c r="GD39" i="22" s="1"/>
  <c r="HC70" i="22"/>
  <c r="HC69" i="22" s="1"/>
  <c r="HC68" i="22" s="1"/>
  <c r="GJ41" i="22"/>
  <c r="GJ40" i="22" s="1"/>
  <c r="GJ39" i="22" s="1"/>
  <c r="FY70" i="22"/>
  <c r="FY69" i="22" s="1"/>
  <c r="FY68" i="22" s="1"/>
  <c r="IB41" i="22"/>
  <c r="IB40" i="22" s="1"/>
  <c r="IB39" i="22" s="1"/>
  <c r="FD70" i="22"/>
  <c r="FD69" i="22" s="1"/>
  <c r="FD68" i="22" s="1"/>
  <c r="AX41" i="22"/>
  <c r="AX40" i="22" s="1"/>
  <c r="AX39" i="22" s="1"/>
  <c r="DF41" i="22"/>
  <c r="DF40" i="22" s="1"/>
  <c r="DF39" i="22" s="1"/>
  <c r="CI41" i="22"/>
  <c r="CI40" i="22" s="1"/>
  <c r="CI39" i="22" s="1"/>
  <c r="FW41" i="22"/>
  <c r="FW40" i="22" s="1"/>
  <c r="FW39" i="22" s="1"/>
  <c r="IF41" i="22"/>
  <c r="IF40" i="22" s="1"/>
  <c r="IF39" i="22" s="1"/>
  <c r="II41" i="22"/>
  <c r="II40" i="22" s="1"/>
  <c r="II39" i="22" s="1"/>
  <c r="JG41" i="22"/>
  <c r="JG40" i="22" s="1"/>
  <c r="JG39" i="22" s="1"/>
  <c r="HZ70" i="22"/>
  <c r="HZ69" i="22" s="1"/>
  <c r="HZ68" i="22" s="1"/>
  <c r="HO70" i="22"/>
  <c r="HO69" i="22" s="1"/>
  <c r="HO68" i="22" s="1"/>
  <c r="HR41" i="22"/>
  <c r="HR40" i="22" s="1"/>
  <c r="HR39" i="22" s="1"/>
  <c r="DR41" i="22"/>
  <c r="DR40" i="22" s="1"/>
  <c r="DR39" i="22" s="1"/>
  <c r="JF41" i="22"/>
  <c r="JF40" i="22" s="1"/>
  <c r="JF39" i="22" s="1"/>
  <c r="FJ70" i="22"/>
  <c r="FJ69" i="22" s="1"/>
  <c r="FJ68" i="22" s="1"/>
  <c r="BB70" i="22"/>
  <c r="BB69" i="22" s="1"/>
  <c r="BB68" i="22" s="1"/>
  <c r="IM41" i="22"/>
  <c r="IM40" i="22" s="1"/>
  <c r="IM39" i="22" s="1"/>
  <c r="HD70" i="22"/>
  <c r="HD69" i="22" s="1"/>
  <c r="HD68" i="22" s="1"/>
  <c r="CP41" i="22"/>
  <c r="CP40" i="22" s="1"/>
  <c r="CP39" i="22" s="1"/>
  <c r="HY41" i="22"/>
  <c r="HY40" i="22" s="1"/>
  <c r="HY39" i="22" s="1"/>
  <c r="FZ70" i="22"/>
  <c r="FZ69" i="22" s="1"/>
  <c r="FZ68" i="22" s="1"/>
  <c r="DE70" i="22"/>
  <c r="DE69" i="22" s="1"/>
  <c r="DE68" i="22" s="1"/>
  <c r="BU41" i="22"/>
  <c r="BU40" i="22" s="1"/>
  <c r="BU39" i="22" s="1"/>
  <c r="DS70" i="22"/>
  <c r="DS69" i="22" s="1"/>
  <c r="DS68" i="22" s="1"/>
  <c r="BJ41" i="22"/>
  <c r="BJ40" i="22" s="1"/>
  <c r="BJ39" i="22" s="1"/>
  <c r="EF41" i="22"/>
  <c r="EF40" i="22" s="1"/>
  <c r="EF39" i="22" s="1"/>
  <c r="FN41" i="22"/>
  <c r="FN40" i="22" s="1"/>
  <c r="FN39" i="22" s="1"/>
  <c r="CT41" i="22"/>
  <c r="CT40" i="22" s="1"/>
  <c r="CT39" i="22" s="1"/>
  <c r="BE41" i="22"/>
  <c r="BE40" i="22" s="1"/>
  <c r="BE39" i="22" s="1"/>
  <c r="DC41" i="22"/>
  <c r="DC40" i="22" s="1"/>
  <c r="DC39" i="22" s="1"/>
  <c r="BN41" i="22"/>
  <c r="BN40" i="22" s="1"/>
  <c r="BN39" i="22" s="1"/>
  <c r="HO41" i="22"/>
  <c r="HO40" i="22" s="1"/>
  <c r="HO39" i="22" s="1"/>
  <c r="HK41" i="22"/>
  <c r="HK40" i="22" s="1"/>
  <c r="HK39" i="22" s="1"/>
  <c r="CH70" i="22"/>
  <c r="CH69" i="22" s="1"/>
  <c r="CH68" i="22" s="1"/>
  <c r="CT70" i="22"/>
  <c r="CT69" i="22" s="1"/>
  <c r="CT68" i="22" s="1"/>
  <c r="FQ70" i="22"/>
  <c r="FQ69" i="22" s="1"/>
  <c r="FQ68" i="22" s="1"/>
  <c r="HM41" i="22"/>
  <c r="HM40" i="22" s="1"/>
  <c r="HM39" i="22" s="1"/>
  <c r="FO41" i="22"/>
  <c r="FO40" i="22" s="1"/>
  <c r="FO39" i="22" s="1"/>
  <c r="FG41" i="22"/>
  <c r="FG40" i="22" s="1"/>
  <c r="FG39" i="22" s="1"/>
  <c r="IX41" i="22"/>
  <c r="IX40" i="22" s="1"/>
  <c r="IX39" i="22" s="1"/>
  <c r="AY41" i="22"/>
  <c r="AY40" i="22" s="1"/>
  <c r="AY39" i="22" s="1"/>
  <c r="HT41" i="22"/>
  <c r="HT40" i="22" s="1"/>
  <c r="HT39" i="22" s="1"/>
  <c r="CI70" i="22"/>
  <c r="CI69" i="22" s="1"/>
  <c r="CI68" i="22" s="1"/>
  <c r="CN70" i="22"/>
  <c r="CN69" i="22" s="1"/>
  <c r="CN68" i="22" s="1"/>
  <c r="FS70" i="22"/>
  <c r="FS69" i="22" s="1"/>
  <c r="FS68" i="22" s="1"/>
  <c r="GK70" i="22"/>
  <c r="GK69" i="22" s="1"/>
  <c r="GK68" i="22" s="1"/>
  <c r="BU70" i="22"/>
  <c r="BU69" i="22" s="1"/>
  <c r="BU68" i="22" s="1"/>
  <c r="FU41" i="22"/>
  <c r="FU40" i="22" s="1"/>
  <c r="FU39" i="22" s="1"/>
  <c r="BA70" i="22"/>
  <c r="BA69" i="22" s="1"/>
  <c r="BA68" i="22" s="1"/>
  <c r="HV70" i="22"/>
  <c r="HV69" i="22" s="1"/>
  <c r="HV68" i="22" s="1"/>
  <c r="BD41" i="22"/>
  <c r="BD40" i="22" s="1"/>
  <c r="BD39" i="22" s="1"/>
  <c r="BO41" i="22"/>
  <c r="BO40" i="22" s="1"/>
  <c r="BO39" i="22" s="1"/>
  <c r="JH70" i="22"/>
  <c r="JH69" i="22" s="1"/>
  <c r="JH68" i="22" s="1"/>
  <c r="Y70" i="22"/>
  <c r="Y69" i="22" s="1"/>
  <c r="Y68" i="22" s="1"/>
  <c r="FR70" i="22"/>
  <c r="FR69" i="22" s="1"/>
  <c r="FR68" i="22" s="1"/>
  <c r="CS41" i="22"/>
  <c r="CS40" i="22" s="1"/>
  <c r="CS39" i="22" s="1"/>
  <c r="GW70" i="22"/>
  <c r="GW69" i="22" s="1"/>
  <c r="GW68" i="22" s="1"/>
  <c r="GN41" i="22"/>
  <c r="GN40" i="22" s="1"/>
  <c r="GN39" i="22" s="1"/>
  <c r="FV70" i="22"/>
  <c r="FV69" i="22" s="1"/>
  <c r="FV68" i="22" s="1"/>
  <c r="GB41" i="22"/>
  <c r="GB40" i="22" s="1"/>
  <c r="GB39" i="22" s="1"/>
  <c r="AN70" i="22"/>
  <c r="AN69" i="22" s="1"/>
  <c r="AN68" i="22" s="1"/>
  <c r="HP41" i="22"/>
  <c r="HP40" i="22" s="1"/>
  <c r="HP39" i="22" s="1"/>
  <c r="DD70" i="22"/>
  <c r="DD69" i="22" s="1"/>
  <c r="DD68" i="22" s="1"/>
  <c r="AR41" i="22"/>
  <c r="AR40" i="22" s="1"/>
  <c r="AR39" i="22" s="1"/>
  <c r="FF41" i="22"/>
  <c r="FF40" i="22" s="1"/>
  <c r="FF39" i="22" s="1"/>
  <c r="AE70" i="22"/>
  <c r="AE69" i="22" s="1"/>
  <c r="AE68" i="22" s="1"/>
  <c r="GZ41" i="22"/>
  <c r="GZ40" i="22" s="1"/>
  <c r="GZ39" i="22" s="1"/>
  <c r="HU70" i="22"/>
  <c r="HU69" i="22" s="1"/>
  <c r="HU68" i="22" s="1"/>
  <c r="HF70" i="22"/>
  <c r="HF69" i="22" s="1"/>
  <c r="HF68" i="22" s="1"/>
  <c r="HN70" i="22"/>
  <c r="HN69" i="22" s="1"/>
  <c r="HN68" i="22" s="1"/>
  <c r="AD41" i="22"/>
  <c r="AD40" i="22" s="1"/>
  <c r="AD39" i="22" s="1"/>
  <c r="IT41" i="22"/>
  <c r="IT40" i="22" s="1"/>
  <c r="IT39" i="22" s="1"/>
  <c r="EV41" i="22"/>
  <c r="EV40" i="22" s="1"/>
  <c r="EV39" i="22" s="1"/>
  <c r="V41" i="22"/>
  <c r="V40" i="22" s="1"/>
  <c r="V39" i="22" s="1"/>
  <c r="AW41" i="22"/>
  <c r="AW40" i="22" s="1"/>
  <c r="AW39" i="22" s="1"/>
  <c r="EO70" i="22"/>
  <c r="EO69" i="22" s="1"/>
  <c r="EO68" i="22" s="1"/>
  <c r="EB70" i="22"/>
  <c r="EB69" i="22" s="1"/>
  <c r="EB68" i="22" s="1"/>
  <c r="X70" i="22"/>
  <c r="X69" i="22" s="1"/>
  <c r="X68" i="22" s="1"/>
  <c r="EI41" i="22"/>
  <c r="EI40" i="22" s="1"/>
  <c r="EI39" i="22" s="1"/>
  <c r="DR70" i="22"/>
  <c r="DR69" i="22" s="1"/>
  <c r="DR68" i="22" s="1"/>
  <c r="EU70" i="22"/>
  <c r="EU69" i="22" s="1"/>
  <c r="EU68" i="22" s="1"/>
  <c r="X41" i="22"/>
  <c r="X40" i="22" s="1"/>
  <c r="X39" i="22" s="1"/>
  <c r="EH41" i="22"/>
  <c r="EH40" i="22" s="1"/>
  <c r="EH39" i="22" s="1"/>
  <c r="AY70" i="22"/>
  <c r="AY69" i="22" s="1"/>
  <c r="AY68" i="22" s="1"/>
  <c r="DC70" i="22"/>
  <c r="DC69" i="22" s="1"/>
  <c r="DC68" i="22" s="1"/>
  <c r="HU41" i="22"/>
  <c r="HU40" i="22" s="1"/>
  <c r="HU39" i="22" s="1"/>
  <c r="DH70" i="22"/>
  <c r="DH69" i="22" s="1"/>
  <c r="DH68" i="22" s="1"/>
  <c r="GM41" i="22"/>
  <c r="GM40" i="22" s="1"/>
  <c r="GM39" i="22" s="1"/>
  <c r="JB41" i="22"/>
  <c r="JB40" i="22" s="1"/>
  <c r="JB39" i="22" s="1"/>
  <c r="DQ41" i="22"/>
  <c r="DQ40" i="22" s="1"/>
  <c r="DQ39" i="22" s="1"/>
  <c r="IM70" i="22"/>
  <c r="IM69" i="22" s="1"/>
  <c r="IM68" i="22" s="1"/>
  <c r="CD70" i="22"/>
  <c r="CD69" i="22" s="1"/>
  <c r="CD68" i="22" s="1"/>
  <c r="EM70" i="22"/>
  <c r="EM69" i="22" s="1"/>
  <c r="EM68" i="22" s="1"/>
  <c r="CR70" i="22"/>
  <c r="CR69" i="22" s="1"/>
  <c r="CR68" i="22" s="1"/>
  <c r="IS70" i="22"/>
  <c r="IS69" i="22" s="1"/>
  <c r="IS68" i="22" s="1"/>
  <c r="BK41" i="22"/>
  <c r="BK40" i="22" s="1"/>
  <c r="BK39" i="22" s="1"/>
  <c r="DV41" i="22"/>
  <c r="DV40" i="22" s="1"/>
  <c r="DV39" i="22" s="1"/>
  <c r="ID41" i="22"/>
  <c r="ID40" i="22" s="1"/>
  <c r="ID39" i="22" s="1"/>
  <c r="CB70" i="22"/>
  <c r="CB69" i="22" s="1"/>
  <c r="CB68" i="22" s="1"/>
  <c r="IH70" i="22"/>
  <c r="IH69" i="22" s="1"/>
  <c r="IH68" i="22" s="1"/>
  <c r="CJ41" i="22"/>
  <c r="CJ40" i="22" s="1"/>
  <c r="CJ39" i="22" s="1"/>
  <c r="BT70" i="22"/>
  <c r="BT69" i="22" s="1"/>
  <c r="BT68" i="22" s="1"/>
  <c r="CL70" i="22"/>
  <c r="CL69" i="22" s="1"/>
  <c r="CL68" i="22" s="1"/>
  <c r="AJ70" i="22"/>
  <c r="AJ69" i="22" s="1"/>
  <c r="AJ68" i="22" s="1"/>
  <c r="AC41" i="22"/>
  <c r="AC40" i="22" s="1"/>
  <c r="AC39" i="22" s="1"/>
  <c r="AD70" i="22"/>
  <c r="AD69" i="22" s="1"/>
  <c r="AD68" i="22" s="1"/>
  <c r="HC41" i="22"/>
  <c r="HC40" i="22" s="1"/>
  <c r="HC39" i="22" s="1"/>
  <c r="GT41" i="22"/>
  <c r="GT40" i="22" s="1"/>
  <c r="GT39" i="22" s="1"/>
  <c r="AT70" i="22"/>
  <c r="AT69" i="22" s="1"/>
  <c r="AT68" i="22" s="1"/>
  <c r="AH70" i="22"/>
  <c r="AH69" i="22" s="1"/>
  <c r="AH68" i="22" s="1"/>
  <c r="IA70" i="22"/>
  <c r="IA69" i="22" s="1"/>
  <c r="IA68" i="22" s="1"/>
  <c r="GL70" i="22"/>
  <c r="GL69" i="22" s="1"/>
  <c r="GL68" i="22" s="1"/>
  <c r="ER70" i="22"/>
  <c r="ER69" i="22" s="1"/>
  <c r="ER68" i="22" s="1"/>
  <c r="GI70" i="22"/>
  <c r="GI69" i="22" s="1"/>
  <c r="GI68" i="22" s="1"/>
  <c r="FC41" i="22"/>
  <c r="FC40" i="22" s="1"/>
  <c r="FC39" i="22" s="1"/>
  <c r="FE41" i="22"/>
  <c r="FE40" i="22" s="1"/>
  <c r="FE39" i="22" s="1"/>
  <c r="GW41" i="22"/>
  <c r="GW40" i="22" s="1"/>
  <c r="GW39" i="22" s="1"/>
  <c r="AS70" i="22"/>
  <c r="AS69" i="22" s="1"/>
  <c r="AS68" i="22" s="1"/>
  <c r="FI41" i="22"/>
  <c r="FI40" i="22" s="1"/>
  <c r="FI39" i="22" s="1"/>
  <c r="R41" i="22"/>
  <c r="R40" i="22" s="1"/>
  <c r="R39" i="22" s="1"/>
  <c r="IW70" i="22"/>
  <c r="IW69" i="22" s="1"/>
  <c r="IW68" i="22" s="1"/>
  <c r="IP70" i="22"/>
  <c r="IP69" i="22" s="1"/>
  <c r="IP68" i="22" s="1"/>
  <c r="HM70" i="22"/>
  <c r="HM69" i="22" s="1"/>
  <c r="HM68" i="22" s="1"/>
  <c r="AU70" i="22"/>
  <c r="AU69" i="22" s="1"/>
  <c r="AU68" i="22" s="1"/>
  <c r="IG70" i="22"/>
  <c r="IG69" i="22" s="1"/>
  <c r="IG68" i="22" s="1"/>
  <c r="JD70" i="22"/>
  <c r="JD69" i="22" s="1"/>
  <c r="JD68" i="22" s="1"/>
  <c r="IQ41" i="22"/>
  <c r="IQ40" i="22" s="1"/>
  <c r="IQ39" i="22" s="1"/>
  <c r="T41" i="22"/>
  <c r="T40" i="22" s="1"/>
  <c r="T39" i="22" s="1"/>
  <c r="IY41" i="22"/>
  <c r="IY40" i="22" s="1"/>
  <c r="IY39" i="22" s="1"/>
  <c r="AA41" i="22"/>
  <c r="AA40" i="22" s="1"/>
  <c r="AA39" i="22" s="1"/>
  <c r="GR70" i="22"/>
  <c r="GR69" i="22" s="1"/>
  <c r="GR68" i="22" s="1"/>
  <c r="BF70" i="22"/>
  <c r="BF69" i="22" s="1"/>
  <c r="BF68" i="22" s="1"/>
  <c r="GA41" i="22"/>
  <c r="GA40" i="22" s="1"/>
  <c r="GA39" i="22" s="1"/>
  <c r="EA70" i="22"/>
  <c r="EA69" i="22" s="1"/>
  <c r="EA68" i="22" s="1"/>
  <c r="EX70" i="22"/>
  <c r="EX69" i="22" s="1"/>
  <c r="EX68" i="22" s="1"/>
  <c r="EC41" i="22"/>
  <c r="EC40" i="22" s="1"/>
  <c r="EC39" i="22" s="1"/>
  <c r="AB41" i="22"/>
  <c r="AB40" i="22" s="1"/>
  <c r="AB39" i="22" s="1"/>
  <c r="IE41" i="22"/>
  <c r="IE40" i="22" s="1"/>
  <c r="IE39" i="22" s="1"/>
  <c r="FL41" i="22"/>
  <c r="FL40" i="22" s="1"/>
  <c r="FL39" i="22" s="1"/>
  <c r="AG41" i="22"/>
  <c r="AG40" i="22" s="1"/>
  <c r="AG39" i="22" s="1"/>
  <c r="BV70" i="22"/>
  <c r="BV69" i="22" s="1"/>
  <c r="BV68" i="22" s="1"/>
  <c r="ET41" i="22"/>
  <c r="ET40" i="22" s="1"/>
  <c r="ET39" i="22" s="1"/>
  <c r="CN41" i="22"/>
  <c r="CN40" i="22" s="1"/>
  <c r="CN39" i="22" s="1"/>
  <c r="EB41" i="22"/>
  <c r="EB40" i="22" s="1"/>
  <c r="EB39" i="22" s="1"/>
  <c r="HK70" i="22"/>
  <c r="HK69" i="22" s="1"/>
  <c r="HK68" i="22" s="1"/>
  <c r="GH70" i="22"/>
  <c r="GH69" i="22" s="1"/>
  <c r="GH68" i="22" s="1"/>
  <c r="JH41" i="22"/>
  <c r="EQ70" i="22"/>
  <c r="EQ69" i="22" s="1"/>
  <c r="EQ68" i="22" s="1"/>
  <c r="FH70" i="22"/>
  <c r="FH69" i="22" s="1"/>
  <c r="FH68" i="22" s="1"/>
  <c r="FD41" i="22"/>
  <c r="FD40" i="22" s="1"/>
  <c r="FD39" i="22" s="1"/>
  <c r="CM70" i="22"/>
  <c r="CM69" i="22" s="1"/>
  <c r="CM68" i="22" s="1"/>
  <c r="FK70" i="22"/>
  <c r="FK69" i="22" s="1"/>
  <c r="FK68" i="22" s="1"/>
  <c r="EE70" i="22"/>
  <c r="EE69" i="22" s="1"/>
  <c r="EE68" i="22" s="1"/>
  <c r="DI41" i="22"/>
  <c r="DI40" i="22" s="1"/>
  <c r="DI39" i="22" s="1"/>
  <c r="AF41" i="22"/>
  <c r="AF40" i="22" s="1"/>
  <c r="AF39" i="22" s="1"/>
  <c r="EW41" i="22"/>
  <c r="EW40" i="22" s="1"/>
  <c r="EW39" i="22" s="1"/>
  <c r="DW41" i="22"/>
  <c r="DW40" i="22" s="1"/>
  <c r="DW39" i="22" s="1"/>
  <c r="CP70" i="22"/>
  <c r="CP69" i="22" s="1"/>
  <c r="CP68" i="22" s="1"/>
  <c r="FM41" i="22"/>
  <c r="FM40" i="22" s="1"/>
  <c r="FM39" i="22" s="1"/>
  <c r="GI41" i="22"/>
  <c r="GI40" i="22" s="1"/>
  <c r="GI39" i="22" s="1"/>
  <c r="ID70" i="22"/>
  <c r="ID69" i="22" s="1"/>
  <c r="ID68" i="22" s="1"/>
  <c r="BN70" i="22"/>
  <c r="BN69" i="22" s="1"/>
  <c r="BN68" i="22" s="1"/>
  <c r="DO70" i="22"/>
  <c r="DO69" i="22" s="1"/>
  <c r="DO68" i="22" s="1"/>
  <c r="GU41" i="22"/>
  <c r="GU40" i="22" s="1"/>
  <c r="GU39" i="22" s="1"/>
  <c r="AB70" i="22"/>
  <c r="AB69" i="22" s="1"/>
  <c r="AB68" i="22" s="1"/>
  <c r="GE41" i="22"/>
  <c r="GE40" i="22" s="1"/>
  <c r="GE39" i="22" s="1"/>
  <c r="FW70" i="22"/>
  <c r="FW69" i="22" s="1"/>
  <c r="FW68" i="22" s="1"/>
  <c r="FU70" i="22"/>
  <c r="FU69" i="22" s="1"/>
  <c r="FU68" i="22" s="1"/>
  <c r="HT70" i="22"/>
  <c r="HT69" i="22" s="1"/>
  <c r="HT68" i="22" s="1"/>
  <c r="BZ70" i="22"/>
  <c r="BZ69" i="22" s="1"/>
  <c r="BZ68" i="22" s="1"/>
  <c r="HJ70" i="22"/>
  <c r="HJ69" i="22" s="1"/>
  <c r="HJ68" i="22" s="1"/>
  <c r="BW70" i="22"/>
  <c r="BW69" i="22" s="1"/>
  <c r="BW68" i="22" s="1"/>
  <c r="FS41" i="22"/>
  <c r="FS40" i="22" s="1"/>
  <c r="FS39" i="22" s="1"/>
  <c r="BX41" i="22"/>
  <c r="BX40" i="22" s="1"/>
  <c r="BX39" i="22" s="1"/>
  <c r="IN70" i="22"/>
  <c r="IN69" i="22" s="1"/>
  <c r="IN68" i="22" s="1"/>
  <c r="AQ70" i="22"/>
  <c r="AQ69" i="22" s="1"/>
  <c r="AQ68" i="22" s="1"/>
  <c r="AM41" i="22"/>
  <c r="AM40" i="22" s="1"/>
  <c r="AM39" i="22" s="1"/>
  <c r="EF70" i="22"/>
  <c r="EF69" i="22" s="1"/>
  <c r="EF68" i="22" s="1"/>
  <c r="GQ70" i="22"/>
  <c r="GQ69" i="22" s="1"/>
  <c r="GQ68" i="22" s="1"/>
  <c r="IS41" i="22"/>
  <c r="IS40" i="22" s="1"/>
  <c r="IS39" i="22" s="1"/>
  <c r="IO41" i="22"/>
  <c r="IO40" i="22" s="1"/>
  <c r="IO39" i="22" s="1"/>
  <c r="DG41" i="22"/>
  <c r="DG40" i="22" s="1"/>
  <c r="DG39" i="22" s="1"/>
  <c r="CG41" i="22"/>
  <c r="CG40" i="22" s="1"/>
  <c r="CG39" i="22" s="1"/>
  <c r="AF70" i="22"/>
  <c r="AF69" i="22" s="1"/>
  <c r="AF68" i="22" s="1"/>
  <c r="DV70" i="22"/>
  <c r="DV69" i="22" s="1"/>
  <c r="DV68" i="22" s="1"/>
  <c r="CW41" i="22"/>
  <c r="CW40" i="22" s="1"/>
  <c r="CW39" i="22" s="1"/>
  <c r="AO70" i="22"/>
  <c r="AO69" i="22" s="1"/>
  <c r="AO68" i="22" s="1"/>
  <c r="BL70" i="22"/>
  <c r="BL69" i="22" s="1"/>
  <c r="BL68" i="22" s="1"/>
  <c r="DL41" i="22"/>
  <c r="DL40" i="22" s="1"/>
  <c r="DL39" i="22" s="1"/>
  <c r="BT41" i="22"/>
  <c r="BT40" i="22" s="1"/>
  <c r="BT39" i="22" s="1"/>
  <c r="IL41" i="22"/>
  <c r="IL40" i="22" s="1"/>
  <c r="IL39" i="22" s="1"/>
  <c r="GO70" i="22"/>
  <c r="GO69" i="22" s="1"/>
  <c r="GO68" i="22" s="1"/>
  <c r="GA70" i="22"/>
  <c r="GA69" i="22" s="1"/>
  <c r="GA68" i="22" s="1"/>
  <c r="BG70" i="22"/>
  <c r="BG69" i="22" s="1"/>
  <c r="BG68" i="22" s="1"/>
  <c r="FA70" i="22"/>
  <c r="FA69" i="22" s="1"/>
  <c r="FA68" i="22" s="1"/>
  <c r="IA41" i="22"/>
  <c r="IA40" i="22" s="1"/>
  <c r="IA39" i="22" s="1"/>
  <c r="IC70" i="22"/>
  <c r="IC69" i="22" s="1"/>
  <c r="IC68" i="22" s="1"/>
  <c r="BM41" i="22"/>
  <c r="BM40" i="22" s="1"/>
  <c r="BM39" i="22" s="1"/>
  <c r="CR41" i="22"/>
  <c r="CR40" i="22" s="1"/>
  <c r="CR39" i="22" s="1"/>
  <c r="BI41" i="22"/>
  <c r="BI40" i="22" s="1"/>
  <c r="BI39" i="22" s="1"/>
  <c r="AK41" i="22"/>
  <c r="AK40" i="22" s="1"/>
  <c r="AK39" i="22" s="1"/>
  <c r="GG70" i="22"/>
  <c r="GG69" i="22" s="1"/>
  <c r="GG68" i="22" s="1"/>
  <c r="CG70" i="22"/>
  <c r="CG69" i="22" s="1"/>
  <c r="CG68" i="22" s="1"/>
  <c r="AW70" i="22"/>
  <c r="AW69" i="22" s="1"/>
  <c r="AW68" i="22" s="1"/>
  <c r="GE70" i="22"/>
  <c r="GE69" i="22" s="1"/>
  <c r="GE68" i="22" s="1"/>
  <c r="FJ41" i="22"/>
  <c r="FJ40" i="22" s="1"/>
  <c r="FJ39" i="22" s="1"/>
  <c r="BM70" i="22"/>
  <c r="BM69" i="22" s="1"/>
  <c r="BM68" i="22" s="1"/>
  <c r="FQ41" i="22"/>
  <c r="FQ40" i="22" s="1"/>
  <c r="FQ39" i="22" s="1"/>
  <c r="Z41" i="22"/>
  <c r="Z40" i="22" s="1"/>
  <c r="Z39" i="22" s="1"/>
  <c r="HL41" i="22"/>
  <c r="HL40" i="22" s="1"/>
  <c r="HL39" i="22" s="1"/>
  <c r="CW70" i="22"/>
  <c r="CW69" i="22" s="1"/>
  <c r="CW68" i="22" s="1"/>
  <c r="IL70" i="22"/>
  <c r="IL69" i="22" s="1"/>
  <c r="IL68" i="22" s="1"/>
  <c r="BY41" i="22"/>
  <c r="BY40" i="22" s="1"/>
  <c r="BY39" i="22" s="1"/>
  <c r="II70" i="22"/>
  <c r="II69" i="22" s="1"/>
  <c r="II68" i="22" s="1"/>
  <c r="AG70" i="22"/>
  <c r="AG69" i="22" s="1"/>
  <c r="AG68" i="22" s="1"/>
  <c r="CE70" i="22"/>
  <c r="CE69" i="22" s="1"/>
  <c r="CE68" i="22" s="1"/>
  <c r="JA70" i="22"/>
  <c r="JA69" i="22" s="1"/>
  <c r="JA68" i="22" s="1"/>
  <c r="DL70" i="22"/>
  <c r="DL69" i="22" s="1"/>
  <c r="DL68" i="22" s="1"/>
  <c r="FV41" i="22"/>
  <c r="FV40" i="22" s="1"/>
  <c r="FV39" i="22" s="1"/>
  <c r="DX41" i="22"/>
  <c r="DX40" i="22" s="1"/>
  <c r="DX39" i="22" s="1"/>
  <c r="GV41" i="22"/>
  <c r="GV40" i="22" s="1"/>
  <c r="GV39" i="22" s="1"/>
  <c r="HI41" i="22"/>
  <c r="HI40" i="22" s="1"/>
  <c r="HI39" i="22" s="1"/>
  <c r="IR70" i="22"/>
  <c r="IR69" i="22" s="1"/>
  <c r="IR68" i="22" s="1"/>
  <c r="DZ70" i="22"/>
  <c r="DZ69" i="22" s="1"/>
  <c r="DZ68" i="22" s="1"/>
  <c r="EH70" i="22"/>
  <c r="EH69" i="22" s="1"/>
  <c r="EH68" i="22" s="1"/>
  <c r="GJ70" i="22"/>
  <c r="GJ69" i="22" s="1"/>
  <c r="GJ68" i="22" s="1"/>
  <c r="FP70" i="22"/>
  <c r="FP69" i="22" s="1"/>
  <c r="FP68" i="22" s="1"/>
  <c r="JA41" i="22"/>
  <c r="JA40" i="22" s="1"/>
  <c r="JA39" i="22" s="1"/>
  <c r="BQ41" i="22"/>
  <c r="BQ40" i="22" s="1"/>
  <c r="BQ39" i="22" s="1"/>
  <c r="DK70" i="22"/>
  <c r="DK69" i="22" s="1"/>
  <c r="DK68" i="22" s="1"/>
  <c r="CX70" i="22"/>
  <c r="CX69" i="22" s="1"/>
  <c r="CX68" i="22" s="1"/>
  <c r="FI70" i="22"/>
  <c r="FI69" i="22" s="1"/>
  <c r="FI68" i="22" s="1"/>
  <c r="CQ70" i="22"/>
  <c r="CQ69" i="22" s="1"/>
  <c r="CQ68" i="22" s="1"/>
  <c r="GK41" i="22"/>
  <c r="GK40" i="22" s="1"/>
  <c r="GK39" i="22" s="1"/>
  <c r="DS41" i="22"/>
  <c r="DS40" i="22" s="1"/>
  <c r="DS39" i="22" s="1"/>
  <c r="FB41" i="22"/>
  <c r="FB40" i="22" s="1"/>
  <c r="FB39" i="22" s="1"/>
  <c r="BH41" i="22"/>
  <c r="BH40" i="22" s="1"/>
  <c r="BH39" i="22" s="1"/>
  <c r="DP70" i="22"/>
  <c r="DP69" i="22" s="1"/>
  <c r="DP68" i="22" s="1"/>
  <c r="GS41" i="22"/>
  <c r="GS40" i="22" s="1"/>
  <c r="GS39" i="22" s="1"/>
  <c r="EQ41" i="22"/>
  <c r="EQ40" i="22" s="1"/>
  <c r="EQ39" i="22" s="1"/>
  <c r="CU70" i="22"/>
  <c r="CU69" i="22" s="1"/>
  <c r="CU68" i="22" s="1"/>
  <c r="DX70" i="22"/>
  <c r="DX69" i="22" s="1"/>
  <c r="DX68" i="22" s="1"/>
  <c r="EK70" i="22"/>
  <c r="EK69" i="22" s="1"/>
  <c r="EK68" i="22" s="1"/>
  <c r="HR70" i="22"/>
  <c r="HR69" i="22" s="1"/>
  <c r="HR68" i="22" s="1"/>
  <c r="FY41" i="22"/>
  <c r="FY40" i="22" s="1"/>
  <c r="FY39" i="22" s="1"/>
  <c r="I11" i="12"/>
  <c r="J48" i="12"/>
  <c r="J14" i="12" s="1"/>
  <c r="J50" i="12"/>
  <c r="J16" i="12" s="1"/>
  <c r="J51" i="12"/>
  <c r="J17" i="12" s="1"/>
  <c r="J47" i="12"/>
  <c r="J13" i="12" s="1"/>
  <c r="J49" i="12"/>
  <c r="J15" i="12" s="1"/>
  <c r="BD41" i="19"/>
  <c r="BD40" i="19" s="1"/>
  <c r="HG41" i="19"/>
  <c r="HG40" i="19" s="1"/>
  <c r="BA41" i="19"/>
  <c r="BA40" i="19" s="1"/>
  <c r="HT41" i="19"/>
  <c r="HT40" i="19" s="1"/>
  <c r="EM41" i="19"/>
  <c r="EM40" i="19" s="1"/>
  <c r="CV41" i="19"/>
  <c r="CV40" i="19" s="1"/>
  <c r="EC41" i="19"/>
  <c r="EC40" i="19" s="1"/>
  <c r="BM41" i="19"/>
  <c r="BM40" i="19" s="1"/>
  <c r="CG41" i="19"/>
  <c r="CG40" i="19" s="1"/>
  <c r="BX41" i="19"/>
  <c r="BX40" i="19" s="1"/>
  <c r="EX41" i="19"/>
  <c r="EX40" i="19" s="1"/>
  <c r="EA41" i="19"/>
  <c r="EA40" i="19" s="1"/>
  <c r="FW41" i="19"/>
  <c r="FW40" i="19" s="1"/>
  <c r="IB41" i="19"/>
  <c r="IB40" i="19" s="1"/>
  <c r="CD41" i="19"/>
  <c r="CD40" i="19" s="1"/>
  <c r="DA41" i="19"/>
  <c r="DA40" i="19" s="1"/>
  <c r="DE41" i="19"/>
  <c r="DE40" i="19" s="1"/>
  <c r="FK41" i="19"/>
  <c r="FK40" i="19" s="1"/>
  <c r="U41" i="19"/>
  <c r="U40" i="19" s="1"/>
  <c r="HP41" i="19"/>
  <c r="HP40" i="19" s="1"/>
  <c r="GF41" i="19"/>
  <c r="GF40" i="19" s="1"/>
  <c r="BF41" i="19"/>
  <c r="BF40" i="19" s="1"/>
  <c r="EJ41" i="19"/>
  <c r="EJ40" i="19" s="1"/>
  <c r="ED41" i="19"/>
  <c r="ED40" i="19" s="1"/>
  <c r="CC41" i="19"/>
  <c r="CC40" i="19" s="1"/>
  <c r="CK41" i="19"/>
  <c r="CK40" i="19" s="1"/>
  <c r="CS41" i="19"/>
  <c r="CS40" i="19" s="1"/>
  <c r="HU41" i="19"/>
  <c r="HU40" i="19" s="1"/>
  <c r="BG41" i="19"/>
  <c r="BG40" i="19" s="1"/>
  <c r="BI41" i="19"/>
  <c r="BI40" i="19" s="1"/>
  <c r="FR41" i="19"/>
  <c r="FR40" i="19" s="1"/>
  <c r="DP41" i="19"/>
  <c r="DP40" i="19" s="1"/>
  <c r="FM41" i="19"/>
  <c r="FM40" i="19" s="1"/>
  <c r="IF41" i="19"/>
  <c r="IF40" i="19" s="1"/>
  <c r="BU41" i="19"/>
  <c r="BU40" i="19" s="1"/>
  <c r="EO41" i="19"/>
  <c r="EO40" i="19" s="1"/>
  <c r="ER41" i="19"/>
  <c r="ER40" i="19" s="1"/>
  <c r="Z41" i="19"/>
  <c r="Z40" i="19" s="1"/>
  <c r="BS41" i="19"/>
  <c r="BS40" i="19" s="1"/>
  <c r="S41" i="19"/>
  <c r="S40" i="19" s="1"/>
  <c r="BR41" i="19"/>
  <c r="BR40" i="19" s="1"/>
  <c r="BW41" i="19"/>
  <c r="BW40" i="19" s="1"/>
  <c r="GI41" i="19"/>
  <c r="GI40" i="19" s="1"/>
  <c r="EP41" i="19"/>
  <c r="EP40" i="19" s="1"/>
  <c r="BT41" i="19"/>
  <c r="BT40" i="19" s="1"/>
  <c r="BZ41" i="19"/>
  <c r="BZ40" i="19" s="1"/>
  <c r="FS41" i="19"/>
  <c r="FS40" i="19" s="1"/>
  <c r="IS41" i="19"/>
  <c r="IS40" i="19" s="1"/>
  <c r="IP41" i="19"/>
  <c r="IP40" i="19" s="1"/>
  <c r="GR41" i="19"/>
  <c r="GR40" i="19" s="1"/>
  <c r="DY41" i="19"/>
  <c r="DY40" i="19" s="1"/>
  <c r="HK41" i="19"/>
  <c r="HK40" i="19" s="1"/>
  <c r="HZ41" i="19"/>
  <c r="HZ40" i="19" s="1"/>
  <c r="FN41" i="19"/>
  <c r="FN40" i="19" s="1"/>
  <c r="DV41" i="19"/>
  <c r="DV40" i="19" s="1"/>
  <c r="GD41" i="19"/>
  <c r="GD40" i="19" s="1"/>
  <c r="IA41" i="19"/>
  <c r="IA40" i="19" s="1"/>
  <c r="BL41" i="19"/>
  <c r="BL40" i="19" s="1"/>
  <c r="IQ41" i="19"/>
  <c r="IQ40" i="19" s="1"/>
  <c r="AR41" i="19"/>
  <c r="AR40" i="19" s="1"/>
  <c r="GT41" i="19"/>
  <c r="GT40" i="19" s="1"/>
  <c r="EL41" i="19"/>
  <c r="EL40" i="19" s="1"/>
  <c r="AN41" i="19"/>
  <c r="AN40" i="19" s="1"/>
  <c r="IH41" i="19"/>
  <c r="IH40" i="19" s="1"/>
  <c r="AM41" i="19"/>
  <c r="AM40" i="19" s="1"/>
  <c r="FY41" i="19"/>
  <c r="FY40" i="19" s="1"/>
  <c r="EK41" i="19"/>
  <c r="EK40" i="19" s="1"/>
  <c r="DQ41" i="19"/>
  <c r="DQ40" i="19" s="1"/>
  <c r="DM41" i="19"/>
  <c r="DM40" i="19" s="1"/>
  <c r="AI41" i="19"/>
  <c r="AI40" i="19" s="1"/>
  <c r="GQ41" i="19"/>
  <c r="GQ40" i="19" s="1"/>
  <c r="CQ41" i="19"/>
  <c r="CQ40" i="19" s="1"/>
  <c r="GM41" i="19"/>
  <c r="GM40" i="19" s="1"/>
  <c r="BY41" i="19"/>
  <c r="BY40" i="19" s="1"/>
  <c r="DD41" i="19"/>
  <c r="DD40" i="19" s="1"/>
  <c r="DT41" i="19"/>
  <c r="DT40" i="19" s="1"/>
  <c r="AE41" i="19"/>
  <c r="AE40" i="19" s="1"/>
  <c r="EV41" i="19"/>
  <c r="EV40" i="19" s="1"/>
  <c r="HD41" i="19"/>
  <c r="HD40" i="19" s="1"/>
  <c r="HC41" i="19"/>
  <c r="HC40" i="19" s="1"/>
  <c r="AP41" i="19"/>
  <c r="AP40" i="19" s="1"/>
  <c r="EQ41" i="19"/>
  <c r="EQ40" i="19" s="1"/>
  <c r="CA41" i="19"/>
  <c r="CA40" i="19" s="1"/>
  <c r="HM41" i="19"/>
  <c r="HM40" i="19" s="1"/>
  <c r="DK41" i="19"/>
  <c r="DK40" i="19" s="1"/>
  <c r="BC41" i="19"/>
  <c r="BC40" i="19" s="1"/>
  <c r="AD41" i="19"/>
  <c r="AD40" i="19" s="1"/>
  <c r="FG41" i="19"/>
  <c r="FG40" i="19" s="1"/>
  <c r="HH41" i="19"/>
  <c r="HH40" i="19" s="1"/>
  <c r="ET41" i="19"/>
  <c r="ET40" i="19" s="1"/>
  <c r="EB41" i="19"/>
  <c r="EB40" i="19" s="1"/>
  <c r="HY41" i="19"/>
  <c r="HY40" i="19" s="1"/>
  <c r="EU41" i="19"/>
  <c r="EU40" i="19" s="1"/>
  <c r="IE41" i="19"/>
  <c r="IE40" i="19" s="1"/>
  <c r="DW41" i="19"/>
  <c r="DW40" i="19" s="1"/>
  <c r="GL41" i="19"/>
  <c r="GL40" i="19" s="1"/>
  <c r="EW41" i="19"/>
  <c r="EW40" i="19" s="1"/>
  <c r="DZ41" i="19"/>
  <c r="DZ40" i="19" s="1"/>
  <c r="ID41" i="19"/>
  <c r="ID40" i="19" s="1"/>
  <c r="HI41" i="19"/>
  <c r="HI40" i="19" s="1"/>
  <c r="EF41" i="19"/>
  <c r="EF40" i="19" s="1"/>
  <c r="BK41" i="19"/>
  <c r="BK40" i="19" s="1"/>
  <c r="CZ41" i="19"/>
  <c r="CZ40" i="19" s="1"/>
  <c r="GX41" i="19"/>
  <c r="GX40" i="19" s="1"/>
  <c r="HR41" i="19"/>
  <c r="HR40" i="19" s="1"/>
  <c r="GB41" i="19"/>
  <c r="GB40" i="19" s="1"/>
  <c r="DI41" i="19"/>
  <c r="DI40" i="19" s="1"/>
  <c r="CR41" i="19"/>
  <c r="CR40" i="19" s="1"/>
  <c r="R41" i="19"/>
  <c r="R40" i="19" s="1"/>
  <c r="FO41" i="19"/>
  <c r="FO40" i="19" s="1"/>
  <c r="AW41" i="19"/>
  <c r="AW40" i="19" s="1"/>
  <c r="HS41" i="19"/>
  <c r="HS40" i="19" s="1"/>
  <c r="X41" i="19"/>
  <c r="X40" i="19" s="1"/>
  <c r="AJ41" i="19"/>
  <c r="AJ40" i="19" s="1"/>
  <c r="FQ41" i="19"/>
  <c r="FQ40" i="19" s="1"/>
  <c r="GZ41" i="19"/>
  <c r="GZ40" i="19" s="1"/>
  <c r="CY41" i="19"/>
  <c r="CY40" i="19" s="1"/>
  <c r="DF41" i="19"/>
  <c r="DF40" i="19" s="1"/>
  <c r="GV41" i="19"/>
  <c r="GV40" i="19" s="1"/>
  <c r="BB41" i="19"/>
  <c r="BB40" i="19" s="1"/>
  <c r="CH41" i="19"/>
  <c r="CH40" i="19" s="1"/>
  <c r="HW41" i="19"/>
  <c r="HW40" i="19" s="1"/>
  <c r="GH41" i="19"/>
  <c r="GH40" i="19" s="1"/>
  <c r="CL41" i="19"/>
  <c r="CL40" i="19" s="1"/>
  <c r="EY41" i="19"/>
  <c r="EY40" i="19" s="1"/>
  <c r="DL41" i="19"/>
  <c r="DL40" i="19" s="1"/>
  <c r="Y41" i="19"/>
  <c r="Y40" i="19" s="1"/>
  <c r="BV41" i="19"/>
  <c r="BV40" i="19" s="1"/>
  <c r="AT41" i="19"/>
  <c r="AT40" i="19" s="1"/>
  <c r="FB41" i="19"/>
  <c r="FB40" i="19" s="1"/>
  <c r="BE41" i="19"/>
  <c r="BE40" i="19" s="1"/>
  <c r="HF41" i="19"/>
  <c r="HF40" i="19" s="1"/>
  <c r="GG41" i="19"/>
  <c r="GG40" i="19" s="1"/>
  <c r="II41" i="19"/>
  <c r="II40" i="19" s="1"/>
  <c r="IO41" i="19"/>
  <c r="IO40" i="19" s="1"/>
  <c r="DJ41" i="19"/>
  <c r="DJ40" i="19" s="1"/>
  <c r="CN41" i="19"/>
  <c r="CN40" i="19" s="1"/>
  <c r="AX41" i="19"/>
  <c r="AX40" i="19" s="1"/>
  <c r="HX41" i="19"/>
  <c r="HX40" i="19" s="1"/>
  <c r="GN41" i="19"/>
  <c r="GN40" i="19" s="1"/>
  <c r="IJ41" i="19"/>
  <c r="IJ40" i="19" s="1"/>
  <c r="BQ41" i="19"/>
  <c r="BQ40" i="19" s="1"/>
  <c r="CJ41" i="19"/>
  <c r="CJ40" i="19" s="1"/>
  <c r="GA41" i="19"/>
  <c r="GA40" i="19" s="1"/>
  <c r="AC41" i="19"/>
  <c r="AC40" i="19" s="1"/>
  <c r="DU41" i="19"/>
  <c r="DU40" i="19" s="1"/>
  <c r="GY41" i="19"/>
  <c r="GY40" i="19" s="1"/>
  <c r="FD41" i="19"/>
  <c r="FD40" i="19" s="1"/>
  <c r="CI41" i="19"/>
  <c r="CI40" i="19" s="1"/>
  <c r="AH41" i="19"/>
  <c r="AH40" i="19" s="1"/>
  <c r="ES41" i="19"/>
  <c r="ES40" i="19" s="1"/>
  <c r="CT41" i="19"/>
  <c r="CT40" i="19" s="1"/>
  <c r="FC41" i="19"/>
  <c r="FC40" i="19" s="1"/>
  <c r="BN41" i="19"/>
  <c r="BN40" i="19" s="1"/>
  <c r="AU41" i="19"/>
  <c r="AU40" i="19" s="1"/>
  <c r="GJ41" i="19"/>
  <c r="GJ40" i="19" s="1"/>
  <c r="GW41" i="19"/>
  <c r="GW40" i="19" s="1"/>
  <c r="IC41" i="19"/>
  <c r="IC40" i="19" s="1"/>
  <c r="FH41" i="19"/>
  <c r="FH40" i="19" s="1"/>
  <c r="AK41" i="19"/>
  <c r="AK40" i="19" s="1"/>
  <c r="GE41" i="19"/>
  <c r="GE40" i="19" s="1"/>
  <c r="DG41" i="19"/>
  <c r="DG40" i="19" s="1"/>
  <c r="IN41" i="19"/>
  <c r="IN40" i="19" s="1"/>
  <c r="FL41" i="19"/>
  <c r="FL40" i="19" s="1"/>
  <c r="FP41" i="19"/>
  <c r="FP40" i="19" s="1"/>
  <c r="AS41" i="19"/>
  <c r="AS40" i="19" s="1"/>
  <c r="DB41" i="19"/>
  <c r="DB40" i="19" s="1"/>
  <c r="W41" i="19"/>
  <c r="W40" i="19" s="1"/>
  <c r="AO41" i="19"/>
  <c r="AO40" i="19" s="1"/>
  <c r="IR41" i="19"/>
  <c r="IR40" i="19" s="1"/>
  <c r="DC41" i="19"/>
  <c r="DC40" i="19" s="1"/>
  <c r="IG41" i="19"/>
  <c r="IG40" i="19" s="1"/>
  <c r="HB41" i="19"/>
  <c r="HB40" i="19" s="1"/>
  <c r="FF41" i="19"/>
  <c r="FF40" i="19" s="1"/>
  <c r="GC41" i="19"/>
  <c r="GC40" i="19" s="1"/>
  <c r="IK41" i="19"/>
  <c r="IK40" i="19" s="1"/>
  <c r="AL41" i="19"/>
  <c r="AL40" i="19" s="1"/>
  <c r="DH41" i="19"/>
  <c r="DH40" i="19" s="1"/>
  <c r="FJ41" i="19"/>
  <c r="FJ40" i="19" s="1"/>
  <c r="V41" i="19"/>
  <c r="V40" i="19" s="1"/>
  <c r="DS41" i="19"/>
  <c r="DS40" i="19" s="1"/>
  <c r="DN41" i="19"/>
  <c r="DN40" i="19" s="1"/>
  <c r="AZ41" i="19"/>
  <c r="AZ40" i="19" s="1"/>
  <c r="AY41" i="19"/>
  <c r="AY40" i="19" s="1"/>
  <c r="CO41" i="19"/>
  <c r="CO40" i="19" s="1"/>
  <c r="DR41" i="19"/>
  <c r="DR40" i="19" s="1"/>
  <c r="HA41" i="19"/>
  <c r="HA40" i="19" s="1"/>
  <c r="CW41" i="19"/>
  <c r="CW40" i="19" s="1"/>
  <c r="FZ41" i="19"/>
  <c r="FZ40" i="19" s="1"/>
  <c r="CE41" i="19"/>
  <c r="CE40" i="19" s="1"/>
  <c r="FA41" i="19"/>
  <c r="FA40" i="19" s="1"/>
  <c r="BH41" i="19"/>
  <c r="BH40" i="19" s="1"/>
  <c r="GP41" i="19"/>
  <c r="GP40" i="19" s="1"/>
  <c r="CB41" i="19"/>
  <c r="CB40" i="19" s="1"/>
  <c r="T41" i="19"/>
  <c r="T40" i="19" s="1"/>
  <c r="IL41" i="19"/>
  <c r="IL40" i="19" s="1"/>
  <c r="FI41" i="19"/>
  <c r="FI40" i="19" s="1"/>
  <c r="HL41" i="19"/>
  <c r="HL40" i="19" s="1"/>
  <c r="EI41" i="19"/>
  <c r="EI40" i="19" s="1"/>
  <c r="GK41" i="19"/>
  <c r="GK40" i="19" s="1"/>
  <c r="CP41" i="19"/>
  <c r="CP40" i="19" s="1"/>
  <c r="HO41" i="19"/>
  <c r="HO40" i="19" s="1"/>
  <c r="AV41" i="19"/>
  <c r="AV40" i="19" s="1"/>
  <c r="IM41" i="19"/>
  <c r="IM40" i="19" s="1"/>
  <c r="GU41" i="19"/>
  <c r="GU40" i="19" s="1"/>
  <c r="HN41" i="19"/>
  <c r="HN40" i="19" s="1"/>
  <c r="AQ41" i="19"/>
  <c r="AQ40" i="19" s="1"/>
  <c r="CF41" i="19"/>
  <c r="CF40" i="19" s="1"/>
  <c r="GS41" i="19"/>
  <c r="GS40" i="19" s="1"/>
  <c r="CU41" i="19"/>
  <c r="CU40" i="19" s="1"/>
  <c r="AG41" i="19"/>
  <c r="AG40" i="19" s="1"/>
  <c r="FU41" i="19"/>
  <c r="FU40" i="19" s="1"/>
  <c r="FV41" i="19"/>
  <c r="FV40" i="19" s="1"/>
  <c r="BO41" i="19"/>
  <c r="BO40" i="19" s="1"/>
  <c r="EE41" i="19"/>
  <c r="EE40" i="19" s="1"/>
  <c r="DX41" i="19"/>
  <c r="DX40" i="19" s="1"/>
  <c r="GO41" i="19"/>
  <c r="GO40" i="19" s="1"/>
  <c r="HV41" i="19"/>
  <c r="HV40" i="19" s="1"/>
  <c r="AB41" i="19"/>
  <c r="AB40" i="19" s="1"/>
  <c r="HJ41" i="19"/>
  <c r="HJ40" i="19" s="1"/>
  <c r="EZ41" i="19"/>
  <c r="EZ40" i="19" s="1"/>
  <c r="EH41" i="19"/>
  <c r="EH40" i="19" s="1"/>
  <c r="EG41" i="19"/>
  <c r="EG40" i="19" s="1"/>
  <c r="BP41" i="19"/>
  <c r="BP40" i="19" s="1"/>
  <c r="EN41" i="19"/>
  <c r="EN40" i="19" s="1"/>
  <c r="CM41" i="19"/>
  <c r="CM40" i="19" s="1"/>
  <c r="AA41" i="19"/>
  <c r="AA40" i="19" s="1"/>
  <c r="FE41" i="19"/>
  <c r="FE40" i="19" s="1"/>
  <c r="DO41" i="19"/>
  <c r="DO40" i="19" s="1"/>
  <c r="AF41" i="19"/>
  <c r="AF40" i="19" s="1"/>
  <c r="FT41" i="19"/>
  <c r="FT40" i="19" s="1"/>
  <c r="FX41" i="19"/>
  <c r="FX40" i="19" s="1"/>
  <c r="HE41" i="19"/>
  <c r="HE40" i="19" s="1"/>
  <c r="BJ41" i="19"/>
  <c r="BJ40" i="19" s="1"/>
  <c r="HQ41" i="19"/>
  <c r="HQ40" i="19" s="1"/>
  <c r="CX41" i="19"/>
  <c r="CX40" i="19" s="1"/>
  <c r="R49" i="19"/>
  <c r="R50" i="19" s="1"/>
  <c r="S43" i="19" s="1"/>
  <c r="S44" i="19" s="1"/>
  <c r="S45" i="19" s="1"/>
  <c r="S46" i="19" s="1"/>
  <c r="R48" i="19"/>
  <c r="N27" i="18"/>
  <c r="P27" i="18"/>
  <c r="FH46" i="1" l="1"/>
  <c r="FX39" i="19"/>
  <c r="HW46" i="1"/>
  <c r="IM39" i="19"/>
  <c r="CG46" i="1"/>
  <c r="CW39" i="19"/>
  <c r="IG39" i="19"/>
  <c r="HQ46" i="1"/>
  <c r="EV46" i="1"/>
  <c r="FL39" i="19"/>
  <c r="CT39" i="19"/>
  <c r="CD46" i="1"/>
  <c r="EN46" i="1"/>
  <c r="FD39" i="19"/>
  <c r="GA39" i="19"/>
  <c r="FK46" i="1"/>
  <c r="GN39" i="19"/>
  <c r="FX46" i="1"/>
  <c r="DJ39" i="19"/>
  <c r="CT46" i="1"/>
  <c r="HF39" i="19"/>
  <c r="GP46" i="1"/>
  <c r="BF46" i="1"/>
  <c r="BV39" i="19"/>
  <c r="BV46" i="1"/>
  <c r="CL39" i="19"/>
  <c r="BB39" i="19"/>
  <c r="AL46" i="1"/>
  <c r="GZ39" i="19"/>
  <c r="GJ46" i="1"/>
  <c r="HS39" i="19"/>
  <c r="HC46" i="1"/>
  <c r="CR39" i="19"/>
  <c r="CB46" i="1"/>
  <c r="GH46" i="1"/>
  <c r="GX39" i="19"/>
  <c r="HI39" i="19"/>
  <c r="GS46" i="1"/>
  <c r="GL39" i="19"/>
  <c r="FV46" i="1"/>
  <c r="HY39" i="19"/>
  <c r="HI46" i="1"/>
  <c r="EQ46" i="1"/>
  <c r="FG39" i="19"/>
  <c r="HM39" i="19"/>
  <c r="GW46" i="1"/>
  <c r="HC39" i="19"/>
  <c r="GM46" i="1"/>
  <c r="DD46" i="1"/>
  <c r="DT39" i="19"/>
  <c r="CA46" i="1"/>
  <c r="CQ39" i="19"/>
  <c r="DQ39" i="19"/>
  <c r="DA46" i="1"/>
  <c r="IH39" i="19"/>
  <c r="HR46" i="1"/>
  <c r="AR39" i="19"/>
  <c r="AB46" i="1"/>
  <c r="FN46" i="1"/>
  <c r="GD39" i="19"/>
  <c r="HK39" i="19"/>
  <c r="GU46" i="1"/>
  <c r="IS39" i="19"/>
  <c r="IC46" i="1"/>
  <c r="L3" i="19" s="1"/>
  <c r="EP39" i="19"/>
  <c r="DZ46" i="1"/>
  <c r="C46" i="1"/>
  <c r="S39" i="19"/>
  <c r="EO39" i="19"/>
  <c r="DY46" i="1"/>
  <c r="DP39" i="19"/>
  <c r="CZ46" i="1"/>
  <c r="HE46" i="1"/>
  <c r="HU39" i="19"/>
  <c r="ED39" i="19"/>
  <c r="DN46" i="1"/>
  <c r="GZ46" i="1"/>
  <c r="HP39" i="19"/>
  <c r="CK46" i="1"/>
  <c r="DA39" i="19"/>
  <c r="EA39" i="19"/>
  <c r="DK46" i="1"/>
  <c r="AW46" i="1"/>
  <c r="BM39" i="19"/>
  <c r="HT39" i="19"/>
  <c r="HD46" i="1"/>
  <c r="R70" i="22"/>
  <c r="JH40" i="22"/>
  <c r="S48" i="22"/>
  <c r="FE39" i="19"/>
  <c r="EO46" i="1"/>
  <c r="BP46" i="1"/>
  <c r="CF39" i="19"/>
  <c r="BH39" i="19"/>
  <c r="AR46" i="1"/>
  <c r="W39" i="19"/>
  <c r="G46" i="1"/>
  <c r="FT39" i="19"/>
  <c r="FD46" i="1"/>
  <c r="Q46" i="1"/>
  <c r="AG39" i="19"/>
  <c r="DS46" i="1"/>
  <c r="EI39" i="19"/>
  <c r="AJ46" i="1"/>
  <c r="AZ39" i="19"/>
  <c r="DC39" i="19"/>
  <c r="CM46" i="1"/>
  <c r="AU39" i="19"/>
  <c r="AE46" i="1"/>
  <c r="CJ39" i="19"/>
  <c r="BT46" i="1"/>
  <c r="HY46" i="1"/>
  <c r="IO39" i="19"/>
  <c r="FR46" i="1"/>
  <c r="GH39" i="19"/>
  <c r="AW39" i="19"/>
  <c r="AG46" i="1"/>
  <c r="CZ39" i="19"/>
  <c r="CJ46" i="1"/>
  <c r="EB39" i="19"/>
  <c r="DL46" i="1"/>
  <c r="HD39" i="19"/>
  <c r="GN46" i="1"/>
  <c r="EK39" i="19"/>
  <c r="DU46" i="1"/>
  <c r="DV39" i="19"/>
  <c r="DF46" i="1"/>
  <c r="FS46" i="1"/>
  <c r="GI39" i="19"/>
  <c r="FR39" i="19"/>
  <c r="FB46" i="1"/>
  <c r="DT46" i="1"/>
  <c r="EJ39" i="19"/>
  <c r="BN46" i="1"/>
  <c r="CD39" i="19"/>
  <c r="EX39" i="19"/>
  <c r="EH46" i="1"/>
  <c r="EC39" i="19"/>
  <c r="DM46" i="1"/>
  <c r="CX39" i="19"/>
  <c r="CH46" i="1"/>
  <c r="HJ39" i="19"/>
  <c r="GT46" i="1"/>
  <c r="DH46" i="1"/>
  <c r="DX39" i="19"/>
  <c r="FU46" i="1"/>
  <c r="GK39" i="19"/>
  <c r="AI46" i="1"/>
  <c r="AY39" i="19"/>
  <c r="HU46" i="1"/>
  <c r="IK39" i="19"/>
  <c r="FT46" i="1"/>
  <c r="GJ39" i="19"/>
  <c r="HQ39" i="19"/>
  <c r="HA46" i="1"/>
  <c r="DQ46" i="1"/>
  <c r="EG39" i="19"/>
  <c r="EE39" i="19"/>
  <c r="DO46" i="1"/>
  <c r="AF46" i="1"/>
  <c r="AV39" i="19"/>
  <c r="EK46" i="1"/>
  <c r="FA39" i="19"/>
  <c r="ET46" i="1"/>
  <c r="FJ39" i="19"/>
  <c r="FM46" i="1"/>
  <c r="GC39" i="19"/>
  <c r="DB39" i="19"/>
  <c r="CL46" i="1"/>
  <c r="ER46" i="1"/>
  <c r="FH39" i="19"/>
  <c r="EC46" i="1"/>
  <c r="ES39" i="19"/>
  <c r="GI46" i="1"/>
  <c r="GY39" i="19"/>
  <c r="HH46" i="1"/>
  <c r="HX39" i="19"/>
  <c r="BE39" i="19"/>
  <c r="AO46" i="1"/>
  <c r="Y39" i="19"/>
  <c r="I46" i="1"/>
  <c r="GV39" i="19"/>
  <c r="GF46" i="1"/>
  <c r="FQ39" i="19"/>
  <c r="FA46" i="1"/>
  <c r="DI39" i="19"/>
  <c r="CS46" i="1"/>
  <c r="ID39" i="19"/>
  <c r="HN46" i="1"/>
  <c r="DW39" i="19"/>
  <c r="DG46" i="1"/>
  <c r="AD39" i="19"/>
  <c r="N46" i="1"/>
  <c r="CA39" i="19"/>
  <c r="BK46" i="1"/>
  <c r="DD39" i="19"/>
  <c r="CN46" i="1"/>
  <c r="GQ39" i="19"/>
  <c r="GA46" i="1"/>
  <c r="X46" i="1"/>
  <c r="AN39" i="19"/>
  <c r="IA46" i="1"/>
  <c r="IQ39" i="19"/>
  <c r="DY39" i="19"/>
  <c r="DI46" i="1"/>
  <c r="FC46" i="1"/>
  <c r="FS39" i="19"/>
  <c r="BS39" i="19"/>
  <c r="BC46" i="1"/>
  <c r="BU39" i="19"/>
  <c r="BE46" i="1"/>
  <c r="CC46" i="1"/>
  <c r="CS39" i="19"/>
  <c r="E46" i="1"/>
  <c r="U39" i="19"/>
  <c r="BA39" i="19"/>
  <c r="AK46" i="1"/>
  <c r="S48" i="19"/>
  <c r="S49" i="19" s="1"/>
  <c r="AT46" i="1"/>
  <c r="BJ39" i="19"/>
  <c r="AF39" i="19"/>
  <c r="P46" i="1"/>
  <c r="CM39" i="19"/>
  <c r="BW46" i="1"/>
  <c r="DR46" i="1"/>
  <c r="EH39" i="19"/>
  <c r="HF46" i="1"/>
  <c r="HV39" i="19"/>
  <c r="AY46" i="1"/>
  <c r="BO39" i="19"/>
  <c r="CU39" i="19"/>
  <c r="CE46" i="1"/>
  <c r="HN39" i="19"/>
  <c r="GX46" i="1"/>
  <c r="GY46" i="1"/>
  <c r="HO39" i="19"/>
  <c r="GV46" i="1"/>
  <c r="HL39" i="19"/>
  <c r="BL46" i="1"/>
  <c r="CB39" i="19"/>
  <c r="CE39" i="19"/>
  <c r="BO46" i="1"/>
  <c r="DR39" i="19"/>
  <c r="DB46" i="1"/>
  <c r="DN39" i="19"/>
  <c r="CX46" i="1"/>
  <c r="DH39" i="19"/>
  <c r="CR46" i="1"/>
  <c r="FF39" i="19"/>
  <c r="EP46" i="1"/>
  <c r="IR39" i="19"/>
  <c r="IB46" i="1"/>
  <c r="AC46" i="1"/>
  <c r="AS39" i="19"/>
  <c r="DG39" i="19"/>
  <c r="CQ46" i="1"/>
  <c r="HM46" i="1"/>
  <c r="IC39" i="19"/>
  <c r="AX46" i="1"/>
  <c r="BN39" i="19"/>
  <c r="R46" i="1"/>
  <c r="AH39" i="19"/>
  <c r="DE46" i="1"/>
  <c r="DU39" i="19"/>
  <c r="BA46" i="1"/>
  <c r="BQ39" i="19"/>
  <c r="AX39" i="19"/>
  <c r="AH46" i="1"/>
  <c r="HS46" i="1"/>
  <c r="II39" i="19"/>
  <c r="EL46" i="1"/>
  <c r="FB39" i="19"/>
  <c r="CV46" i="1"/>
  <c r="DL39" i="19"/>
  <c r="HW39" i="19"/>
  <c r="HG46" i="1"/>
  <c r="DF39" i="19"/>
  <c r="CP46" i="1"/>
  <c r="AJ39" i="19"/>
  <c r="T46" i="1"/>
  <c r="FO39" i="19"/>
  <c r="EY46" i="1"/>
  <c r="FL46" i="1"/>
  <c r="GB39" i="19"/>
  <c r="BK39" i="19"/>
  <c r="AU46" i="1"/>
  <c r="DZ39" i="19"/>
  <c r="DJ46" i="1"/>
  <c r="HO46" i="1"/>
  <c r="IE39" i="19"/>
  <c r="ET39" i="19"/>
  <c r="ED46" i="1"/>
  <c r="BC39" i="19"/>
  <c r="AM46" i="1"/>
  <c r="EA46" i="1"/>
  <c r="EQ39" i="19"/>
  <c r="EF46" i="1"/>
  <c r="EV39" i="19"/>
  <c r="BY39" i="19"/>
  <c r="BI46" i="1"/>
  <c r="S46" i="1"/>
  <c r="AI39" i="19"/>
  <c r="FI46" i="1"/>
  <c r="FY39" i="19"/>
  <c r="EL39" i="19"/>
  <c r="DV46" i="1"/>
  <c r="AV46" i="1"/>
  <c r="BL39" i="19"/>
  <c r="EX46" i="1"/>
  <c r="FN39" i="19"/>
  <c r="GB46" i="1"/>
  <c r="GR39" i="19"/>
  <c r="BZ39" i="19"/>
  <c r="BJ46" i="1"/>
  <c r="BW39" i="19"/>
  <c r="BG46" i="1"/>
  <c r="J46" i="1"/>
  <c r="Z39" i="19"/>
  <c r="HP46" i="1"/>
  <c r="IF39" i="19"/>
  <c r="AS46" i="1"/>
  <c r="BI39" i="19"/>
  <c r="CK39" i="19"/>
  <c r="BU46" i="1"/>
  <c r="AP46" i="1"/>
  <c r="BF39" i="19"/>
  <c r="FK39" i="19"/>
  <c r="EU46" i="1"/>
  <c r="IB39" i="19"/>
  <c r="HL46" i="1"/>
  <c r="BH46" i="1"/>
  <c r="BX39" i="19"/>
  <c r="CF46" i="1"/>
  <c r="CV39" i="19"/>
  <c r="GQ46" i="1"/>
  <c r="HG39" i="19"/>
  <c r="AZ46" i="1"/>
  <c r="BP39" i="19"/>
  <c r="FE46" i="1"/>
  <c r="FU39" i="19"/>
  <c r="IL39" i="19"/>
  <c r="HV46" i="1"/>
  <c r="F46" i="1"/>
  <c r="V39" i="19"/>
  <c r="U46" i="1"/>
  <c r="AK39" i="19"/>
  <c r="K46" i="1"/>
  <c r="AA39" i="19"/>
  <c r="L46" i="1"/>
  <c r="AB39" i="19"/>
  <c r="AA46" i="1"/>
  <c r="AQ39" i="19"/>
  <c r="D46" i="1"/>
  <c r="T39" i="19"/>
  <c r="GK46" i="1"/>
  <c r="HA39" i="19"/>
  <c r="IN39" i="19"/>
  <c r="HX46" i="1"/>
  <c r="S47" i="19"/>
  <c r="C45" i="1"/>
  <c r="GO46" i="1"/>
  <c r="HE39" i="19"/>
  <c r="DO39" i="19"/>
  <c r="CY46" i="1"/>
  <c r="EN39" i="19"/>
  <c r="DX46" i="1"/>
  <c r="EJ46" i="1"/>
  <c r="EZ39" i="19"/>
  <c r="GO39" i="19"/>
  <c r="FY46" i="1"/>
  <c r="FF46" i="1"/>
  <c r="FV39" i="19"/>
  <c r="GC46" i="1"/>
  <c r="GS39" i="19"/>
  <c r="GU39" i="19"/>
  <c r="GE46" i="1"/>
  <c r="CP39" i="19"/>
  <c r="BZ46" i="1"/>
  <c r="FI39" i="19"/>
  <c r="ES46" i="1"/>
  <c r="GP39" i="19"/>
  <c r="FZ46" i="1"/>
  <c r="FJ46" i="1"/>
  <c r="FZ39" i="19"/>
  <c r="BY46" i="1"/>
  <c r="CO39" i="19"/>
  <c r="DC46" i="1"/>
  <c r="DS39" i="19"/>
  <c r="V46" i="1"/>
  <c r="AL39" i="19"/>
  <c r="GL46" i="1"/>
  <c r="HB39" i="19"/>
  <c r="AO39" i="19"/>
  <c r="Y46" i="1"/>
  <c r="EZ46" i="1"/>
  <c r="FP39" i="19"/>
  <c r="FO46" i="1"/>
  <c r="GE39" i="19"/>
  <c r="GG46" i="1"/>
  <c r="GW39" i="19"/>
  <c r="FC39" i="19"/>
  <c r="EM46" i="1"/>
  <c r="CI39" i="19"/>
  <c r="BS46" i="1"/>
  <c r="AC39" i="19"/>
  <c r="M46" i="1"/>
  <c r="HT46" i="1"/>
  <c r="IJ39" i="19"/>
  <c r="BX46" i="1"/>
  <c r="CN39" i="19"/>
  <c r="GG39" i="19"/>
  <c r="FQ46" i="1"/>
  <c r="AT39" i="19"/>
  <c r="AD46" i="1"/>
  <c r="EI46" i="1"/>
  <c r="EY39" i="19"/>
  <c r="BR46" i="1"/>
  <c r="CH39" i="19"/>
  <c r="CY39" i="19"/>
  <c r="CI46" i="1"/>
  <c r="X39" i="19"/>
  <c r="H46" i="1"/>
  <c r="R39" i="19"/>
  <c r="B46" i="1"/>
  <c r="HB46" i="1"/>
  <c r="HR39" i="19"/>
  <c r="DP46" i="1"/>
  <c r="EF39" i="19"/>
  <c r="EG46" i="1"/>
  <c r="EW39" i="19"/>
  <c r="EU39" i="19"/>
  <c r="EE46" i="1"/>
  <c r="HH39" i="19"/>
  <c r="GR46" i="1"/>
  <c r="DK39" i="19"/>
  <c r="CU46" i="1"/>
  <c r="Z46" i="1"/>
  <c r="AP39" i="19"/>
  <c r="AE39" i="19"/>
  <c r="O46" i="1"/>
  <c r="FW46" i="1"/>
  <c r="GM39" i="19"/>
  <c r="DM39" i="19"/>
  <c r="CW46" i="1"/>
  <c r="W46" i="1"/>
  <c r="AM39" i="19"/>
  <c r="GD46" i="1"/>
  <c r="GT39" i="19"/>
  <c r="IA39" i="19"/>
  <c r="HK46" i="1"/>
  <c r="HZ39" i="19"/>
  <c r="HJ46" i="1"/>
  <c r="HZ46" i="1"/>
  <c r="IP39" i="19"/>
  <c r="BT39" i="19"/>
  <c r="BD46" i="1"/>
  <c r="BB46" i="1"/>
  <c r="BR39" i="19"/>
  <c r="ER39" i="19"/>
  <c r="EB46" i="1"/>
  <c r="EW46" i="1"/>
  <c r="FM39" i="19"/>
  <c r="AQ46" i="1"/>
  <c r="BG39" i="19"/>
  <c r="CC39" i="19"/>
  <c r="BM46" i="1"/>
  <c r="GF39" i="19"/>
  <c r="FP46" i="1"/>
  <c r="DE39" i="19"/>
  <c r="CO46" i="1"/>
  <c r="FG46" i="1"/>
  <c r="FW39" i="19"/>
  <c r="BQ46" i="1"/>
  <c r="CG39" i="19"/>
  <c r="EM39" i="19"/>
  <c r="DW46" i="1"/>
  <c r="BD39" i="19"/>
  <c r="AN46" i="1"/>
  <c r="S47" i="22"/>
  <c r="S59" i="22"/>
  <c r="S54" i="22"/>
  <c r="R55" i="22"/>
  <c r="R69" i="22" l="1"/>
  <c r="JH39" i="22"/>
  <c r="R68" i="22" s="1"/>
  <c r="S50" i="19"/>
  <c r="T43" i="19" s="1"/>
  <c r="T44" i="19" s="1"/>
  <c r="T45" i="19" s="1"/>
  <c r="T46" i="19" s="1"/>
  <c r="S55" i="22"/>
  <c r="S56" i="22" s="1"/>
  <c r="S57" i="22" s="1"/>
  <c r="S49" i="22"/>
  <c r="S50" i="22" s="1"/>
  <c r="T43" i="22" s="1"/>
  <c r="T44" i="22" s="1"/>
  <c r="T45" i="22" s="1"/>
  <c r="T46" i="22" s="1"/>
  <c r="S61" i="22" l="1"/>
  <c r="C48" i="1" s="1"/>
  <c r="S60" i="22"/>
  <c r="C47" i="1" s="1"/>
  <c r="T48" i="19"/>
  <c r="T49" i="19" s="1"/>
  <c r="D45" i="1"/>
  <c r="T47" i="19"/>
  <c r="T54" i="22"/>
  <c r="T47" i="22"/>
  <c r="T59" i="22"/>
  <c r="T48" i="22"/>
  <c r="T50" i="19" l="1"/>
  <c r="U43" i="19" s="1"/>
  <c r="U44" i="19" s="1"/>
  <c r="U45" i="19" s="1"/>
  <c r="U46" i="19" s="1"/>
  <c r="U47" i="19" s="1"/>
  <c r="T49" i="22"/>
  <c r="T50" i="22" s="1"/>
  <c r="U43" i="22" s="1"/>
  <c r="U44" i="22" s="1"/>
  <c r="U45" i="22" s="1"/>
  <c r="U46" i="22" s="1"/>
  <c r="U48" i="22" s="1"/>
  <c r="T55" i="22"/>
  <c r="T56" i="22" s="1"/>
  <c r="T57" i="22" s="1"/>
  <c r="E45" i="1" l="1"/>
  <c r="U48" i="19"/>
  <c r="U49" i="19" s="1"/>
  <c r="U50" i="19" s="1"/>
  <c r="V43" i="19" s="1"/>
  <c r="V44" i="19" s="1"/>
  <c r="V45" i="19" s="1"/>
  <c r="V46" i="19" s="1"/>
  <c r="U55" i="22"/>
  <c r="U49" i="22"/>
  <c r="T61" i="22"/>
  <c r="D48" i="1" s="1"/>
  <c r="T60" i="22"/>
  <c r="D47" i="1" s="1"/>
  <c r="U47" i="22"/>
  <c r="U59" i="22"/>
  <c r="U54" i="22"/>
  <c r="V47" i="19" l="1"/>
  <c r="F45" i="1"/>
  <c r="V48" i="19"/>
  <c r="V49" i="19" s="1"/>
  <c r="V50" i="19" s="1"/>
  <c r="W43" i="19" s="1"/>
  <c r="W44" i="19" s="1"/>
  <c r="W45" i="19" s="1"/>
  <c r="W46" i="19" s="1"/>
  <c r="W47" i="19" s="1"/>
  <c r="U56" i="22"/>
  <c r="U57" i="22" s="1"/>
  <c r="U50" i="22"/>
  <c r="V43" i="22" s="1"/>
  <c r="V44" i="22" s="1"/>
  <c r="V45" i="22" s="1"/>
  <c r="V46" i="22" s="1"/>
  <c r="U61" i="22" l="1"/>
  <c r="E48" i="1" s="1"/>
  <c r="U60" i="22"/>
  <c r="E47" i="1" s="1"/>
  <c r="W48" i="19"/>
  <c r="W49" i="19" s="1"/>
  <c r="W50" i="19" s="1"/>
  <c r="X43" i="19" s="1"/>
  <c r="X44" i="19" s="1"/>
  <c r="X45" i="19" s="1"/>
  <c r="X46" i="19" s="1"/>
  <c r="H45" i="1" s="1"/>
  <c r="G45" i="1"/>
  <c r="V59" i="22"/>
  <c r="V48" i="22"/>
  <c r="V47" i="22"/>
  <c r="V54" i="22"/>
  <c r="X48" i="19" l="1"/>
  <c r="X49" i="19" s="1"/>
  <c r="X47" i="19"/>
  <c r="V49" i="22"/>
  <c r="V50" i="22" s="1"/>
  <c r="W43" i="22" s="1"/>
  <c r="W44" i="22" s="1"/>
  <c r="W45" i="22" s="1"/>
  <c r="W46" i="22" s="1"/>
  <c r="V55" i="22"/>
  <c r="V56" i="22" s="1"/>
  <c r="V57" i="22" s="1"/>
  <c r="X50" i="19" l="1"/>
  <c r="Y43" i="19" s="1"/>
  <c r="Y44" i="19" s="1"/>
  <c r="Y45" i="19" s="1"/>
  <c r="Y46" i="19" s="1"/>
  <c r="V61" i="22"/>
  <c r="F48" i="1" s="1"/>
  <c r="V60" i="22"/>
  <c r="F47" i="1" s="1"/>
  <c r="W48" i="22"/>
  <c r="W59" i="22"/>
  <c r="W54" i="22"/>
  <c r="W47" i="22"/>
  <c r="Y47" i="19" l="1"/>
  <c r="I45" i="1"/>
  <c r="Y48" i="19"/>
  <c r="W55" i="22"/>
  <c r="W56" i="22" s="1"/>
  <c r="W57" i="22" s="1"/>
  <c r="W49" i="22"/>
  <c r="W50" i="22" s="1"/>
  <c r="X43" i="22" s="1"/>
  <c r="X44" i="22" s="1"/>
  <c r="X45" i="22" s="1"/>
  <c r="X46" i="22" s="1"/>
  <c r="Y49" i="19" l="1"/>
  <c r="Y50" i="19" s="1"/>
  <c r="Z43" i="19" s="1"/>
  <c r="Z44" i="19" s="1"/>
  <c r="Z45" i="19" s="1"/>
  <c r="Z46" i="19" s="1"/>
  <c r="X48" i="22"/>
  <c r="X47" i="22"/>
  <c r="X59" i="22"/>
  <c r="X54" i="22"/>
  <c r="W61" i="22"/>
  <c r="G48" i="1" s="1"/>
  <c r="W60" i="22"/>
  <c r="G47" i="1" s="1"/>
  <c r="J45" i="1" l="1"/>
  <c r="Z47" i="19"/>
  <c r="Z48" i="19"/>
  <c r="Z49" i="19" s="1"/>
  <c r="Z50" i="19" s="1"/>
  <c r="AA43" i="19" s="1"/>
  <c r="AA44" i="19" s="1"/>
  <c r="AA45" i="19" s="1"/>
  <c r="AA46" i="19" s="1"/>
  <c r="X49" i="22"/>
  <c r="X50" i="22" s="1"/>
  <c r="Y43" i="22" s="1"/>
  <c r="Y44" i="22" s="1"/>
  <c r="Y45" i="22" s="1"/>
  <c r="Y46" i="22" s="1"/>
  <c r="Y48" i="22" s="1"/>
  <c r="X55" i="22"/>
  <c r="X56" i="22" s="1"/>
  <c r="X57" i="22" s="1"/>
  <c r="AA47" i="19" l="1"/>
  <c r="K45" i="1"/>
  <c r="AA48" i="19"/>
  <c r="AA49" i="19" s="1"/>
  <c r="AA50" i="19" s="1"/>
  <c r="AB43" i="19" s="1"/>
  <c r="AB44" i="19" s="1"/>
  <c r="AB45" i="19" s="1"/>
  <c r="AB46" i="19" s="1"/>
  <c r="AB48" i="19" s="1"/>
  <c r="AB49" i="19" s="1"/>
  <c r="Y49" i="22"/>
  <c r="Y55" i="22"/>
  <c r="X61" i="22"/>
  <c r="H48" i="1" s="1"/>
  <c r="X60" i="22"/>
  <c r="H47" i="1" s="1"/>
  <c r="Y47" i="22"/>
  <c r="Y54" i="22"/>
  <c r="Y59" i="22"/>
  <c r="AB47" i="19" l="1"/>
  <c r="AB50" i="19" s="1"/>
  <c r="AC43" i="19" s="1"/>
  <c r="AC44" i="19" s="1"/>
  <c r="AC45" i="19" s="1"/>
  <c r="AC46" i="19" s="1"/>
  <c r="L45" i="1"/>
  <c r="Y56" i="22"/>
  <c r="Y57" i="22" s="1"/>
  <c r="Y50" i="22"/>
  <c r="Z43" i="22" s="1"/>
  <c r="Z44" i="22" s="1"/>
  <c r="Z45" i="22" s="1"/>
  <c r="Z46" i="22" s="1"/>
  <c r="AC48" i="19" l="1"/>
  <c r="AC49" i="19" s="1"/>
  <c r="M45" i="1"/>
  <c r="AC47" i="19"/>
  <c r="Z48" i="22"/>
  <c r="Z59" i="22"/>
  <c r="Z54" i="22"/>
  <c r="Z47" i="22"/>
  <c r="Y61" i="22"/>
  <c r="I48" i="1" s="1"/>
  <c r="Y60" i="22"/>
  <c r="I47" i="1" s="1"/>
  <c r="AC50" i="19" l="1"/>
  <c r="AD43" i="19" s="1"/>
  <c r="AD44" i="19" s="1"/>
  <c r="AD45" i="19" s="1"/>
  <c r="AD46" i="19" s="1"/>
  <c r="AD48" i="19" s="1"/>
  <c r="AD49" i="19" s="1"/>
  <c r="Z55" i="22"/>
  <c r="Z56" i="22" s="1"/>
  <c r="Z57" i="22" s="1"/>
  <c r="Z49" i="22"/>
  <c r="Z50" i="22" s="1"/>
  <c r="AA43" i="22" s="1"/>
  <c r="AA44" i="22" s="1"/>
  <c r="AA45" i="22" s="1"/>
  <c r="AA46" i="22" s="1"/>
  <c r="N45" i="1" l="1"/>
  <c r="AD47" i="19"/>
  <c r="AD50" i="19" s="1"/>
  <c r="AE43" i="19" s="1"/>
  <c r="AE44" i="19" s="1"/>
  <c r="AE45" i="19" s="1"/>
  <c r="AE46" i="19" s="1"/>
  <c r="AE47" i="19" s="1"/>
  <c r="AA59" i="22"/>
  <c r="AA54" i="22"/>
  <c r="AA48" i="22"/>
  <c r="AA47" i="22"/>
  <c r="Z60" i="22"/>
  <c r="J47" i="1" s="1"/>
  <c r="Z61" i="22"/>
  <c r="J48" i="1" s="1"/>
  <c r="O45" i="1" l="1"/>
  <c r="AE48" i="19"/>
  <c r="AE49" i="19" s="1"/>
  <c r="AE50" i="19" s="1"/>
  <c r="AF43" i="19" s="1"/>
  <c r="AF44" i="19" s="1"/>
  <c r="AF45" i="19" s="1"/>
  <c r="AF46" i="19" s="1"/>
  <c r="AA55" i="22"/>
  <c r="AA56" i="22" s="1"/>
  <c r="AA57" i="22" s="1"/>
  <c r="AA49" i="22"/>
  <c r="AA50" i="22" s="1"/>
  <c r="AB43" i="22" s="1"/>
  <c r="AB44" i="22" s="1"/>
  <c r="AB45" i="22" s="1"/>
  <c r="AB46" i="22" s="1"/>
  <c r="AF48" i="19" l="1"/>
  <c r="AF49" i="19" s="1"/>
  <c r="P45" i="1"/>
  <c r="AF47" i="19"/>
  <c r="AB48" i="22"/>
  <c r="AB47" i="22"/>
  <c r="AB54" i="22"/>
  <c r="AB59" i="22"/>
  <c r="AA61" i="22"/>
  <c r="K48" i="1" s="1"/>
  <c r="AA60" i="22"/>
  <c r="K47" i="1" s="1"/>
  <c r="AF50" i="19" l="1"/>
  <c r="AG43" i="19" s="1"/>
  <c r="AG44" i="19" s="1"/>
  <c r="AG45" i="19" s="1"/>
  <c r="AG46" i="19" s="1"/>
  <c r="AG47" i="19" s="1"/>
  <c r="AB55" i="22"/>
  <c r="AB56" i="22" s="1"/>
  <c r="AB57" i="22" s="1"/>
  <c r="AB49" i="22"/>
  <c r="AB50" i="22" s="1"/>
  <c r="AC43" i="22" s="1"/>
  <c r="AC44" i="22" s="1"/>
  <c r="AC45" i="22" s="1"/>
  <c r="AC46" i="22" s="1"/>
  <c r="AG48" i="19" l="1"/>
  <c r="AG49" i="19" s="1"/>
  <c r="AG50" i="19" s="1"/>
  <c r="AH43" i="19" s="1"/>
  <c r="AH44" i="19" s="1"/>
  <c r="AH45" i="19" s="1"/>
  <c r="AH46" i="19" s="1"/>
  <c r="AH47" i="19" s="1"/>
  <c r="Q45" i="1"/>
  <c r="AC47" i="22"/>
  <c r="AC48" i="22"/>
  <c r="AC54" i="22"/>
  <c r="AC59" i="22"/>
  <c r="AB60" i="22"/>
  <c r="L47" i="1" s="1"/>
  <c r="AB61" i="22"/>
  <c r="L48" i="1" s="1"/>
  <c r="R45" i="1" l="1"/>
  <c r="AH48" i="19"/>
  <c r="AH49" i="19" s="1"/>
  <c r="AH50" i="19" s="1"/>
  <c r="AI43" i="19" s="1"/>
  <c r="AI44" i="19" s="1"/>
  <c r="AI45" i="19" s="1"/>
  <c r="AI46" i="19" s="1"/>
  <c r="AC49" i="22"/>
  <c r="AC50" i="22" s="1"/>
  <c r="AD43" i="22" s="1"/>
  <c r="AD44" i="22" s="1"/>
  <c r="AD45" i="22" s="1"/>
  <c r="AD46" i="22" s="1"/>
  <c r="AC55" i="22"/>
  <c r="AC56" i="22" s="1"/>
  <c r="AC57" i="22" s="1"/>
  <c r="S45" i="1" l="1"/>
  <c r="AI48" i="19"/>
  <c r="AI49" i="19" s="1"/>
  <c r="AI47" i="19"/>
  <c r="AC61" i="22"/>
  <c r="M48" i="1" s="1"/>
  <c r="AC60" i="22"/>
  <c r="M47" i="1" s="1"/>
  <c r="AD54" i="22"/>
  <c r="AD59" i="22"/>
  <c r="AD48" i="22"/>
  <c r="AD47" i="22"/>
  <c r="AI50" i="19" l="1"/>
  <c r="AJ43" i="19" s="1"/>
  <c r="AJ44" i="19" s="1"/>
  <c r="AJ45" i="19" s="1"/>
  <c r="AJ46" i="19" s="1"/>
  <c r="T45" i="1" s="1"/>
  <c r="AD55" i="22"/>
  <c r="AD56" i="22" s="1"/>
  <c r="AD57" i="22" s="1"/>
  <c r="AD49" i="22"/>
  <c r="AD50" i="22" s="1"/>
  <c r="AE43" i="22" s="1"/>
  <c r="AE44" i="22" s="1"/>
  <c r="AE45" i="22" s="1"/>
  <c r="AE46" i="22" s="1"/>
  <c r="AJ47" i="19" l="1"/>
  <c r="AJ48" i="19"/>
  <c r="AJ49" i="19" s="1"/>
  <c r="AE48" i="22"/>
  <c r="AE54" i="22"/>
  <c r="AE47" i="22"/>
  <c r="AE59" i="22"/>
  <c r="AD61" i="22"/>
  <c r="N48" i="1" s="1"/>
  <c r="AD60" i="22"/>
  <c r="N47" i="1" s="1"/>
  <c r="AJ50" i="19" l="1"/>
  <c r="AK43" i="19" s="1"/>
  <c r="AK44" i="19" s="1"/>
  <c r="AK45" i="19" s="1"/>
  <c r="AK46" i="19" s="1"/>
  <c r="U45" i="1" s="1"/>
  <c r="AE49" i="22"/>
  <c r="AE50" i="22" s="1"/>
  <c r="AF43" i="22" s="1"/>
  <c r="AF44" i="22" s="1"/>
  <c r="AF45" i="22" s="1"/>
  <c r="AF46" i="22" s="1"/>
  <c r="AE55" i="22"/>
  <c r="AE56" i="22" s="1"/>
  <c r="AE57" i="22" s="1"/>
  <c r="AK48" i="19" l="1"/>
  <c r="AK49" i="19" s="1"/>
  <c r="AK47" i="19"/>
  <c r="AF54" i="22"/>
  <c r="AF59" i="22"/>
  <c r="AF48" i="22"/>
  <c r="AF47" i="22"/>
  <c r="AE60" i="22"/>
  <c r="O47" i="1" s="1"/>
  <c r="AE61" i="22"/>
  <c r="O48" i="1" s="1"/>
  <c r="AK50" i="19" l="1"/>
  <c r="AL43" i="19" s="1"/>
  <c r="AL44" i="19" s="1"/>
  <c r="AL45" i="19" s="1"/>
  <c r="AL46" i="19" s="1"/>
  <c r="V45" i="1" s="1"/>
  <c r="AF55" i="22"/>
  <c r="AF56" i="22" s="1"/>
  <c r="AF57" i="22" s="1"/>
  <c r="AF49" i="22"/>
  <c r="AF50" i="22" s="1"/>
  <c r="AG43" i="22" s="1"/>
  <c r="AG44" i="22" s="1"/>
  <c r="AG45" i="22" s="1"/>
  <c r="AG46" i="22" s="1"/>
  <c r="AG48" i="22" s="1"/>
  <c r="AG49" i="22" s="1"/>
  <c r="AL47" i="19" l="1"/>
  <c r="AL48" i="19"/>
  <c r="AL49" i="19" s="1"/>
  <c r="AG55" i="22"/>
  <c r="AG54" i="22"/>
  <c r="AG47" i="22"/>
  <c r="AG50" i="22" s="1"/>
  <c r="AH43" i="22" s="1"/>
  <c r="AH44" i="22" s="1"/>
  <c r="AH45" i="22" s="1"/>
  <c r="AH46" i="22" s="1"/>
  <c r="AH48" i="22" s="1"/>
  <c r="AH49" i="22" s="1"/>
  <c r="AG59" i="22"/>
  <c r="AF60" i="22"/>
  <c r="P47" i="1" s="1"/>
  <c r="AF61" i="22"/>
  <c r="P48" i="1" s="1"/>
  <c r="AL50" i="19" l="1"/>
  <c r="AM43" i="19" s="1"/>
  <c r="AM44" i="19" s="1"/>
  <c r="AM45" i="19" s="1"/>
  <c r="AM46" i="19" s="1"/>
  <c r="AM48" i="19" s="1"/>
  <c r="AM49" i="19" s="1"/>
  <c r="AH47" i="22"/>
  <c r="AH50" i="22" s="1"/>
  <c r="AI43" i="22" s="1"/>
  <c r="AI44" i="22" s="1"/>
  <c r="AI45" i="22" s="1"/>
  <c r="AI46" i="22" s="1"/>
  <c r="AH59" i="22"/>
  <c r="AH55" i="22"/>
  <c r="AH54" i="22"/>
  <c r="AG56" i="22"/>
  <c r="AG57" i="22" s="1"/>
  <c r="AM47" i="19" l="1"/>
  <c r="AM50" i="19" s="1"/>
  <c r="AN43" i="19" s="1"/>
  <c r="AN44" i="19" s="1"/>
  <c r="AN45" i="19" s="1"/>
  <c r="AN46" i="19" s="1"/>
  <c r="AN48" i="19" s="1"/>
  <c r="AN49" i="19" s="1"/>
  <c r="W45" i="1"/>
  <c r="AH56" i="22"/>
  <c r="AH57" i="22" s="1"/>
  <c r="AH61" i="22" s="1"/>
  <c r="R48" i="1" s="1"/>
  <c r="AG60" i="22"/>
  <c r="Q47" i="1" s="1"/>
  <c r="AG61" i="22"/>
  <c r="Q48" i="1" s="1"/>
  <c r="AI47" i="22"/>
  <c r="AI59" i="22"/>
  <c r="AI54" i="22"/>
  <c r="AI48" i="22"/>
  <c r="X45" i="1" l="1"/>
  <c r="AN47" i="19"/>
  <c r="AN50" i="19" s="1"/>
  <c r="AO43" i="19" s="1"/>
  <c r="AO44" i="19" s="1"/>
  <c r="AO45" i="19" s="1"/>
  <c r="AO46" i="19" s="1"/>
  <c r="AH60" i="22"/>
  <c r="R47" i="1" s="1"/>
  <c r="AI55" i="22"/>
  <c r="AI56" i="22" s="1"/>
  <c r="AI57" i="22" s="1"/>
  <c r="AI49" i="22"/>
  <c r="AI50" i="22" s="1"/>
  <c r="AJ43" i="22" s="1"/>
  <c r="AJ44" i="22" s="1"/>
  <c r="AJ45" i="22" s="1"/>
  <c r="AJ46" i="22" s="1"/>
  <c r="AJ48" i="22" s="1"/>
  <c r="Y45" i="1" l="1"/>
  <c r="AO47" i="19"/>
  <c r="AO48" i="19"/>
  <c r="AO49" i="19" s="1"/>
  <c r="AJ49" i="22"/>
  <c r="AJ55" i="22"/>
  <c r="AJ59" i="22"/>
  <c r="AJ54" i="22"/>
  <c r="AJ47" i="22"/>
  <c r="AI60" i="22"/>
  <c r="S47" i="1" s="1"/>
  <c r="AI61" i="22"/>
  <c r="S48" i="1" s="1"/>
  <c r="AO50" i="19" l="1"/>
  <c r="AP43" i="19" s="1"/>
  <c r="AP44" i="19" s="1"/>
  <c r="AP45" i="19" s="1"/>
  <c r="AP46" i="19" s="1"/>
  <c r="AJ56" i="22"/>
  <c r="AJ57" i="22" s="1"/>
  <c r="AJ61" i="22" s="1"/>
  <c r="T48" i="1" s="1"/>
  <c r="AJ50" i="22"/>
  <c r="AK43" i="22" s="1"/>
  <c r="AK44" i="22" s="1"/>
  <c r="AK45" i="22" s="1"/>
  <c r="AK46" i="22" s="1"/>
  <c r="Z45" i="1" l="1"/>
  <c r="AP47" i="19"/>
  <c r="AP48" i="19"/>
  <c r="AP49" i="19" s="1"/>
  <c r="AP50" i="19" s="1"/>
  <c r="AQ43" i="19" s="1"/>
  <c r="AQ44" i="19" s="1"/>
  <c r="AQ45" i="19" s="1"/>
  <c r="AQ46" i="19" s="1"/>
  <c r="AA45" i="1" s="1"/>
  <c r="AJ60" i="22"/>
  <c r="T47" i="1" s="1"/>
  <c r="AK59" i="22"/>
  <c r="AK54" i="22"/>
  <c r="AK47" i="22"/>
  <c r="AK48" i="22"/>
  <c r="AQ47" i="19" l="1"/>
  <c r="AQ48" i="19"/>
  <c r="AQ49" i="19" s="1"/>
  <c r="AK49" i="22"/>
  <c r="AK50" i="22" s="1"/>
  <c r="AL43" i="22" s="1"/>
  <c r="AL44" i="22" s="1"/>
  <c r="AL45" i="22" s="1"/>
  <c r="AL46" i="22" s="1"/>
  <c r="AK55" i="22"/>
  <c r="AK56" i="22" s="1"/>
  <c r="AK57" i="22" s="1"/>
  <c r="AQ50" i="19" l="1"/>
  <c r="AR43" i="19" s="1"/>
  <c r="AR44" i="19" s="1"/>
  <c r="AR45" i="19" s="1"/>
  <c r="AR46" i="19" s="1"/>
  <c r="AR47" i="19" s="1"/>
  <c r="AL48" i="22"/>
  <c r="AK61" i="22"/>
  <c r="U48" i="1" s="1"/>
  <c r="AK60" i="22"/>
  <c r="U47" i="1" s="1"/>
  <c r="AL54" i="22"/>
  <c r="AL59" i="22"/>
  <c r="AL47" i="22"/>
  <c r="AR48" i="19" l="1"/>
  <c r="AR49" i="19" s="1"/>
  <c r="AR50" i="19" s="1"/>
  <c r="AS43" i="19" s="1"/>
  <c r="AS44" i="19" s="1"/>
  <c r="AS45" i="19" s="1"/>
  <c r="AS46" i="19" s="1"/>
  <c r="AC45" i="1" s="1"/>
  <c r="AB45" i="1"/>
  <c r="AL55" i="22"/>
  <c r="AL56" i="22" s="1"/>
  <c r="AL57" i="22" s="1"/>
  <c r="AL49" i="22"/>
  <c r="AL50" i="22" s="1"/>
  <c r="AM43" i="22" s="1"/>
  <c r="AM44" i="22" s="1"/>
  <c r="AM45" i="22" s="1"/>
  <c r="AM46" i="22" s="1"/>
  <c r="AM48" i="22" s="1"/>
  <c r="AS47" i="19" l="1"/>
  <c r="AS48" i="19"/>
  <c r="AS49" i="19" s="1"/>
  <c r="AM55" i="22"/>
  <c r="AM49" i="22"/>
  <c r="AM59" i="22"/>
  <c r="AM54" i="22"/>
  <c r="AM47" i="22"/>
  <c r="AL61" i="22"/>
  <c r="V48" i="1" s="1"/>
  <c r="AL60" i="22"/>
  <c r="V47" i="1" s="1"/>
  <c r="AS50" i="19" l="1"/>
  <c r="AT43" i="19" s="1"/>
  <c r="AT44" i="19" s="1"/>
  <c r="AT45" i="19" s="1"/>
  <c r="AT46" i="19" s="1"/>
  <c r="AM50" i="22"/>
  <c r="AN43" i="22" s="1"/>
  <c r="AN44" i="22" s="1"/>
  <c r="AN45" i="22" s="1"/>
  <c r="AN46" i="22" s="1"/>
  <c r="AM56" i="22"/>
  <c r="AM57" i="22" s="1"/>
  <c r="AT48" i="19" l="1"/>
  <c r="AT49" i="19" s="1"/>
  <c r="AD45" i="1"/>
  <c r="AT47" i="19"/>
  <c r="AM60" i="22"/>
  <c r="W47" i="1" s="1"/>
  <c r="AM61" i="22"/>
  <c r="W48" i="1" s="1"/>
  <c r="AN54" i="22"/>
  <c r="AN59" i="22"/>
  <c r="AN47" i="22"/>
  <c r="AN48" i="22"/>
  <c r="AT50" i="19" l="1"/>
  <c r="AU43" i="19" s="1"/>
  <c r="AU44" i="19" s="1"/>
  <c r="AU45" i="19" s="1"/>
  <c r="AU46" i="19" s="1"/>
  <c r="AN49" i="22"/>
  <c r="AN50" i="22" s="1"/>
  <c r="AO43" i="22" s="1"/>
  <c r="AO44" i="22" s="1"/>
  <c r="AO45" i="22" s="1"/>
  <c r="AO46" i="22" s="1"/>
  <c r="AO48" i="22" s="1"/>
  <c r="AN55" i="22"/>
  <c r="AN56" i="22" s="1"/>
  <c r="AN57" i="22" s="1"/>
  <c r="AU48" i="19" l="1"/>
  <c r="AU49" i="19" s="1"/>
  <c r="AE45" i="1"/>
  <c r="AU47" i="19"/>
  <c r="AU50" i="19" s="1"/>
  <c r="AV43" i="19" s="1"/>
  <c r="AV44" i="19" s="1"/>
  <c r="AV45" i="19" s="1"/>
  <c r="AV46" i="19" s="1"/>
  <c r="AO55" i="22"/>
  <c r="AO49" i="22"/>
  <c r="AN61" i="22"/>
  <c r="X48" i="1" s="1"/>
  <c r="AN60" i="22"/>
  <c r="X47" i="1" s="1"/>
  <c r="AO54" i="22"/>
  <c r="AO47" i="22"/>
  <c r="AO59" i="22"/>
  <c r="AF45" i="1" l="1"/>
  <c r="AV48" i="19"/>
  <c r="AV49" i="19" s="1"/>
  <c r="AV50" i="19" s="1"/>
  <c r="AW43" i="19" s="1"/>
  <c r="AW44" i="19" s="1"/>
  <c r="AW45" i="19" s="1"/>
  <c r="AW46" i="19" s="1"/>
  <c r="AG45" i="1" s="1"/>
  <c r="AV47" i="19"/>
  <c r="AO50" i="22"/>
  <c r="AP43" i="22" s="1"/>
  <c r="AP44" i="22" s="1"/>
  <c r="AP45" i="22" s="1"/>
  <c r="AP46" i="22" s="1"/>
  <c r="AO56" i="22"/>
  <c r="AO57" i="22" s="1"/>
  <c r="AW48" i="19" l="1"/>
  <c r="AW49" i="19" s="1"/>
  <c r="AW47" i="19"/>
  <c r="AO60" i="22"/>
  <c r="Y47" i="1" s="1"/>
  <c r="AO61" i="22"/>
  <c r="Y48" i="1" s="1"/>
  <c r="AP59" i="22"/>
  <c r="AP48" i="22"/>
  <c r="AP47" i="22"/>
  <c r="AP54" i="22"/>
  <c r="F16" i="12"/>
  <c r="AW50" i="19" l="1"/>
  <c r="AX43" i="19" s="1"/>
  <c r="AX44" i="19" s="1"/>
  <c r="AX45" i="19" s="1"/>
  <c r="AX46" i="19" s="1"/>
  <c r="AP55" i="22"/>
  <c r="AP56" i="22" s="1"/>
  <c r="AP57" i="22" s="1"/>
  <c r="AP49" i="22"/>
  <c r="AP50" i="22" s="1"/>
  <c r="AQ43" i="22" s="1"/>
  <c r="AQ44" i="22" s="1"/>
  <c r="AQ45" i="22" s="1"/>
  <c r="AQ46" i="22" s="1"/>
  <c r="AQ48" i="22" s="1"/>
  <c r="AX48" i="19" l="1"/>
  <c r="AX49" i="19" s="1"/>
  <c r="AH45" i="1"/>
  <c r="AX47" i="19"/>
  <c r="AQ49" i="22"/>
  <c r="AQ55" i="22"/>
  <c r="AQ47" i="22"/>
  <c r="AQ54" i="22"/>
  <c r="AQ59" i="22"/>
  <c r="AP60" i="22"/>
  <c r="Z47" i="1" s="1"/>
  <c r="AP61" i="22"/>
  <c r="Z48" i="1" s="1"/>
  <c r="AX50" i="19" l="1"/>
  <c r="AY43" i="19" s="1"/>
  <c r="AY44" i="19" s="1"/>
  <c r="AY45" i="19" s="1"/>
  <c r="AY46" i="19" s="1"/>
  <c r="AY48" i="19" s="1"/>
  <c r="AY49" i="19" s="1"/>
  <c r="AQ56" i="22"/>
  <c r="AQ57" i="22" s="1"/>
  <c r="AQ61" i="22" s="1"/>
  <c r="AA48" i="1" s="1"/>
  <c r="AQ50" i="22"/>
  <c r="AR43" i="22" s="1"/>
  <c r="AR44" i="22" s="1"/>
  <c r="AR45" i="22" s="1"/>
  <c r="AR46" i="22" s="1"/>
  <c r="AY47" i="19" l="1"/>
  <c r="AY50" i="19" s="1"/>
  <c r="AZ43" i="19" s="1"/>
  <c r="AZ44" i="19" s="1"/>
  <c r="AZ45" i="19" s="1"/>
  <c r="AZ46" i="19" s="1"/>
  <c r="AZ48" i="19" s="1"/>
  <c r="AZ49" i="19" s="1"/>
  <c r="AI45" i="1"/>
  <c r="AQ60" i="22"/>
  <c r="AA47" i="1" s="1"/>
  <c r="AR48" i="22"/>
  <c r="AR59" i="22"/>
  <c r="AR54" i="22"/>
  <c r="AR47" i="22"/>
  <c r="AJ45" i="1" l="1"/>
  <c r="AZ47" i="19"/>
  <c r="AZ50" i="19" s="1"/>
  <c r="BA43" i="19" s="1"/>
  <c r="BA44" i="19" s="1"/>
  <c r="BA45" i="19" s="1"/>
  <c r="BA46" i="19" s="1"/>
  <c r="AR55" i="22"/>
  <c r="AR56" i="22" s="1"/>
  <c r="AR57" i="22" s="1"/>
  <c r="AR49" i="22"/>
  <c r="AR50" i="22" s="1"/>
  <c r="AS43" i="22" s="1"/>
  <c r="AS44" i="22" s="1"/>
  <c r="AS45" i="22" s="1"/>
  <c r="AS46" i="22" s="1"/>
  <c r="AS48" i="22" s="1"/>
  <c r="AK45" i="1" l="1"/>
  <c r="BA48" i="19"/>
  <c r="BA49" i="19" s="1"/>
  <c r="BA47" i="19"/>
  <c r="AS55" i="22"/>
  <c r="AS49" i="22"/>
  <c r="AS54" i="22"/>
  <c r="AS59" i="22"/>
  <c r="AS47" i="22"/>
  <c r="AR60" i="22"/>
  <c r="AB47" i="1" s="1"/>
  <c r="AR61" i="22"/>
  <c r="AB48" i="1" s="1"/>
  <c r="BA50" i="19" l="1"/>
  <c r="BB43" i="19" s="1"/>
  <c r="BB44" i="19" s="1"/>
  <c r="BB45" i="19" s="1"/>
  <c r="BB46" i="19" s="1"/>
  <c r="AS50" i="22"/>
  <c r="AT43" i="22" s="1"/>
  <c r="AT44" i="22" s="1"/>
  <c r="AT45" i="22" s="1"/>
  <c r="AT46" i="22" s="1"/>
  <c r="AS56" i="22"/>
  <c r="AS57" i="22" s="1"/>
  <c r="BB47" i="19" l="1"/>
  <c r="AL45" i="1"/>
  <c r="BB48" i="19"/>
  <c r="AS60" i="22"/>
  <c r="AC47" i="1" s="1"/>
  <c r="AS61" i="22"/>
  <c r="AC48" i="1" s="1"/>
  <c r="AT59" i="22"/>
  <c r="AT54" i="22"/>
  <c r="AT47" i="22"/>
  <c r="AT48" i="22"/>
  <c r="BB49" i="19" l="1"/>
  <c r="BB50" i="19" s="1"/>
  <c r="BC43" i="19" s="1"/>
  <c r="BC44" i="19" s="1"/>
  <c r="BC45" i="19" s="1"/>
  <c r="BC46" i="19" s="1"/>
  <c r="BC48" i="19" s="1"/>
  <c r="BC49" i="19" s="1"/>
  <c r="AT55" i="22"/>
  <c r="AT56" i="22" s="1"/>
  <c r="AT57" i="22" s="1"/>
  <c r="AT49" i="22"/>
  <c r="AT50" i="22" s="1"/>
  <c r="AU43" i="22" s="1"/>
  <c r="AU44" i="22" s="1"/>
  <c r="AU45" i="22" s="1"/>
  <c r="AU46" i="22" s="1"/>
  <c r="AU48" i="22" s="1"/>
  <c r="AM45" i="1" l="1"/>
  <c r="BC47" i="19"/>
  <c r="BC50" i="19" s="1"/>
  <c r="BD43" i="19" s="1"/>
  <c r="BD44" i="19" s="1"/>
  <c r="BD45" i="19" s="1"/>
  <c r="BD46" i="19" s="1"/>
  <c r="AU55" i="22"/>
  <c r="AU49" i="22"/>
  <c r="AU54" i="22"/>
  <c r="AU59" i="22"/>
  <c r="AU47" i="22"/>
  <c r="AT60" i="22"/>
  <c r="AD47" i="1" s="1"/>
  <c r="AT61" i="22"/>
  <c r="AD48" i="1" s="1"/>
  <c r="BD47" i="19" l="1"/>
  <c r="AN45" i="1"/>
  <c r="BD48" i="19"/>
  <c r="BD49" i="19" s="1"/>
  <c r="AU50" i="22"/>
  <c r="AV43" i="22" s="1"/>
  <c r="AV44" i="22" s="1"/>
  <c r="AV45" i="22" s="1"/>
  <c r="AV46" i="22" s="1"/>
  <c r="AU56" i="22"/>
  <c r="AU57" i="22" s="1"/>
  <c r="BD50" i="19" l="1"/>
  <c r="BE43" i="19" s="1"/>
  <c r="BE44" i="19" s="1"/>
  <c r="BE45" i="19" s="1"/>
  <c r="BE46" i="19" s="1"/>
  <c r="AO45" i="1"/>
  <c r="AU60" i="22"/>
  <c r="AE47" i="1" s="1"/>
  <c r="AU61" i="22"/>
  <c r="AE48" i="1" s="1"/>
  <c r="AV48" i="22"/>
  <c r="AV54" i="22"/>
  <c r="AV59" i="22"/>
  <c r="AV47" i="22"/>
  <c r="BE47" i="19" l="1"/>
  <c r="BE48" i="19"/>
  <c r="AV55" i="22"/>
  <c r="AV56" i="22" s="1"/>
  <c r="AV57" i="22" s="1"/>
  <c r="AV49" i="22"/>
  <c r="AV50" i="22" s="1"/>
  <c r="AW43" i="22" s="1"/>
  <c r="AW44" i="22" s="1"/>
  <c r="AW45" i="22" s="1"/>
  <c r="AW46" i="22" s="1"/>
  <c r="BE49" i="19" l="1"/>
  <c r="BE50" i="19" s="1"/>
  <c r="BF43" i="19" s="1"/>
  <c r="BF44" i="19" s="1"/>
  <c r="BF45" i="19" s="1"/>
  <c r="BF46" i="19" s="1"/>
  <c r="AW54" i="22"/>
  <c r="AW47" i="22"/>
  <c r="AW59" i="22"/>
  <c r="AW48" i="22"/>
  <c r="AV61" i="22"/>
  <c r="AF48" i="1" s="1"/>
  <c r="AV60" i="22"/>
  <c r="AF47" i="1" s="1"/>
  <c r="AP45" i="1" l="1"/>
  <c r="BF47" i="19"/>
  <c r="BF48" i="19"/>
  <c r="BF49" i="19" s="1"/>
  <c r="BF50" i="19" s="1"/>
  <c r="BG43" i="19" s="1"/>
  <c r="BG44" i="19" s="1"/>
  <c r="BG45" i="19" s="1"/>
  <c r="BG46" i="19" s="1"/>
  <c r="AQ45" i="1" s="1"/>
  <c r="AW55" i="22"/>
  <c r="AW56" i="22" s="1"/>
  <c r="AW57" i="22" s="1"/>
  <c r="AW49" i="22"/>
  <c r="AW50" i="22" s="1"/>
  <c r="AX43" i="22" s="1"/>
  <c r="AX44" i="22" s="1"/>
  <c r="AX45" i="22" s="1"/>
  <c r="AX46" i="22" s="1"/>
  <c r="BG47" i="19" l="1"/>
  <c r="BG48" i="19"/>
  <c r="BG49" i="19" s="1"/>
  <c r="BG50" i="19" s="1"/>
  <c r="BH43" i="19" s="1"/>
  <c r="BH44" i="19" s="1"/>
  <c r="BH45" i="19" s="1"/>
  <c r="BH46" i="19" s="1"/>
  <c r="AR45" i="1" s="1"/>
  <c r="AX54" i="22"/>
  <c r="AX59" i="22"/>
  <c r="AX47" i="22"/>
  <c r="AW60" i="22"/>
  <c r="AG47" i="1" s="1"/>
  <c r="AW61" i="22"/>
  <c r="AG48" i="1" s="1"/>
  <c r="AX48" i="22"/>
  <c r="BH48" i="19" l="1"/>
  <c r="BH49" i="19" s="1"/>
  <c r="BH47" i="19"/>
  <c r="BH50" i="19" s="1"/>
  <c r="BI43" i="19" s="1"/>
  <c r="BI44" i="19" s="1"/>
  <c r="BI45" i="19" s="1"/>
  <c r="BI46" i="19" s="1"/>
  <c r="AX55" i="22"/>
  <c r="AX56" i="22" s="1"/>
  <c r="AX57" i="22" s="1"/>
  <c r="AX49" i="22"/>
  <c r="AX50" i="22" s="1"/>
  <c r="AY43" i="22" s="1"/>
  <c r="AY44" i="22" s="1"/>
  <c r="AY45" i="22" s="1"/>
  <c r="AY46" i="22" s="1"/>
  <c r="AY48" i="22" s="1"/>
  <c r="AS45" i="1" l="1"/>
  <c r="BI47" i="19"/>
  <c r="BI48" i="19"/>
  <c r="BI49" i="19" s="1"/>
  <c r="AY55" i="22"/>
  <c r="AY49" i="22"/>
  <c r="AY59" i="22"/>
  <c r="AY54" i="22"/>
  <c r="AY47" i="22"/>
  <c r="AX60" i="22"/>
  <c r="AH47" i="1" s="1"/>
  <c r="AX61" i="22"/>
  <c r="AH48" i="1" s="1"/>
  <c r="BI50" i="19" l="1"/>
  <c r="BJ43" i="19" s="1"/>
  <c r="BJ44" i="19" s="1"/>
  <c r="BJ45" i="19" s="1"/>
  <c r="BJ46" i="19" s="1"/>
  <c r="AY50" i="22"/>
  <c r="AZ43" i="22" s="1"/>
  <c r="AZ44" i="22" s="1"/>
  <c r="AZ45" i="22" s="1"/>
  <c r="AZ46" i="22" s="1"/>
  <c r="AY56" i="22"/>
  <c r="AY57" i="22" s="1"/>
  <c r="AT45" i="1" l="1"/>
  <c r="BJ47" i="19"/>
  <c r="BJ50" i="19" s="1"/>
  <c r="BK43" i="19" s="1"/>
  <c r="BK44" i="19" s="1"/>
  <c r="BK45" i="19" s="1"/>
  <c r="BK46" i="19" s="1"/>
  <c r="BK48" i="19" s="1"/>
  <c r="BK49" i="19" s="1"/>
  <c r="BJ48" i="19"/>
  <c r="BJ49" i="19" s="1"/>
  <c r="AZ59" i="22"/>
  <c r="AZ54" i="22"/>
  <c r="AZ47" i="22"/>
  <c r="AZ48" i="22"/>
  <c r="AY60" i="22"/>
  <c r="AI47" i="1" s="1"/>
  <c r="AY61" i="22"/>
  <c r="AI48" i="1" s="1"/>
  <c r="AU45" i="1" l="1"/>
  <c r="BK47" i="19"/>
  <c r="BK50" i="19" s="1"/>
  <c r="BL43" i="19" s="1"/>
  <c r="BL44" i="19" s="1"/>
  <c r="BL45" i="19" s="1"/>
  <c r="BL46" i="19" s="1"/>
  <c r="AZ55" i="22"/>
  <c r="AZ56" i="22" s="1"/>
  <c r="AZ57" i="22" s="1"/>
  <c r="AZ49" i="22"/>
  <c r="AZ50" i="22" s="1"/>
  <c r="BA43" i="22" s="1"/>
  <c r="BA44" i="22" s="1"/>
  <c r="BA45" i="22" s="1"/>
  <c r="BA46" i="22" s="1"/>
  <c r="AV45" i="1" l="1"/>
  <c r="BL48" i="19"/>
  <c r="BL49" i="19" s="1"/>
  <c r="BL50" i="19" s="1"/>
  <c r="BM43" i="19" s="1"/>
  <c r="BM44" i="19" s="1"/>
  <c r="BM45" i="19" s="1"/>
  <c r="BM46" i="19" s="1"/>
  <c r="BL47" i="19"/>
  <c r="BA59" i="22"/>
  <c r="BA54" i="22"/>
  <c r="BA47" i="22"/>
  <c r="AZ60" i="22"/>
  <c r="AJ47" i="1" s="1"/>
  <c r="AZ61" i="22"/>
  <c r="AJ48" i="1" s="1"/>
  <c r="BA48" i="22"/>
  <c r="BM47" i="19" l="1"/>
  <c r="AW45" i="1"/>
  <c r="BM48" i="19"/>
  <c r="BM49" i="19" s="1"/>
  <c r="BM50" i="19" s="1"/>
  <c r="BN43" i="19" s="1"/>
  <c r="BN44" i="19" s="1"/>
  <c r="BN45" i="19" s="1"/>
  <c r="BN46" i="19" s="1"/>
  <c r="BN47" i="19" s="1"/>
  <c r="BA55" i="22"/>
  <c r="BA56" i="22" s="1"/>
  <c r="BA57" i="22" s="1"/>
  <c r="BA49" i="22"/>
  <c r="BA50" i="22" s="1"/>
  <c r="BB43" i="22" s="1"/>
  <c r="BB44" i="22" s="1"/>
  <c r="BB45" i="22" s="1"/>
  <c r="BB46" i="22" s="1"/>
  <c r="BB48" i="22" s="1"/>
  <c r="BN50" i="19" l="1"/>
  <c r="BO43" i="19" s="1"/>
  <c r="BO44" i="19" s="1"/>
  <c r="BO45" i="19" s="1"/>
  <c r="BO46" i="19" s="1"/>
  <c r="BN48" i="19"/>
  <c r="BN49" i="19" s="1"/>
  <c r="AX45" i="1"/>
  <c r="BB55" i="22"/>
  <c r="BB49" i="22"/>
  <c r="BB54" i="22"/>
  <c r="BB59" i="22"/>
  <c r="BB47" i="22"/>
  <c r="BA60" i="22"/>
  <c r="AK47" i="1" s="1"/>
  <c r="BA61" i="22"/>
  <c r="AK48" i="1" s="1"/>
  <c r="BO48" i="19" l="1"/>
  <c r="BO49" i="19" s="1"/>
  <c r="AY45" i="1"/>
  <c r="BO47" i="19"/>
  <c r="BO50" i="19" s="1"/>
  <c r="BP43" i="19" s="1"/>
  <c r="BP44" i="19" s="1"/>
  <c r="BP45" i="19" s="1"/>
  <c r="BP46" i="19" s="1"/>
  <c r="BP47" i="19" s="1"/>
  <c r="BB50" i="22"/>
  <c r="BC43" i="22" s="1"/>
  <c r="BC44" i="22" s="1"/>
  <c r="BC45" i="22" s="1"/>
  <c r="BC46" i="22" s="1"/>
  <c r="BB56" i="22"/>
  <c r="BB57" i="22" s="1"/>
  <c r="AZ45" i="1" l="1"/>
  <c r="BP48" i="19"/>
  <c r="BP49" i="19" s="1"/>
  <c r="BP50" i="19" s="1"/>
  <c r="BQ43" i="19" s="1"/>
  <c r="BQ44" i="19" s="1"/>
  <c r="BQ45" i="19" s="1"/>
  <c r="BQ46" i="19" s="1"/>
  <c r="BA45" i="1" s="1"/>
  <c r="BB61" i="22"/>
  <c r="AL48" i="1" s="1"/>
  <c r="BB60" i="22"/>
  <c r="AL47" i="1" s="1"/>
  <c r="BC48" i="22"/>
  <c r="BC59" i="22"/>
  <c r="BC54" i="22"/>
  <c r="BC47" i="22"/>
  <c r="BQ48" i="19" l="1"/>
  <c r="BQ49" i="19" s="1"/>
  <c r="BQ47" i="19"/>
  <c r="BC55" i="22"/>
  <c r="BC56" i="22" s="1"/>
  <c r="BC57" i="22" s="1"/>
  <c r="BC49" i="22"/>
  <c r="BC50" i="22" s="1"/>
  <c r="BD43" i="22" s="1"/>
  <c r="BD44" i="22" s="1"/>
  <c r="BD45" i="22" s="1"/>
  <c r="BD46" i="22" s="1"/>
  <c r="BQ50" i="19" l="1"/>
  <c r="BR43" i="19" s="1"/>
  <c r="BR44" i="19" s="1"/>
  <c r="BR45" i="19" s="1"/>
  <c r="BR46" i="19" s="1"/>
  <c r="BD54" i="22"/>
  <c r="BD59" i="22"/>
  <c r="BD47" i="22"/>
  <c r="BD48" i="22"/>
  <c r="BC60" i="22"/>
  <c r="AM47" i="1" s="1"/>
  <c r="BC61" i="22"/>
  <c r="AM48" i="1" s="1"/>
  <c r="BB45" i="1" l="1"/>
  <c r="BR47" i="19"/>
  <c r="BR48" i="19"/>
  <c r="BR49" i="19" s="1"/>
  <c r="BD55" i="22"/>
  <c r="BD56" i="22" s="1"/>
  <c r="BD57" i="22" s="1"/>
  <c r="BD49" i="22"/>
  <c r="BD50" i="22" s="1"/>
  <c r="BE43" i="22" s="1"/>
  <c r="BE44" i="22" s="1"/>
  <c r="BE45" i="22" s="1"/>
  <c r="BE46" i="22" s="1"/>
  <c r="BR50" i="19" l="1"/>
  <c r="BS43" i="19" s="1"/>
  <c r="BS44" i="19" s="1"/>
  <c r="BS45" i="19" s="1"/>
  <c r="BS46" i="19" s="1"/>
  <c r="BE59" i="22"/>
  <c r="BE54" i="22"/>
  <c r="BE47" i="22"/>
  <c r="BD61" i="22"/>
  <c r="AN48" i="1" s="1"/>
  <c r="BD60" i="22"/>
  <c r="AN47" i="1" s="1"/>
  <c r="BE48" i="22"/>
  <c r="BC45" i="1" l="1"/>
  <c r="BS47" i="19"/>
  <c r="BS48" i="19"/>
  <c r="BS49" i="19" s="1"/>
  <c r="BS50" i="19" s="1"/>
  <c r="BT43" i="19" s="1"/>
  <c r="BT44" i="19" s="1"/>
  <c r="BT45" i="19" s="1"/>
  <c r="BT46" i="19" s="1"/>
  <c r="BD45" i="1" s="1"/>
  <c r="BE55" i="22"/>
  <c r="BE56" i="22" s="1"/>
  <c r="BE57" i="22" s="1"/>
  <c r="BE49" i="22"/>
  <c r="BE50" i="22" s="1"/>
  <c r="BF43" i="22" s="1"/>
  <c r="BF44" i="22" s="1"/>
  <c r="BF45" i="22" s="1"/>
  <c r="BF46" i="22" s="1"/>
  <c r="BT47" i="19" l="1"/>
  <c r="BT48" i="19"/>
  <c r="BT49" i="19" s="1"/>
  <c r="BT50" i="19" s="1"/>
  <c r="BU43" i="19" s="1"/>
  <c r="BU44" i="19" s="1"/>
  <c r="BU45" i="19" s="1"/>
  <c r="BU46" i="19" s="1"/>
  <c r="BE45" i="1" s="1"/>
  <c r="BF54" i="22"/>
  <c r="BF59" i="22"/>
  <c r="BF47" i="22"/>
  <c r="BE60" i="22"/>
  <c r="AO47" i="1" s="1"/>
  <c r="BE61" i="22"/>
  <c r="AO48" i="1" s="1"/>
  <c r="BF48" i="22"/>
  <c r="BU47" i="19" l="1"/>
  <c r="BU48" i="19"/>
  <c r="BU49" i="19" s="1"/>
  <c r="BU50" i="19" s="1"/>
  <c r="BV43" i="19" s="1"/>
  <c r="BV44" i="19" s="1"/>
  <c r="BV45" i="19" s="1"/>
  <c r="BV46" i="19" s="1"/>
  <c r="BF55" i="22"/>
  <c r="BF56" i="22" s="1"/>
  <c r="BF57" i="22" s="1"/>
  <c r="BF49" i="22"/>
  <c r="BF50" i="22" s="1"/>
  <c r="BG43" i="22" s="1"/>
  <c r="BG44" i="22" s="1"/>
  <c r="BG45" i="22" s="1"/>
  <c r="BG46" i="22" s="1"/>
  <c r="BG48" i="22" s="1"/>
  <c r="BF45" i="1" l="1"/>
  <c r="BV47" i="19"/>
  <c r="BV48" i="19"/>
  <c r="BV49" i="19" s="1"/>
  <c r="BV50" i="19" s="1"/>
  <c r="BW43" i="19" s="1"/>
  <c r="BW44" i="19" s="1"/>
  <c r="BW45" i="19" s="1"/>
  <c r="BW46" i="19" s="1"/>
  <c r="BG55" i="22"/>
  <c r="BG49" i="22"/>
  <c r="BG54" i="22"/>
  <c r="BG59" i="22"/>
  <c r="BG47" i="22"/>
  <c r="BF60" i="22"/>
  <c r="AP47" i="1" s="1"/>
  <c r="BF61" i="22"/>
  <c r="AP48" i="1" s="1"/>
  <c r="BW47" i="19" l="1"/>
  <c r="BG45" i="1"/>
  <c r="BW48" i="19"/>
  <c r="BW49" i="19" s="1"/>
  <c r="BG50" i="22"/>
  <c r="BH43" i="22" s="1"/>
  <c r="BH44" i="22" s="1"/>
  <c r="BH45" i="22" s="1"/>
  <c r="BH46" i="22" s="1"/>
  <c r="BH48" i="22" s="1"/>
  <c r="BH55" i="22" s="1"/>
  <c r="BG56" i="22"/>
  <c r="BG57" i="22" s="1"/>
  <c r="BG61" i="22" s="1"/>
  <c r="AQ48" i="1" s="1"/>
  <c r="BW50" i="19" l="1"/>
  <c r="BX43" i="19" s="1"/>
  <c r="BX44" i="19" s="1"/>
  <c r="BX45" i="19" s="1"/>
  <c r="BX46" i="19" s="1"/>
  <c r="BX48" i="19" s="1"/>
  <c r="BX49" i="19" s="1"/>
  <c r="BG60" i="22"/>
  <c r="AQ47" i="1" s="1"/>
  <c r="BH54" i="22"/>
  <c r="BH56" i="22" s="1"/>
  <c r="BH57" i="22" s="1"/>
  <c r="BH47" i="22"/>
  <c r="BH49" i="22"/>
  <c r="BH59" i="22"/>
  <c r="BH45" i="1" l="1"/>
  <c r="BX47" i="19"/>
  <c r="BX50" i="19" s="1"/>
  <c r="BY43" i="19" s="1"/>
  <c r="BY44" i="19" s="1"/>
  <c r="BY45" i="19" s="1"/>
  <c r="BY46" i="19" s="1"/>
  <c r="BH50" i="22"/>
  <c r="BI43" i="22" s="1"/>
  <c r="BI44" i="22" s="1"/>
  <c r="BI45" i="22" s="1"/>
  <c r="BI46" i="22" s="1"/>
  <c r="BI48" i="22" s="1"/>
  <c r="BI49" i="22" s="1"/>
  <c r="BH60" i="22"/>
  <c r="AR47" i="1" s="1"/>
  <c r="BH61" i="22"/>
  <c r="AR48" i="1" s="1"/>
  <c r="BI45" i="1" l="1"/>
  <c r="BY47" i="19"/>
  <c r="BY48" i="19"/>
  <c r="BY49" i="19" s="1"/>
  <c r="BY50" i="19" s="1"/>
  <c r="BZ43" i="19" s="1"/>
  <c r="BZ44" i="19" s="1"/>
  <c r="BZ45" i="19" s="1"/>
  <c r="BZ46" i="19" s="1"/>
  <c r="BI55" i="22"/>
  <c r="BI59" i="22"/>
  <c r="BI47" i="22"/>
  <c r="BI50" i="22" s="1"/>
  <c r="BJ43" i="22" s="1"/>
  <c r="BJ44" i="22" s="1"/>
  <c r="BJ45" i="22" s="1"/>
  <c r="BJ46" i="22" s="1"/>
  <c r="BJ54" i="22" s="1"/>
  <c r="BI54" i="22"/>
  <c r="BZ48" i="19" l="1"/>
  <c r="BZ49" i="19" s="1"/>
  <c r="BJ45" i="1"/>
  <c r="BZ47" i="19"/>
  <c r="BI56" i="22"/>
  <c r="BI57" i="22" s="1"/>
  <c r="BI60" i="22" s="1"/>
  <c r="AS47" i="1" s="1"/>
  <c r="BJ48" i="22"/>
  <c r="BJ55" i="22" s="1"/>
  <c r="BJ56" i="22" s="1"/>
  <c r="BJ57" i="22" s="1"/>
  <c r="BJ59" i="22"/>
  <c r="BJ47" i="22"/>
  <c r="BZ50" i="19" l="1"/>
  <c r="CA43" i="19" s="1"/>
  <c r="CA44" i="19" s="1"/>
  <c r="CA45" i="19" s="1"/>
  <c r="CA46" i="19" s="1"/>
  <c r="BI61" i="22"/>
  <c r="AS48" i="1" s="1"/>
  <c r="BJ49" i="22"/>
  <c r="BJ50" i="22" s="1"/>
  <c r="BK43" i="22" s="1"/>
  <c r="BK44" i="22" s="1"/>
  <c r="BK45" i="22" s="1"/>
  <c r="BK46" i="22" s="1"/>
  <c r="BJ60" i="22"/>
  <c r="AT47" i="1" s="1"/>
  <c r="BJ61" i="22"/>
  <c r="AT48" i="1" s="1"/>
  <c r="BK45" i="1" l="1"/>
  <c r="CA47" i="19"/>
  <c r="CA48" i="19"/>
  <c r="CA49" i="19" s="1"/>
  <c r="CA50" i="19" s="1"/>
  <c r="CB43" i="19" s="1"/>
  <c r="CB44" i="19" s="1"/>
  <c r="CB45" i="19" s="1"/>
  <c r="CB46" i="19" s="1"/>
  <c r="BL45" i="1" s="1"/>
  <c r="BK48" i="22"/>
  <c r="BK49" i="22" s="1"/>
  <c r="BK59" i="22"/>
  <c r="BK47" i="22"/>
  <c r="BK54" i="22"/>
  <c r="CB48" i="19" l="1"/>
  <c r="CB49" i="19" s="1"/>
  <c r="CB50" i="19" s="1"/>
  <c r="CC43" i="19" s="1"/>
  <c r="CC44" i="19" s="1"/>
  <c r="CC45" i="19" s="1"/>
  <c r="CC46" i="19" s="1"/>
  <c r="BM45" i="1" s="1"/>
  <c r="CB47" i="19"/>
  <c r="BK55" i="22"/>
  <c r="BK56" i="22" s="1"/>
  <c r="BK57" i="22" s="1"/>
  <c r="BK61" i="22" s="1"/>
  <c r="AU48" i="1" s="1"/>
  <c r="BK50" i="22"/>
  <c r="BL43" i="22" s="1"/>
  <c r="BL44" i="22" s="1"/>
  <c r="BL45" i="22" s="1"/>
  <c r="BL46" i="22" s="1"/>
  <c r="BL59" i="22" s="1"/>
  <c r="CC47" i="19" l="1"/>
  <c r="CC48" i="19"/>
  <c r="CC49" i="19" s="1"/>
  <c r="CC50" i="19" s="1"/>
  <c r="CD43" i="19" s="1"/>
  <c r="CD44" i="19" s="1"/>
  <c r="CD45" i="19" s="1"/>
  <c r="CD46" i="19" s="1"/>
  <c r="CD48" i="19" s="1"/>
  <c r="CD49" i="19" s="1"/>
  <c r="BL47" i="22"/>
  <c r="BL54" i="22"/>
  <c r="BL48" i="22"/>
  <c r="BL55" i="22" s="1"/>
  <c r="BL56" i="22" s="1"/>
  <c r="BL57" i="22" s="1"/>
  <c r="CD47" i="19"/>
  <c r="BN45" i="1"/>
  <c r="BK60" i="22"/>
  <c r="AU47" i="1" s="1"/>
  <c r="CD50" i="19" l="1"/>
  <c r="CE43" i="19" s="1"/>
  <c r="CE44" i="19" s="1"/>
  <c r="CE45" i="19" s="1"/>
  <c r="CE46" i="19" s="1"/>
  <c r="BO45" i="1" s="1"/>
  <c r="BL49" i="22"/>
  <c r="BL50" i="22" s="1"/>
  <c r="BM43" i="22" s="1"/>
  <c r="BM44" i="22" s="1"/>
  <c r="BM45" i="22" s="1"/>
  <c r="BM46" i="22" s="1"/>
  <c r="BM48" i="22" s="1"/>
  <c r="BL60" i="22"/>
  <c r="AV47" i="1" s="1"/>
  <c r="BL61" i="22"/>
  <c r="AV48" i="1" s="1"/>
  <c r="CE48" i="19" l="1"/>
  <c r="CE49" i="19" s="1"/>
  <c r="CE50" i="19" s="1"/>
  <c r="CF43" i="19" s="1"/>
  <c r="CF44" i="19" s="1"/>
  <c r="CF45" i="19" s="1"/>
  <c r="CF46" i="19" s="1"/>
  <c r="CE47" i="19"/>
  <c r="BM47" i="22"/>
  <c r="BM59" i="22"/>
  <c r="BM54" i="22"/>
  <c r="BM55" i="22"/>
  <c r="BM49" i="22"/>
  <c r="BM56" i="22" l="1"/>
  <c r="BM57" i="22" s="1"/>
  <c r="BM60" i="22" s="1"/>
  <c r="AW47" i="1" s="1"/>
  <c r="BP45" i="1"/>
  <c r="CF47" i="19"/>
  <c r="CF48" i="19"/>
  <c r="CF49" i="19" s="1"/>
  <c r="CF50" i="19" s="1"/>
  <c r="CG43" i="19" s="1"/>
  <c r="CG44" i="19" s="1"/>
  <c r="CG45" i="19" s="1"/>
  <c r="CG46" i="19" s="1"/>
  <c r="BQ45" i="1" s="1"/>
  <c r="BM50" i="22"/>
  <c r="BN43" i="22" s="1"/>
  <c r="BN44" i="22" s="1"/>
  <c r="BN45" i="22" s="1"/>
  <c r="BN46" i="22" s="1"/>
  <c r="BN48" i="22" s="1"/>
  <c r="BM61" i="22" l="1"/>
  <c r="AW48" i="1" s="1"/>
  <c r="CG48" i="19"/>
  <c r="CG49" i="19" s="1"/>
  <c r="CG47" i="19"/>
  <c r="BN54" i="22"/>
  <c r="BN59" i="22"/>
  <c r="BN47" i="22"/>
  <c r="BN55" i="22"/>
  <c r="BN49" i="22"/>
  <c r="CG50" i="19" l="1"/>
  <c r="CH43" i="19" s="1"/>
  <c r="CH44" i="19" s="1"/>
  <c r="CH45" i="19" s="1"/>
  <c r="CH46" i="19" s="1"/>
  <c r="CH48" i="19" s="1"/>
  <c r="CH49" i="19" s="1"/>
  <c r="BN56" i="22"/>
  <c r="BN57" i="22" s="1"/>
  <c r="BN50" i="22"/>
  <c r="BO43" i="22" s="1"/>
  <c r="BO44" i="22" s="1"/>
  <c r="BO45" i="22" s="1"/>
  <c r="BO46" i="22" s="1"/>
  <c r="BO59" i="22" s="1"/>
  <c r="CH47" i="19"/>
  <c r="BN60" i="22"/>
  <c r="AX47" i="1" s="1"/>
  <c r="BN61" i="22"/>
  <c r="AX48" i="1" s="1"/>
  <c r="BR45" i="1" l="1"/>
  <c r="BO48" i="22"/>
  <c r="BO49" i="22" s="1"/>
  <c r="BO47" i="22"/>
  <c r="CH50" i="19"/>
  <c r="CI43" i="19" s="1"/>
  <c r="CI44" i="19" s="1"/>
  <c r="CI45" i="19" s="1"/>
  <c r="CI46" i="19" s="1"/>
  <c r="BS45" i="1" s="1"/>
  <c r="BO54" i="22"/>
  <c r="BO50" i="22" l="1"/>
  <c r="BP43" i="22" s="1"/>
  <c r="BP44" i="22" s="1"/>
  <c r="BP45" i="22" s="1"/>
  <c r="BP46" i="22" s="1"/>
  <c r="BO55" i="22"/>
  <c r="BO56" i="22" s="1"/>
  <c r="BO57" i="22" s="1"/>
  <c r="BO61" i="22" s="1"/>
  <c r="AY48" i="1" s="1"/>
  <c r="CI48" i="19"/>
  <c r="CI49" i="19" s="1"/>
  <c r="CI47" i="19"/>
  <c r="BP59" i="22"/>
  <c r="BP54" i="22"/>
  <c r="BP47" i="22"/>
  <c r="BP48" i="22"/>
  <c r="CI50" i="19" l="1"/>
  <c r="CJ43" i="19" s="1"/>
  <c r="CJ44" i="19" s="1"/>
  <c r="CJ45" i="19" s="1"/>
  <c r="CJ46" i="19" s="1"/>
  <c r="CJ47" i="19" s="1"/>
  <c r="BO60" i="22"/>
  <c r="AY47" i="1" s="1"/>
  <c r="BP55" i="22"/>
  <c r="BP56" i="22" s="1"/>
  <c r="BP57" i="22" s="1"/>
  <c r="BP49" i="22"/>
  <c r="BP50" i="22" s="1"/>
  <c r="BQ43" i="22" s="1"/>
  <c r="BQ44" i="22" s="1"/>
  <c r="BQ45" i="22" s="1"/>
  <c r="BQ46" i="22" s="1"/>
  <c r="BQ48" i="22" s="1"/>
  <c r="CJ48" i="19" l="1"/>
  <c r="CJ49" i="19" s="1"/>
  <c r="CJ50" i="19" s="1"/>
  <c r="CK43" i="19" s="1"/>
  <c r="CK44" i="19" s="1"/>
  <c r="CK45" i="19" s="1"/>
  <c r="CK46" i="19" s="1"/>
  <c r="BT45" i="1"/>
  <c r="BQ55" i="22"/>
  <c r="BQ49" i="22"/>
  <c r="BQ54" i="22"/>
  <c r="BQ59" i="22"/>
  <c r="BQ47" i="22"/>
  <c r="BP60" i="22"/>
  <c r="AZ47" i="1" s="1"/>
  <c r="BP61" i="22"/>
  <c r="AZ48" i="1" s="1"/>
  <c r="CK48" i="19" l="1"/>
  <c r="CK49" i="19" s="1"/>
  <c r="CK47" i="19"/>
  <c r="BU45" i="1"/>
  <c r="BQ50" i="22"/>
  <c r="BR43" i="22" s="1"/>
  <c r="BR44" i="22" s="1"/>
  <c r="BR45" i="22" s="1"/>
  <c r="BR46" i="22" s="1"/>
  <c r="BQ56" i="22"/>
  <c r="BQ57" i="22" s="1"/>
  <c r="CK50" i="19" l="1"/>
  <c r="CL43" i="19" s="1"/>
  <c r="CL44" i="19" s="1"/>
  <c r="CL45" i="19" s="1"/>
  <c r="CL46" i="19" s="1"/>
  <c r="CL47" i="19" s="1"/>
  <c r="BQ60" i="22"/>
  <c r="BA47" i="1" s="1"/>
  <c r="BQ61" i="22"/>
  <c r="BA48" i="1" s="1"/>
  <c r="BR48" i="22"/>
  <c r="BR54" i="22"/>
  <c r="BR59" i="22"/>
  <c r="BR47" i="22"/>
  <c r="BV45" i="1" l="1"/>
  <c r="CL48" i="19"/>
  <c r="CL49" i="19" s="1"/>
  <c r="CL50" i="19" s="1"/>
  <c r="CM43" i="19" s="1"/>
  <c r="CM44" i="19" s="1"/>
  <c r="CM45" i="19" s="1"/>
  <c r="CM46" i="19" s="1"/>
  <c r="BW45" i="1" s="1"/>
  <c r="BR55" i="22"/>
  <c r="BR56" i="22" s="1"/>
  <c r="BR57" i="22" s="1"/>
  <c r="BR49" i="22"/>
  <c r="BR50" i="22" s="1"/>
  <c r="BS43" i="22" s="1"/>
  <c r="BS44" i="22" s="1"/>
  <c r="BS45" i="22" s="1"/>
  <c r="BS46" i="22" s="1"/>
  <c r="CM48" i="19" l="1"/>
  <c r="CM49" i="19" s="1"/>
  <c r="CM47" i="19"/>
  <c r="BS59" i="22"/>
  <c r="BS54" i="22"/>
  <c r="BS48" i="22"/>
  <c r="BS47" i="22"/>
  <c r="BR61" i="22"/>
  <c r="BB48" i="1" s="1"/>
  <c r="BR60" i="22"/>
  <c r="BB47" i="1" s="1"/>
  <c r="CM50" i="19" l="1"/>
  <c r="CN43" i="19" s="1"/>
  <c r="CN44" i="19" s="1"/>
  <c r="CN45" i="19" s="1"/>
  <c r="CN46" i="19" s="1"/>
  <c r="BS55" i="22"/>
  <c r="BS56" i="22" s="1"/>
  <c r="BS57" i="22" s="1"/>
  <c r="BS49" i="22"/>
  <c r="BS50" i="22" s="1"/>
  <c r="BT43" i="22" s="1"/>
  <c r="BT44" i="22" s="1"/>
  <c r="BT45" i="22" s="1"/>
  <c r="BT46" i="22" s="1"/>
  <c r="BT48" i="22" s="1"/>
  <c r="CN47" i="19" l="1"/>
  <c r="CN48" i="19"/>
  <c r="CN49" i="19" s="1"/>
  <c r="BX45" i="1"/>
  <c r="BT55" i="22"/>
  <c r="BT49" i="22"/>
  <c r="BT59" i="22"/>
  <c r="BT54" i="22"/>
  <c r="BT47" i="22"/>
  <c r="BS61" i="22"/>
  <c r="BC48" i="1" s="1"/>
  <c r="BS60" i="22"/>
  <c r="BC47" i="1" s="1"/>
  <c r="CN50" i="19" l="1"/>
  <c r="CO43" i="19" s="1"/>
  <c r="CO44" i="19" s="1"/>
  <c r="CO45" i="19" s="1"/>
  <c r="CO46" i="19" s="1"/>
  <c r="BY45" i="1" s="1"/>
  <c r="BT50" i="22"/>
  <c r="BU43" i="22" s="1"/>
  <c r="BU44" i="22" s="1"/>
  <c r="BU45" i="22" s="1"/>
  <c r="BU46" i="22" s="1"/>
  <c r="BT56" i="22"/>
  <c r="BT57" i="22" s="1"/>
  <c r="CO47" i="19" l="1"/>
  <c r="CO48" i="19"/>
  <c r="CO49" i="19" s="1"/>
  <c r="BT61" i="22"/>
  <c r="BD48" i="1" s="1"/>
  <c r="BT60" i="22"/>
  <c r="BD47" i="1" s="1"/>
  <c r="BU59" i="22"/>
  <c r="BU54" i="22"/>
  <c r="BU47" i="22"/>
  <c r="BU48" i="22"/>
  <c r="CO50" i="19" l="1"/>
  <c r="CP43" i="19" s="1"/>
  <c r="CP44" i="19" s="1"/>
  <c r="CP45" i="19" s="1"/>
  <c r="CP46" i="19" s="1"/>
  <c r="BU55" i="22"/>
  <c r="BU56" i="22" s="1"/>
  <c r="BU57" i="22" s="1"/>
  <c r="BU49" i="22"/>
  <c r="BU50" i="22" s="1"/>
  <c r="BV43" i="22" s="1"/>
  <c r="BV44" i="22" s="1"/>
  <c r="BV45" i="22" s="1"/>
  <c r="BV46" i="22" s="1"/>
  <c r="CP47" i="19" l="1"/>
  <c r="CP48" i="19"/>
  <c r="CP49" i="19" s="1"/>
  <c r="BZ45" i="1"/>
  <c r="BV48" i="22"/>
  <c r="BV59" i="22"/>
  <c r="BV54" i="22"/>
  <c r="BV47" i="22"/>
  <c r="BU61" i="22"/>
  <c r="BE48" i="1" s="1"/>
  <c r="BU60" i="22"/>
  <c r="BE47" i="1" s="1"/>
  <c r="CP50" i="19" l="1"/>
  <c r="CQ43" i="19" s="1"/>
  <c r="CQ44" i="19" s="1"/>
  <c r="CQ45" i="19" s="1"/>
  <c r="CQ46" i="19" s="1"/>
  <c r="BV55" i="22"/>
  <c r="BV56" i="22" s="1"/>
  <c r="BV57" i="22" s="1"/>
  <c r="BV49" i="22"/>
  <c r="BV50" i="22" s="1"/>
  <c r="BW43" i="22" s="1"/>
  <c r="BW44" i="22" s="1"/>
  <c r="BW45" i="22" s="1"/>
  <c r="BW46" i="22" s="1"/>
  <c r="CQ47" i="19" l="1"/>
  <c r="CQ48" i="19"/>
  <c r="CQ49" i="19" s="1"/>
  <c r="CQ50" i="19" s="1"/>
  <c r="CR43" i="19" s="1"/>
  <c r="CR44" i="19" s="1"/>
  <c r="CR45" i="19" s="1"/>
  <c r="CR46" i="19" s="1"/>
  <c r="CA45" i="1"/>
  <c r="BW54" i="22"/>
  <c r="BW59" i="22"/>
  <c r="BW48" i="22"/>
  <c r="BW47" i="22"/>
  <c r="BV60" i="22"/>
  <c r="BF47" i="1" s="1"/>
  <c r="BV61" i="22"/>
  <c r="BF48" i="1" s="1"/>
  <c r="CR47" i="19" l="1"/>
  <c r="CB45" i="1"/>
  <c r="CR48" i="19"/>
  <c r="CR49" i="19" s="1"/>
  <c r="BW55" i="22"/>
  <c r="BW56" i="22" s="1"/>
  <c r="BW57" i="22" s="1"/>
  <c r="BW49" i="22"/>
  <c r="BW50" i="22" s="1"/>
  <c r="BX43" i="22" s="1"/>
  <c r="BX44" i="22" s="1"/>
  <c r="BX45" i="22" s="1"/>
  <c r="BX46" i="22" s="1"/>
  <c r="CR50" i="19" l="1"/>
  <c r="CS43" i="19" s="1"/>
  <c r="CS44" i="19" s="1"/>
  <c r="CS45" i="19" s="1"/>
  <c r="CS46" i="19" s="1"/>
  <c r="CS47" i="19" s="1"/>
  <c r="BX59" i="22"/>
  <c r="BX54" i="22"/>
  <c r="BX47" i="22"/>
  <c r="BW61" i="22"/>
  <c r="BG48" i="1" s="1"/>
  <c r="BW60" i="22"/>
  <c r="BG47" i="1" s="1"/>
  <c r="BX48" i="22"/>
  <c r="CS48" i="19" l="1"/>
  <c r="CS49" i="19" s="1"/>
  <c r="CS50" i="19" s="1"/>
  <c r="CT43" i="19" s="1"/>
  <c r="CT44" i="19" s="1"/>
  <c r="CT45" i="19" s="1"/>
  <c r="CT46" i="19" s="1"/>
  <c r="CT48" i="19" s="1"/>
  <c r="CT49" i="19" s="1"/>
  <c r="CC45" i="1"/>
  <c r="BX55" i="22"/>
  <c r="BX56" i="22" s="1"/>
  <c r="BX57" i="22" s="1"/>
  <c r="BX49" i="22"/>
  <c r="BX50" i="22" s="1"/>
  <c r="BY43" i="22" s="1"/>
  <c r="BY44" i="22" s="1"/>
  <c r="BY45" i="22" s="1"/>
  <c r="BY46" i="22" s="1"/>
  <c r="BY48" i="22" s="1"/>
  <c r="CD45" i="1" l="1"/>
  <c r="CT47" i="19"/>
  <c r="CT50" i="19"/>
  <c r="CU43" i="19" s="1"/>
  <c r="CU44" i="19" s="1"/>
  <c r="CU45" i="19" s="1"/>
  <c r="CU46" i="19" s="1"/>
  <c r="CE45" i="1" s="1"/>
  <c r="BY55" i="22"/>
  <c r="BY49" i="22"/>
  <c r="BY59" i="22"/>
  <c r="BY54" i="22"/>
  <c r="BY47" i="22"/>
  <c r="BX60" i="22"/>
  <c r="BH47" i="1" s="1"/>
  <c r="BX61" i="22"/>
  <c r="BH48" i="1" s="1"/>
  <c r="CU47" i="19" l="1"/>
  <c r="CU48" i="19"/>
  <c r="CU49" i="19" s="1"/>
  <c r="CU50" i="19" s="1"/>
  <c r="CV43" i="19" s="1"/>
  <c r="CV44" i="19" s="1"/>
  <c r="CV45" i="19" s="1"/>
  <c r="CV46" i="19" s="1"/>
  <c r="CF45" i="1" s="1"/>
  <c r="BY50" i="22"/>
  <c r="BZ43" i="22" s="1"/>
  <c r="BZ44" i="22" s="1"/>
  <c r="BZ45" i="22" s="1"/>
  <c r="BZ46" i="22" s="1"/>
  <c r="BY56" i="22"/>
  <c r="BY57" i="22" s="1"/>
  <c r="CV47" i="19" l="1"/>
  <c r="CV48" i="19"/>
  <c r="CV49" i="19" s="1"/>
  <c r="BY61" i="22"/>
  <c r="BI48" i="1" s="1"/>
  <c r="BY60" i="22"/>
  <c r="BI47" i="1" s="1"/>
  <c r="BZ54" i="22"/>
  <c r="BZ59" i="22"/>
  <c r="BZ48" i="22"/>
  <c r="BZ47" i="22"/>
  <c r="CV50" i="19" l="1"/>
  <c r="CW43" i="19" s="1"/>
  <c r="CW44" i="19" s="1"/>
  <c r="CW45" i="19" s="1"/>
  <c r="CW46" i="19" s="1"/>
  <c r="CG45" i="1" s="1"/>
  <c r="BZ55" i="22"/>
  <c r="BZ56" i="22" s="1"/>
  <c r="BZ57" i="22" s="1"/>
  <c r="BZ49" i="22"/>
  <c r="BZ50" i="22" s="1"/>
  <c r="CA43" i="22" s="1"/>
  <c r="CA44" i="22" s="1"/>
  <c r="CA45" i="22" s="1"/>
  <c r="CA46" i="22" s="1"/>
  <c r="CW47" i="19" l="1"/>
  <c r="CW48" i="19"/>
  <c r="CW49" i="19" s="1"/>
  <c r="CW50" i="19"/>
  <c r="CX43" i="19" s="1"/>
  <c r="CX44" i="19" s="1"/>
  <c r="CX45" i="19" s="1"/>
  <c r="CX46" i="19" s="1"/>
  <c r="CX48" i="19" s="1"/>
  <c r="CX49" i="19" s="1"/>
  <c r="CA59" i="22"/>
  <c r="CA54" i="22"/>
  <c r="CA48" i="22"/>
  <c r="CA47" i="22"/>
  <c r="BZ60" i="22"/>
  <c r="BJ47" i="1" s="1"/>
  <c r="BZ61" i="22"/>
  <c r="BJ48" i="1" s="1"/>
  <c r="CX47" i="19" l="1"/>
  <c r="CX50" i="19" s="1"/>
  <c r="CY43" i="19" s="1"/>
  <c r="CY44" i="19" s="1"/>
  <c r="CY45" i="19" s="1"/>
  <c r="CY46" i="19" s="1"/>
  <c r="CY47" i="19" s="1"/>
  <c r="CH45" i="1"/>
  <c r="CA49" i="22"/>
  <c r="CA50" i="22" s="1"/>
  <c r="CB43" i="22" s="1"/>
  <c r="CB44" i="22" s="1"/>
  <c r="CB45" i="22" s="1"/>
  <c r="CB46" i="22" s="1"/>
  <c r="CB48" i="22" s="1"/>
  <c r="CA55" i="22"/>
  <c r="CA56" i="22" s="1"/>
  <c r="CA57" i="22" s="1"/>
  <c r="CI45" i="1" l="1"/>
  <c r="CY48" i="19"/>
  <c r="CY49" i="19" s="1"/>
  <c r="CY50" i="19" s="1"/>
  <c r="CZ43" i="19" s="1"/>
  <c r="CZ44" i="19" s="1"/>
  <c r="CZ45" i="19" s="1"/>
  <c r="CZ46" i="19" s="1"/>
  <c r="CZ47" i="19" s="1"/>
  <c r="CB55" i="22"/>
  <c r="CB49" i="22"/>
  <c r="CA60" i="22"/>
  <c r="BK47" i="1" s="1"/>
  <c r="CA61" i="22"/>
  <c r="BK48" i="1" s="1"/>
  <c r="CB59" i="22"/>
  <c r="CB54" i="22"/>
  <c r="CB47" i="22"/>
  <c r="CJ45" i="1" l="1"/>
  <c r="CZ48" i="19"/>
  <c r="CZ49" i="19" s="1"/>
  <c r="CZ50" i="19" s="1"/>
  <c r="DA43" i="19" s="1"/>
  <c r="DA44" i="19" s="1"/>
  <c r="DA45" i="19" s="1"/>
  <c r="DA46" i="19" s="1"/>
  <c r="CB50" i="22"/>
  <c r="CC43" i="22" s="1"/>
  <c r="CC44" i="22" s="1"/>
  <c r="CC45" i="22" s="1"/>
  <c r="CC46" i="22" s="1"/>
  <c r="CB56" i="22"/>
  <c r="CB57" i="22" s="1"/>
  <c r="CK45" i="1" l="1"/>
  <c r="DA47" i="19"/>
  <c r="DA48" i="19"/>
  <c r="DA49" i="19" s="1"/>
  <c r="DA50" i="19" s="1"/>
  <c r="DB43" i="19" s="1"/>
  <c r="DB44" i="19" s="1"/>
  <c r="DB45" i="19" s="1"/>
  <c r="DB46" i="19" s="1"/>
  <c r="DB47" i="19" s="1"/>
  <c r="CB60" i="22"/>
  <c r="BL47" i="1" s="1"/>
  <c r="CB61" i="22"/>
  <c r="BL48" i="1" s="1"/>
  <c r="CC54" i="22"/>
  <c r="CC59" i="22"/>
  <c r="CC48" i="22"/>
  <c r="CC47" i="22"/>
  <c r="CL45" i="1" l="1"/>
  <c r="DB48" i="19"/>
  <c r="DB49" i="19" s="1"/>
  <c r="DB50" i="19" s="1"/>
  <c r="DC43" i="19" s="1"/>
  <c r="DC44" i="19" s="1"/>
  <c r="DC45" i="19" s="1"/>
  <c r="DC46" i="19" s="1"/>
  <c r="CM45" i="1" s="1"/>
  <c r="CC55" i="22"/>
  <c r="CC56" i="22" s="1"/>
  <c r="CC57" i="22" s="1"/>
  <c r="CC49" i="22"/>
  <c r="CC50" i="22" s="1"/>
  <c r="CD43" i="22" s="1"/>
  <c r="CD44" i="22" s="1"/>
  <c r="CD45" i="22" s="1"/>
  <c r="CD46" i="22" s="1"/>
  <c r="DC47" i="19" l="1"/>
  <c r="DC48" i="19"/>
  <c r="DC49" i="19" s="1"/>
  <c r="CD59" i="22"/>
  <c r="CD54" i="22"/>
  <c r="CD48" i="22"/>
  <c r="CD47" i="22"/>
  <c r="CC60" i="22"/>
  <c r="BM47" i="1" s="1"/>
  <c r="CC61" i="22"/>
  <c r="BM48" i="1" s="1"/>
  <c r="DC50" i="19" l="1"/>
  <c r="DD43" i="19" s="1"/>
  <c r="DD44" i="19" s="1"/>
  <c r="DD45" i="19" s="1"/>
  <c r="DD46" i="19" s="1"/>
  <c r="DD48" i="19" s="1"/>
  <c r="DD49" i="19" s="1"/>
  <c r="CN45" i="1"/>
  <c r="CD55" i="22"/>
  <c r="CD56" i="22" s="1"/>
  <c r="CD57" i="22" s="1"/>
  <c r="CD49" i="22"/>
  <c r="CD50" i="22" s="1"/>
  <c r="CE43" i="22" s="1"/>
  <c r="CE44" i="22" s="1"/>
  <c r="CE45" i="22" s="1"/>
  <c r="CE46" i="22" s="1"/>
  <c r="CE48" i="22" s="1"/>
  <c r="DD47" i="19" l="1"/>
  <c r="DD50" i="19" s="1"/>
  <c r="DE43" i="19" s="1"/>
  <c r="DE44" i="19" s="1"/>
  <c r="DE45" i="19" s="1"/>
  <c r="DE46" i="19" s="1"/>
  <c r="CO45" i="1" s="1"/>
  <c r="DE48" i="19"/>
  <c r="DE49" i="19" s="1"/>
  <c r="CE55" i="22"/>
  <c r="CE49" i="22"/>
  <c r="CE59" i="22"/>
  <c r="CE54" i="22"/>
  <c r="CE47" i="22"/>
  <c r="CD61" i="22"/>
  <c r="BN48" i="1" s="1"/>
  <c r="CD60" i="22"/>
  <c r="BN47" i="1" s="1"/>
  <c r="DE50" i="19" l="1"/>
  <c r="DF43" i="19" s="1"/>
  <c r="DF44" i="19" s="1"/>
  <c r="DF45" i="19" s="1"/>
  <c r="DF46" i="19" s="1"/>
  <c r="CP45" i="1" s="1"/>
  <c r="DE47" i="19"/>
  <c r="DF47" i="19"/>
  <c r="CE56" i="22"/>
  <c r="CE57" i="22" s="1"/>
  <c r="CE61" i="22" s="1"/>
  <c r="BO48" i="1" s="1"/>
  <c r="CE50" i="22"/>
  <c r="CF43" i="22" s="1"/>
  <c r="CF44" i="22" s="1"/>
  <c r="CF45" i="22" s="1"/>
  <c r="CF46" i="22" s="1"/>
  <c r="DF48" i="19" l="1"/>
  <c r="DF49" i="19" s="1"/>
  <c r="DF50" i="19" s="1"/>
  <c r="DG43" i="19" s="1"/>
  <c r="DG44" i="19" s="1"/>
  <c r="DG45" i="19" s="1"/>
  <c r="DG46" i="19" s="1"/>
  <c r="CQ45" i="1" s="1"/>
  <c r="CE60" i="22"/>
  <c r="BO47" i="1" s="1"/>
  <c r="CF54" i="22"/>
  <c r="CF59" i="22"/>
  <c r="CF47" i="22"/>
  <c r="CF48" i="22"/>
  <c r="DG48" i="19" l="1"/>
  <c r="DG49" i="19" s="1"/>
  <c r="DG50" i="19" s="1"/>
  <c r="DH43" i="19" s="1"/>
  <c r="DH44" i="19" s="1"/>
  <c r="DH45" i="19" s="1"/>
  <c r="DH46" i="19" s="1"/>
  <c r="DH48" i="19" s="1"/>
  <c r="DH49" i="19" s="1"/>
  <c r="DG47" i="19"/>
  <c r="CF49" i="22"/>
  <c r="CF50" i="22" s="1"/>
  <c r="CG43" i="22" s="1"/>
  <c r="CG44" i="22" s="1"/>
  <c r="CG45" i="22" s="1"/>
  <c r="CG46" i="22" s="1"/>
  <c r="CF55" i="22"/>
  <c r="CF56" i="22" s="1"/>
  <c r="CF57" i="22" s="1"/>
  <c r="DH47" i="19" l="1"/>
  <c r="CR45" i="1"/>
  <c r="DH50" i="19"/>
  <c r="DI43" i="19" s="1"/>
  <c r="DI44" i="19" s="1"/>
  <c r="DI45" i="19" s="1"/>
  <c r="DI46" i="19" s="1"/>
  <c r="CS45" i="1" s="1"/>
  <c r="CF61" i="22"/>
  <c r="BP48" i="1" s="1"/>
  <c r="CF60" i="22"/>
  <c r="BP47" i="1" s="1"/>
  <c r="CG59" i="22"/>
  <c r="CG54" i="22"/>
  <c r="CG47" i="22"/>
  <c r="CG48" i="22"/>
  <c r="DI47" i="19" l="1"/>
  <c r="DI48" i="19"/>
  <c r="DI49" i="19" s="1"/>
  <c r="CG55" i="22"/>
  <c r="CG56" i="22" s="1"/>
  <c r="CG57" i="22" s="1"/>
  <c r="CG49" i="22"/>
  <c r="CG50" i="22" s="1"/>
  <c r="CH43" i="22" s="1"/>
  <c r="CH44" i="22" s="1"/>
  <c r="CH45" i="22" s="1"/>
  <c r="CH46" i="22" s="1"/>
  <c r="DI50" i="19" l="1"/>
  <c r="DJ43" i="19" s="1"/>
  <c r="DJ44" i="19" s="1"/>
  <c r="DJ45" i="19" s="1"/>
  <c r="DJ46" i="19" s="1"/>
  <c r="CT45" i="1" s="1"/>
  <c r="CH54" i="22"/>
  <c r="CH59" i="22"/>
  <c r="CH48" i="22"/>
  <c r="CH47" i="22"/>
  <c r="CG61" i="22"/>
  <c r="BQ48" i="1" s="1"/>
  <c r="CG60" i="22"/>
  <c r="BQ47" i="1" s="1"/>
  <c r="DJ48" i="19" l="1"/>
  <c r="DJ49" i="19" s="1"/>
  <c r="DJ50" i="19" s="1"/>
  <c r="DK43" i="19" s="1"/>
  <c r="DK44" i="19" s="1"/>
  <c r="DK45" i="19" s="1"/>
  <c r="DK46" i="19" s="1"/>
  <c r="CU45" i="1" s="1"/>
  <c r="DJ47" i="19"/>
  <c r="CH49" i="22"/>
  <c r="CH50" i="22" s="1"/>
  <c r="CI43" i="22" s="1"/>
  <c r="CI44" i="22" s="1"/>
  <c r="CI45" i="22" s="1"/>
  <c r="CI46" i="22" s="1"/>
  <c r="CI48" i="22" s="1"/>
  <c r="CH55" i="22"/>
  <c r="CH56" i="22" s="1"/>
  <c r="CH57" i="22" s="1"/>
  <c r="DK48" i="19" l="1"/>
  <c r="DK49" i="19" s="1"/>
  <c r="DK47" i="19"/>
  <c r="CI55" i="22"/>
  <c r="CI49" i="22"/>
  <c r="CH60" i="22"/>
  <c r="BR47" i="1" s="1"/>
  <c r="CH61" i="22"/>
  <c r="BR48" i="1" s="1"/>
  <c r="CI54" i="22"/>
  <c r="CI59" i="22"/>
  <c r="CI47" i="22"/>
  <c r="DK50" i="19" l="1"/>
  <c r="DL43" i="19" s="1"/>
  <c r="DL44" i="19" s="1"/>
  <c r="DL45" i="19" s="1"/>
  <c r="DL46" i="19" s="1"/>
  <c r="CI50" i="22"/>
  <c r="CJ43" i="22" s="1"/>
  <c r="CJ44" i="22" s="1"/>
  <c r="CJ45" i="22" s="1"/>
  <c r="CJ46" i="22" s="1"/>
  <c r="CI56" i="22"/>
  <c r="CI57" i="22" s="1"/>
  <c r="DL48" i="19" l="1"/>
  <c r="DL47" i="19"/>
  <c r="CV45" i="1"/>
  <c r="CI61" i="22"/>
  <c r="BS48" i="1" s="1"/>
  <c r="CI60" i="22"/>
  <c r="BS47" i="1" s="1"/>
  <c r="CJ54" i="22"/>
  <c r="CJ59" i="22"/>
  <c r="CJ48" i="22"/>
  <c r="CJ47" i="22"/>
  <c r="DL49" i="19" l="1"/>
  <c r="DL50" i="19" s="1"/>
  <c r="DM43" i="19" s="1"/>
  <c r="DM44" i="19" s="1"/>
  <c r="DM45" i="19" s="1"/>
  <c r="DM46" i="19" s="1"/>
  <c r="CJ55" i="22"/>
  <c r="CJ56" i="22" s="1"/>
  <c r="CJ57" i="22" s="1"/>
  <c r="CJ49" i="22"/>
  <c r="CJ50" i="22" s="1"/>
  <c r="CK43" i="22" s="1"/>
  <c r="CK44" i="22" s="1"/>
  <c r="CK45" i="22" s="1"/>
  <c r="CK46" i="22" s="1"/>
  <c r="CK48" i="22" s="1"/>
  <c r="DM47" i="19" l="1"/>
  <c r="CW45" i="1"/>
  <c r="DM48" i="19"/>
  <c r="DM49" i="19" s="1"/>
  <c r="DM50" i="19" s="1"/>
  <c r="DN43" i="19" s="1"/>
  <c r="DN44" i="19" s="1"/>
  <c r="DN45" i="19" s="1"/>
  <c r="DN46" i="19" s="1"/>
  <c r="CK55" i="22"/>
  <c r="CK49" i="22"/>
  <c r="CK59" i="22"/>
  <c r="CK54" i="22"/>
  <c r="CK47" i="22"/>
  <c r="CJ61" i="22"/>
  <c r="BT48" i="1" s="1"/>
  <c r="CJ60" i="22"/>
  <c r="BT47" i="1" s="1"/>
  <c r="DN47" i="19" l="1"/>
  <c r="CX45" i="1"/>
  <c r="DN48" i="19"/>
  <c r="DN49" i="19" s="1"/>
  <c r="DN50" i="19" s="1"/>
  <c r="DO43" i="19" s="1"/>
  <c r="DO44" i="19" s="1"/>
  <c r="DO45" i="19" s="1"/>
  <c r="DO46" i="19" s="1"/>
  <c r="DO47" i="19" s="1"/>
  <c r="CK56" i="22"/>
  <c r="CK57" i="22" s="1"/>
  <c r="CK61" i="22" s="1"/>
  <c r="BU48" i="1" s="1"/>
  <c r="CK50" i="22"/>
  <c r="CL43" i="22" s="1"/>
  <c r="CL44" i="22" s="1"/>
  <c r="CL45" i="22" s="1"/>
  <c r="CL46" i="22" s="1"/>
  <c r="DO48" i="19" l="1"/>
  <c r="DO49" i="19" s="1"/>
  <c r="DO50" i="19" s="1"/>
  <c r="DP43" i="19" s="1"/>
  <c r="DP44" i="19" s="1"/>
  <c r="DP45" i="19" s="1"/>
  <c r="DP46" i="19" s="1"/>
  <c r="CY45" i="1"/>
  <c r="CK60" i="22"/>
  <c r="BU47" i="1" s="1"/>
  <c r="CL48" i="22"/>
  <c r="CL59" i="22"/>
  <c r="CL54" i="22"/>
  <c r="CL47" i="22"/>
  <c r="CZ45" i="1" l="1"/>
  <c r="DP47" i="19"/>
  <c r="DP48" i="19"/>
  <c r="DP49" i="19" s="1"/>
  <c r="DP50" i="19" s="1"/>
  <c r="DQ43" i="19" s="1"/>
  <c r="DQ44" i="19" s="1"/>
  <c r="DQ45" i="19" s="1"/>
  <c r="DQ46" i="19" s="1"/>
  <c r="DQ47" i="19" s="1"/>
  <c r="CL55" i="22"/>
  <c r="CL56" i="22" s="1"/>
  <c r="CL57" i="22" s="1"/>
  <c r="CL49" i="22"/>
  <c r="CL50" i="22" s="1"/>
  <c r="CM43" i="22" s="1"/>
  <c r="CM44" i="22" s="1"/>
  <c r="CM45" i="22" s="1"/>
  <c r="CM46" i="22" s="1"/>
  <c r="DQ48" i="19" l="1"/>
  <c r="DQ49" i="19" s="1"/>
  <c r="DQ50" i="19" s="1"/>
  <c r="DR43" i="19" s="1"/>
  <c r="DR44" i="19" s="1"/>
  <c r="DR45" i="19" s="1"/>
  <c r="DR46" i="19" s="1"/>
  <c r="DA45" i="1"/>
  <c r="CM48" i="22"/>
  <c r="CM59" i="22"/>
  <c r="CM54" i="22"/>
  <c r="CM47" i="22"/>
  <c r="CL60" i="22"/>
  <c r="BV47" i="1" s="1"/>
  <c r="CL61" i="22"/>
  <c r="BV48" i="1" s="1"/>
  <c r="DR48" i="19" l="1"/>
  <c r="DR49" i="19" s="1"/>
  <c r="DB45" i="1"/>
  <c r="DR47" i="19"/>
  <c r="CM55" i="22"/>
  <c r="CM56" i="22" s="1"/>
  <c r="CM57" i="22" s="1"/>
  <c r="CM49" i="22"/>
  <c r="CM50" i="22" s="1"/>
  <c r="CN43" i="22" s="1"/>
  <c r="CN44" i="22" s="1"/>
  <c r="CN45" i="22" s="1"/>
  <c r="CN46" i="22" s="1"/>
  <c r="DR50" i="19" l="1"/>
  <c r="DS43" i="19" s="1"/>
  <c r="DS44" i="19" s="1"/>
  <c r="DS45" i="19" s="1"/>
  <c r="DS46" i="19" s="1"/>
  <c r="CN54" i="22"/>
  <c r="CN59" i="22"/>
  <c r="CN48" i="22"/>
  <c r="CN47" i="22"/>
  <c r="CM60" i="22"/>
  <c r="BW47" i="1" s="1"/>
  <c r="CM61" i="22"/>
  <c r="BW48" i="1" s="1"/>
  <c r="DS48" i="19" l="1"/>
  <c r="DS49" i="19" s="1"/>
  <c r="DC45" i="1"/>
  <c r="DS47" i="19"/>
  <c r="DS50" i="19" s="1"/>
  <c r="DT43" i="19" s="1"/>
  <c r="DT44" i="19" s="1"/>
  <c r="DT45" i="19" s="1"/>
  <c r="DT46" i="19" s="1"/>
  <c r="DD45" i="1" s="1"/>
  <c r="CN55" i="22"/>
  <c r="CN56" i="22" s="1"/>
  <c r="CN57" i="22" s="1"/>
  <c r="CN49" i="22"/>
  <c r="CN50" i="22" s="1"/>
  <c r="CO43" i="22" s="1"/>
  <c r="CO44" i="22" s="1"/>
  <c r="CO45" i="22" s="1"/>
  <c r="CO46" i="22" s="1"/>
  <c r="DT47" i="19" l="1"/>
  <c r="DT48" i="19"/>
  <c r="DT49" i="19" s="1"/>
  <c r="CO59" i="22"/>
  <c r="CO54" i="22"/>
  <c r="CO47" i="22"/>
  <c r="CN60" i="22"/>
  <c r="BX47" i="1" s="1"/>
  <c r="CN61" i="22"/>
  <c r="BX48" i="1" s="1"/>
  <c r="CO48" i="22"/>
  <c r="DT50" i="19" l="1"/>
  <c r="DU43" i="19" s="1"/>
  <c r="DU44" i="19" s="1"/>
  <c r="DU45" i="19" s="1"/>
  <c r="DU46" i="19" s="1"/>
  <c r="DU48" i="19" s="1"/>
  <c r="DU49" i="19" s="1"/>
  <c r="CO55" i="22"/>
  <c r="CO56" i="22" s="1"/>
  <c r="CO57" i="22" s="1"/>
  <c r="CO49" i="22"/>
  <c r="CO50" i="22" s="1"/>
  <c r="CP43" i="22" s="1"/>
  <c r="CP44" i="22" s="1"/>
  <c r="CP45" i="22" s="1"/>
  <c r="CP46" i="22" s="1"/>
  <c r="DU47" i="19" l="1"/>
  <c r="DU50" i="19" s="1"/>
  <c r="DV43" i="19" s="1"/>
  <c r="DV44" i="19" s="1"/>
  <c r="DV45" i="19" s="1"/>
  <c r="DV46" i="19" s="1"/>
  <c r="DE45" i="1"/>
  <c r="CP54" i="22"/>
  <c r="CP59" i="22"/>
  <c r="CP47" i="22"/>
  <c r="CO60" i="22"/>
  <c r="BY47" i="1" s="1"/>
  <c r="CO61" i="22"/>
  <c r="BY48" i="1" s="1"/>
  <c r="CP48" i="22"/>
  <c r="DV47" i="19" l="1"/>
  <c r="DF45" i="1"/>
  <c r="DV48" i="19"/>
  <c r="DV49" i="19" s="1"/>
  <c r="DV50" i="19" s="1"/>
  <c r="DW43" i="19" s="1"/>
  <c r="DW44" i="19" s="1"/>
  <c r="DW45" i="19" s="1"/>
  <c r="DW46" i="19" s="1"/>
  <c r="DW47" i="19" s="1"/>
  <c r="CP55" i="22"/>
  <c r="CP56" i="22" s="1"/>
  <c r="CP57" i="22" s="1"/>
  <c r="CP49" i="22"/>
  <c r="CP50" i="22" s="1"/>
  <c r="CQ43" i="22" s="1"/>
  <c r="CQ44" i="22" s="1"/>
  <c r="CQ45" i="22" s="1"/>
  <c r="CQ46" i="22" s="1"/>
  <c r="DW48" i="19" l="1"/>
  <c r="DW49" i="19" s="1"/>
  <c r="DW50" i="19" s="1"/>
  <c r="DX43" i="19" s="1"/>
  <c r="DX44" i="19" s="1"/>
  <c r="DX45" i="19" s="1"/>
  <c r="DX46" i="19" s="1"/>
  <c r="DX48" i="19" s="1"/>
  <c r="DX49" i="19" s="1"/>
  <c r="DG45" i="1"/>
  <c r="CQ59" i="22"/>
  <c r="CQ54" i="22"/>
  <c r="CQ47" i="22"/>
  <c r="CP61" i="22"/>
  <c r="BZ48" i="1" s="1"/>
  <c r="CP60" i="22"/>
  <c r="BZ47" i="1" s="1"/>
  <c r="CQ48" i="22"/>
  <c r="DX47" i="19" l="1"/>
  <c r="DX50" i="19" s="1"/>
  <c r="DY43" i="19" s="1"/>
  <c r="DY44" i="19" s="1"/>
  <c r="DY45" i="19" s="1"/>
  <c r="DY46" i="19" s="1"/>
  <c r="DH45" i="1"/>
  <c r="CQ55" i="22"/>
  <c r="CQ56" i="22" s="1"/>
  <c r="CQ57" i="22" s="1"/>
  <c r="CQ49" i="22"/>
  <c r="CQ50" i="22" s="1"/>
  <c r="CR43" i="22" s="1"/>
  <c r="CR44" i="22" s="1"/>
  <c r="CR45" i="22" s="1"/>
  <c r="CR46" i="22" s="1"/>
  <c r="DY47" i="19" l="1"/>
  <c r="DI45" i="1"/>
  <c r="DY48" i="19"/>
  <c r="DY49" i="19" s="1"/>
  <c r="CR59" i="22"/>
  <c r="CR54" i="22"/>
  <c r="CR47" i="22"/>
  <c r="CQ61" i="22"/>
  <c r="CA48" i="1" s="1"/>
  <c r="CQ60" i="22"/>
  <c r="CA47" i="1" s="1"/>
  <c r="CR48" i="22"/>
  <c r="DY50" i="19" l="1"/>
  <c r="DZ43" i="19" s="1"/>
  <c r="DZ44" i="19" s="1"/>
  <c r="DZ45" i="19" s="1"/>
  <c r="DZ46" i="19" s="1"/>
  <c r="DZ47" i="19" s="1"/>
  <c r="DJ45" i="1"/>
  <c r="CR55" i="22"/>
  <c r="CR56" i="22" s="1"/>
  <c r="CR57" i="22" s="1"/>
  <c r="CR49" i="22"/>
  <c r="CR50" i="22" s="1"/>
  <c r="CS43" i="22" s="1"/>
  <c r="CS44" i="22" s="1"/>
  <c r="CS45" i="22" s="1"/>
  <c r="CS46" i="22" s="1"/>
  <c r="DZ48" i="19" l="1"/>
  <c r="DZ49" i="19" s="1"/>
  <c r="DZ50" i="19" s="1"/>
  <c r="EA43" i="19" s="1"/>
  <c r="EA44" i="19" s="1"/>
  <c r="EA45" i="19" s="1"/>
  <c r="EA46" i="19" s="1"/>
  <c r="EA47" i="19" s="1"/>
  <c r="CS54" i="22"/>
  <c r="CS59" i="22"/>
  <c r="CS47" i="22"/>
  <c r="CR60" i="22"/>
  <c r="CB47" i="1" s="1"/>
  <c r="CR61" i="22"/>
  <c r="CB48" i="1" s="1"/>
  <c r="CS48" i="22"/>
  <c r="DK45" i="1" l="1"/>
  <c r="EA48" i="19"/>
  <c r="EA49" i="19" s="1"/>
  <c r="EA50" i="19" s="1"/>
  <c r="EB43" i="19" s="1"/>
  <c r="EB44" i="19" s="1"/>
  <c r="EB45" i="19" s="1"/>
  <c r="EB46" i="19" s="1"/>
  <c r="DL45" i="1" s="1"/>
  <c r="EB48" i="19"/>
  <c r="EB49" i="19" s="1"/>
  <c r="CS55" i="22"/>
  <c r="CS56" i="22" s="1"/>
  <c r="CS57" i="22" s="1"/>
  <c r="CS49" i="22"/>
  <c r="CS50" i="22" s="1"/>
  <c r="CT43" i="22" s="1"/>
  <c r="CT44" i="22" s="1"/>
  <c r="CT45" i="22" s="1"/>
  <c r="CT46" i="22" s="1"/>
  <c r="CT48" i="22" s="1"/>
  <c r="EB47" i="19" l="1"/>
  <c r="EB50" i="19" s="1"/>
  <c r="EC43" i="19" s="1"/>
  <c r="EC44" i="19" s="1"/>
  <c r="EC45" i="19" s="1"/>
  <c r="EC46" i="19" s="1"/>
  <c r="EC47" i="19" s="1"/>
  <c r="CT55" i="22"/>
  <c r="CT49" i="22"/>
  <c r="CT54" i="22"/>
  <c r="CT59" i="22"/>
  <c r="CT47" i="22"/>
  <c r="CS61" i="22"/>
  <c r="CC48" i="1" s="1"/>
  <c r="CS60" i="22"/>
  <c r="CC47" i="1" s="1"/>
  <c r="EC48" i="19" l="1"/>
  <c r="EC49" i="19" s="1"/>
  <c r="EC50" i="19" s="1"/>
  <c r="ED43" i="19" s="1"/>
  <c r="ED44" i="19" s="1"/>
  <c r="ED45" i="19" s="1"/>
  <c r="ED46" i="19" s="1"/>
  <c r="ED48" i="19" s="1"/>
  <c r="ED49" i="19" s="1"/>
  <c r="DM45" i="1"/>
  <c r="ED47" i="19"/>
  <c r="CT50" i="22"/>
  <c r="CU43" i="22" s="1"/>
  <c r="CU44" i="22" s="1"/>
  <c r="CU45" i="22" s="1"/>
  <c r="CU46" i="22" s="1"/>
  <c r="CT56" i="22"/>
  <c r="CT57" i="22" s="1"/>
  <c r="ED50" i="19" l="1"/>
  <c r="EE43" i="19" s="1"/>
  <c r="EE44" i="19" s="1"/>
  <c r="EE45" i="19" s="1"/>
  <c r="EE46" i="19" s="1"/>
  <c r="DO45" i="1" s="1"/>
  <c r="DN45" i="1"/>
  <c r="EE48" i="19"/>
  <c r="EE49" i="19" s="1"/>
  <c r="EE47" i="19"/>
  <c r="CT60" i="22"/>
  <c r="CD47" i="1" s="1"/>
  <c r="CT61" i="22"/>
  <c r="CD48" i="1" s="1"/>
  <c r="CU59" i="22"/>
  <c r="CU54" i="22"/>
  <c r="CU48" i="22"/>
  <c r="CU47" i="22"/>
  <c r="EE50" i="19" l="1"/>
  <c r="EF43" i="19" s="1"/>
  <c r="EF44" i="19" s="1"/>
  <c r="EF45" i="19" s="1"/>
  <c r="EF46" i="19" s="1"/>
  <c r="EF48" i="19" s="1"/>
  <c r="EF49" i="19" s="1"/>
  <c r="DP45" i="1"/>
  <c r="CU55" i="22"/>
  <c r="CU56" i="22" s="1"/>
  <c r="CU57" i="22" s="1"/>
  <c r="CU49" i="22"/>
  <c r="CU50" i="22" s="1"/>
  <c r="CV43" i="22" s="1"/>
  <c r="CV44" i="22" s="1"/>
  <c r="CV45" i="22" s="1"/>
  <c r="CV46" i="22" s="1"/>
  <c r="EF47" i="19" l="1"/>
  <c r="EF50" i="19" s="1"/>
  <c r="EG43" i="19" s="1"/>
  <c r="EG44" i="19" s="1"/>
  <c r="EG45" i="19" s="1"/>
  <c r="EG46" i="19" s="1"/>
  <c r="EG48" i="19" s="1"/>
  <c r="EG49" i="19" s="1"/>
  <c r="DQ45" i="1"/>
  <c r="CV54" i="22"/>
  <c r="CV59" i="22"/>
  <c r="CV47" i="22"/>
  <c r="CU61" i="22"/>
  <c r="CE48" i="1" s="1"/>
  <c r="CU60" i="22"/>
  <c r="CE47" i="1" s="1"/>
  <c r="CV48" i="22"/>
  <c r="EG47" i="19" l="1"/>
  <c r="EG50" i="19" s="1"/>
  <c r="EH43" i="19" s="1"/>
  <c r="EH44" i="19" s="1"/>
  <c r="EH45" i="19" s="1"/>
  <c r="EH46" i="19" s="1"/>
  <c r="EH48" i="19" s="1"/>
  <c r="EH49" i="19" s="1"/>
  <c r="DR45" i="1"/>
  <c r="CV55" i="22"/>
  <c r="CV56" i="22" s="1"/>
  <c r="CV57" i="22" s="1"/>
  <c r="CV49" i="22"/>
  <c r="CV50" i="22" s="1"/>
  <c r="CW43" i="22" s="1"/>
  <c r="CW44" i="22" s="1"/>
  <c r="CW45" i="22" s="1"/>
  <c r="CW46" i="22" s="1"/>
  <c r="EH47" i="19" l="1"/>
  <c r="EH50" i="19" s="1"/>
  <c r="EI43" i="19" s="1"/>
  <c r="EI44" i="19" s="1"/>
  <c r="EI45" i="19" s="1"/>
  <c r="EI46" i="19" s="1"/>
  <c r="DS45" i="1" s="1"/>
  <c r="CW54" i="22"/>
  <c r="CW59" i="22"/>
  <c r="CW47" i="22"/>
  <c r="CW48" i="22"/>
  <c r="CV61" i="22"/>
  <c r="CF48" i="1" s="1"/>
  <c r="CV60" i="22"/>
  <c r="CF47" i="1" s="1"/>
  <c r="EI48" i="19" l="1"/>
  <c r="EI49" i="19" s="1"/>
  <c r="EI50" i="19" s="1"/>
  <c r="EJ43" i="19" s="1"/>
  <c r="EJ44" i="19" s="1"/>
  <c r="EJ45" i="19" s="1"/>
  <c r="EJ46" i="19" s="1"/>
  <c r="EI47" i="19"/>
  <c r="CW55" i="22"/>
  <c r="CW56" i="22" s="1"/>
  <c r="CW57" i="22" s="1"/>
  <c r="CW49" i="22"/>
  <c r="CW50" i="22" s="1"/>
  <c r="CX43" i="22" s="1"/>
  <c r="CX44" i="22" s="1"/>
  <c r="CX45" i="22" s="1"/>
  <c r="CX46" i="22" s="1"/>
  <c r="DT45" i="1" l="1"/>
  <c r="EJ47" i="19"/>
  <c r="EJ48" i="19"/>
  <c r="EJ49" i="19" s="1"/>
  <c r="CX59" i="22"/>
  <c r="CX54" i="22"/>
  <c r="CX47" i="22"/>
  <c r="CW60" i="22"/>
  <c r="CG47" i="1" s="1"/>
  <c r="CW61" i="22"/>
  <c r="CG48" i="1" s="1"/>
  <c r="CX48" i="22"/>
  <c r="EJ50" i="19" l="1"/>
  <c r="EK43" i="19" s="1"/>
  <c r="EK44" i="19" s="1"/>
  <c r="EK45" i="19" s="1"/>
  <c r="EK46" i="19" s="1"/>
  <c r="CX55" i="22"/>
  <c r="CX56" i="22" s="1"/>
  <c r="CX57" i="22" s="1"/>
  <c r="CX49" i="22"/>
  <c r="CX50" i="22" s="1"/>
  <c r="CY43" i="22" s="1"/>
  <c r="CY44" i="22" s="1"/>
  <c r="CY45" i="22" s="1"/>
  <c r="CY46" i="22" s="1"/>
  <c r="DU45" i="1" l="1"/>
  <c r="EK47" i="19"/>
  <c r="EK48" i="19"/>
  <c r="EK49" i="19" s="1"/>
  <c r="EK50" i="19" s="1"/>
  <c r="EL43" i="19" s="1"/>
  <c r="EL44" i="19" s="1"/>
  <c r="EL45" i="19" s="1"/>
  <c r="EL46" i="19" s="1"/>
  <c r="DV45" i="1" s="1"/>
  <c r="CY48" i="22"/>
  <c r="CY59" i="22"/>
  <c r="CY54" i="22"/>
  <c r="CY47" i="22"/>
  <c r="CX61" i="22"/>
  <c r="CH48" i="1" s="1"/>
  <c r="CX60" i="22"/>
  <c r="CH47" i="1" s="1"/>
  <c r="EL47" i="19" l="1"/>
  <c r="EL48" i="19"/>
  <c r="EL49" i="19" s="1"/>
  <c r="EL50" i="19" s="1"/>
  <c r="EM43" i="19" s="1"/>
  <c r="EM44" i="19" s="1"/>
  <c r="EM45" i="19" s="1"/>
  <c r="EM46" i="19" s="1"/>
  <c r="CY55" i="22"/>
  <c r="CY56" i="22" s="1"/>
  <c r="CY57" i="22" s="1"/>
  <c r="CY49" i="22"/>
  <c r="CY50" i="22" s="1"/>
  <c r="CZ43" i="22" s="1"/>
  <c r="CZ44" i="22" s="1"/>
  <c r="CZ45" i="22" s="1"/>
  <c r="CZ46" i="22" s="1"/>
  <c r="EM48" i="19" l="1"/>
  <c r="EM49" i="19" s="1"/>
  <c r="DW45" i="1"/>
  <c r="EM47" i="19"/>
  <c r="CZ54" i="22"/>
  <c r="CZ59" i="22"/>
  <c r="CZ48" i="22"/>
  <c r="CZ47" i="22"/>
  <c r="CY60" i="22"/>
  <c r="CI47" i="1" s="1"/>
  <c r="CY61" i="22"/>
  <c r="CI48" i="1" s="1"/>
  <c r="EM50" i="19" l="1"/>
  <c r="EN43" i="19" s="1"/>
  <c r="EN44" i="19" s="1"/>
  <c r="EN45" i="19" s="1"/>
  <c r="EN46" i="19" s="1"/>
  <c r="DX45" i="1" s="1"/>
  <c r="CZ55" i="22"/>
  <c r="CZ56" i="22" s="1"/>
  <c r="CZ57" i="22" s="1"/>
  <c r="CZ49" i="22"/>
  <c r="CZ50" i="22" s="1"/>
  <c r="DA43" i="22" s="1"/>
  <c r="DA44" i="22" s="1"/>
  <c r="DA45" i="22" s="1"/>
  <c r="DA46" i="22" s="1"/>
  <c r="DA48" i="22" s="1"/>
  <c r="EN48" i="19" l="1"/>
  <c r="EN49" i="19" s="1"/>
  <c r="EN47" i="19"/>
  <c r="EN50" i="19"/>
  <c r="EO43" i="19" s="1"/>
  <c r="EO44" i="19" s="1"/>
  <c r="EO45" i="19" s="1"/>
  <c r="EO46" i="19" s="1"/>
  <c r="DA55" i="22"/>
  <c r="DA49" i="22"/>
  <c r="DA54" i="22"/>
  <c r="DA59" i="22"/>
  <c r="DA47" i="22"/>
  <c r="CZ61" i="22"/>
  <c r="CJ48" i="1" s="1"/>
  <c r="CZ60" i="22"/>
  <c r="CJ47" i="1" s="1"/>
  <c r="DY45" i="1" l="1"/>
  <c r="EO48" i="19"/>
  <c r="EO49" i="19" s="1"/>
  <c r="EO47" i="19"/>
  <c r="DA50" i="22"/>
  <c r="DB43" i="22" s="1"/>
  <c r="DB44" i="22" s="1"/>
  <c r="DB45" i="22" s="1"/>
  <c r="DB46" i="22" s="1"/>
  <c r="DA56" i="22"/>
  <c r="DA57" i="22" s="1"/>
  <c r="EO50" i="19" l="1"/>
  <c r="EP43" i="19" s="1"/>
  <c r="EP44" i="19" s="1"/>
  <c r="EP45" i="19" s="1"/>
  <c r="EP46" i="19" s="1"/>
  <c r="DZ45" i="1" s="1"/>
  <c r="EP47" i="19"/>
  <c r="DA61" i="22"/>
  <c r="CK48" i="1" s="1"/>
  <c r="DA60" i="22"/>
  <c r="CK47" i="1" s="1"/>
  <c r="DB54" i="22"/>
  <c r="DB59" i="22"/>
  <c r="DB47" i="22"/>
  <c r="DB48" i="22"/>
  <c r="EP48" i="19" l="1"/>
  <c r="EP49" i="19" s="1"/>
  <c r="EP50" i="19" s="1"/>
  <c r="EQ43" i="19" s="1"/>
  <c r="EQ44" i="19" s="1"/>
  <c r="EQ45" i="19" s="1"/>
  <c r="EQ46" i="19" s="1"/>
  <c r="DB55" i="22"/>
  <c r="DB56" i="22" s="1"/>
  <c r="DB57" i="22" s="1"/>
  <c r="DB49" i="22"/>
  <c r="DB50" i="22" s="1"/>
  <c r="DC43" i="22" s="1"/>
  <c r="DC44" i="22" s="1"/>
  <c r="DC45" i="22" s="1"/>
  <c r="DC46" i="22" s="1"/>
  <c r="EQ48" i="19" l="1"/>
  <c r="EQ49" i="19" s="1"/>
  <c r="EQ47" i="19"/>
  <c r="EA45" i="1"/>
  <c r="DB60" i="22"/>
  <c r="CL47" i="1" s="1"/>
  <c r="DB61" i="22"/>
  <c r="CL48" i="1" s="1"/>
  <c r="DC54" i="22"/>
  <c r="DC59" i="22"/>
  <c r="DC47" i="22"/>
  <c r="DC48" i="22"/>
  <c r="EQ50" i="19" l="1"/>
  <c r="ER43" i="19" s="1"/>
  <c r="ER44" i="19" s="1"/>
  <c r="ER45" i="19" s="1"/>
  <c r="ER46" i="19" s="1"/>
  <c r="DC55" i="22"/>
  <c r="DC56" i="22" s="1"/>
  <c r="DC57" i="22" s="1"/>
  <c r="DC49" i="22"/>
  <c r="DC50" i="22" s="1"/>
  <c r="DD43" i="22" s="1"/>
  <c r="DD44" i="22" s="1"/>
  <c r="DD45" i="22" s="1"/>
  <c r="DD46" i="22" s="1"/>
  <c r="DD48" i="22" s="1"/>
  <c r="EB45" i="1" l="1"/>
  <c r="ER48" i="19"/>
  <c r="ER49" i="19" s="1"/>
  <c r="ER47" i="19"/>
  <c r="DD55" i="22"/>
  <c r="DD49" i="22"/>
  <c r="DD54" i="22"/>
  <c r="DD59" i="22"/>
  <c r="DD47" i="22"/>
  <c r="DC61" i="22"/>
  <c r="CM48" i="1" s="1"/>
  <c r="DC60" i="22"/>
  <c r="CM47" i="1" s="1"/>
  <c r="ER50" i="19" l="1"/>
  <c r="ES43" i="19" s="1"/>
  <c r="ES44" i="19" s="1"/>
  <c r="ES45" i="19" s="1"/>
  <c r="ES46" i="19" s="1"/>
  <c r="DD50" i="22"/>
  <c r="DE43" i="22" s="1"/>
  <c r="DE44" i="22" s="1"/>
  <c r="DE45" i="22" s="1"/>
  <c r="DE46" i="22" s="1"/>
  <c r="DD56" i="22"/>
  <c r="DD57" i="22" s="1"/>
  <c r="ES48" i="19" l="1"/>
  <c r="ES49" i="19" s="1"/>
  <c r="EC45" i="1"/>
  <c r="ES47" i="19"/>
  <c r="ES50" i="19" s="1"/>
  <c r="ET43" i="19" s="1"/>
  <c r="ET44" i="19" s="1"/>
  <c r="ET45" i="19" s="1"/>
  <c r="ET46" i="19" s="1"/>
  <c r="ET48" i="19" s="1"/>
  <c r="ET49" i="19" s="1"/>
  <c r="DD61" i="22"/>
  <c r="CN48" i="1" s="1"/>
  <c r="DD60" i="22"/>
  <c r="CN47" i="1" s="1"/>
  <c r="DE54" i="22"/>
  <c r="DE59" i="22"/>
  <c r="DE48" i="22"/>
  <c r="DE47" i="22"/>
  <c r="ET47" i="19" l="1"/>
  <c r="ET50" i="19" s="1"/>
  <c r="EU43" i="19" s="1"/>
  <c r="EU44" i="19" s="1"/>
  <c r="EU45" i="19" s="1"/>
  <c r="EU46" i="19" s="1"/>
  <c r="ED45" i="1"/>
  <c r="DE55" i="22"/>
  <c r="DE56" i="22" s="1"/>
  <c r="DE57" i="22" s="1"/>
  <c r="DE49" i="22"/>
  <c r="DE50" i="22" s="1"/>
  <c r="DF43" i="22" s="1"/>
  <c r="DF44" i="22" s="1"/>
  <c r="DF45" i="22" s="1"/>
  <c r="DF46" i="22" s="1"/>
  <c r="EU47" i="19" l="1"/>
  <c r="EE45" i="1"/>
  <c r="EU48" i="19"/>
  <c r="EU49" i="19" s="1"/>
  <c r="EU50" i="19" s="1"/>
  <c r="EV43" i="19" s="1"/>
  <c r="EV44" i="19" s="1"/>
  <c r="EV45" i="19" s="1"/>
  <c r="EV46" i="19" s="1"/>
  <c r="DF48" i="22"/>
  <c r="DF59" i="22"/>
  <c r="DF54" i="22"/>
  <c r="DF47" i="22"/>
  <c r="DE61" i="22"/>
  <c r="CO48" i="1" s="1"/>
  <c r="DE60" i="22"/>
  <c r="CO47" i="1" s="1"/>
  <c r="EV48" i="19" l="1"/>
  <c r="EV49" i="19" s="1"/>
  <c r="EF45" i="1"/>
  <c r="EV47" i="19"/>
  <c r="DF55" i="22"/>
  <c r="DF56" i="22" s="1"/>
  <c r="DF57" i="22" s="1"/>
  <c r="DF49" i="22"/>
  <c r="DF50" i="22" s="1"/>
  <c r="DG43" i="22" s="1"/>
  <c r="DG44" i="22" s="1"/>
  <c r="DG45" i="22" s="1"/>
  <c r="DG46" i="22" s="1"/>
  <c r="EV50" i="19" l="1"/>
  <c r="EW43" i="19" s="1"/>
  <c r="EW44" i="19" s="1"/>
  <c r="EW45" i="19" s="1"/>
  <c r="EW46" i="19" s="1"/>
  <c r="DG54" i="22"/>
  <c r="DG59" i="22"/>
  <c r="DG47" i="22"/>
  <c r="DF60" i="22"/>
  <c r="CP47" i="1" s="1"/>
  <c r="DF61" i="22"/>
  <c r="CP48" i="1" s="1"/>
  <c r="DG48" i="22"/>
  <c r="EW47" i="19" l="1"/>
  <c r="EG45" i="1"/>
  <c r="EW48" i="19"/>
  <c r="EW49" i="19" s="1"/>
  <c r="EW50" i="19" s="1"/>
  <c r="EX43" i="19" s="1"/>
  <c r="EX44" i="19" s="1"/>
  <c r="EX45" i="19" s="1"/>
  <c r="EX46" i="19" s="1"/>
  <c r="DG55" i="22"/>
  <c r="DG56" i="22" s="1"/>
  <c r="DG57" i="22" s="1"/>
  <c r="DG49" i="22"/>
  <c r="DG50" i="22" s="1"/>
  <c r="DH43" i="22" s="1"/>
  <c r="DH44" i="22" s="1"/>
  <c r="DH45" i="22" s="1"/>
  <c r="DH46" i="22" s="1"/>
  <c r="EX47" i="19" l="1"/>
  <c r="EX48" i="19"/>
  <c r="EX49" i="19" s="1"/>
  <c r="EX50" i="19" s="1"/>
  <c r="EY43" i="19" s="1"/>
  <c r="EY44" i="19" s="1"/>
  <c r="EY45" i="19" s="1"/>
  <c r="EY46" i="19" s="1"/>
  <c r="EI45" i="1" s="1"/>
  <c r="EH45" i="1"/>
  <c r="DH48" i="22"/>
  <c r="DH59" i="22"/>
  <c r="DH54" i="22"/>
  <c r="DH47" i="22"/>
  <c r="DG61" i="22"/>
  <c r="CQ48" i="1" s="1"/>
  <c r="DG60" i="22"/>
  <c r="CQ47" i="1" s="1"/>
  <c r="EY48" i="19" l="1"/>
  <c r="EY49" i="19" s="1"/>
  <c r="EY47" i="19"/>
  <c r="DH55" i="22"/>
  <c r="DH56" i="22" s="1"/>
  <c r="DH57" i="22" s="1"/>
  <c r="DH49" i="22"/>
  <c r="DH50" i="22" s="1"/>
  <c r="DI43" i="22" s="1"/>
  <c r="DI44" i="22" s="1"/>
  <c r="DI45" i="22" s="1"/>
  <c r="DI46" i="22" s="1"/>
  <c r="EY50" i="19" l="1"/>
  <c r="EZ43" i="19" s="1"/>
  <c r="EZ44" i="19" s="1"/>
  <c r="EZ45" i="19" s="1"/>
  <c r="EZ46" i="19" s="1"/>
  <c r="DI59" i="22"/>
  <c r="DI54" i="22"/>
  <c r="DI48" i="22"/>
  <c r="DI47" i="22"/>
  <c r="DH60" i="22"/>
  <c r="CR47" i="1" s="1"/>
  <c r="DH61" i="22"/>
  <c r="CR48" i="1" s="1"/>
  <c r="EZ48" i="19" l="1"/>
  <c r="EZ49" i="19" s="1"/>
  <c r="EJ45" i="1"/>
  <c r="EZ47" i="19"/>
  <c r="DI55" i="22"/>
  <c r="DI56" i="22" s="1"/>
  <c r="DI57" i="22" s="1"/>
  <c r="DI49" i="22"/>
  <c r="DI50" i="22" s="1"/>
  <c r="DJ43" i="22" s="1"/>
  <c r="DJ44" i="22" s="1"/>
  <c r="DJ45" i="22" s="1"/>
  <c r="DJ46" i="22" s="1"/>
  <c r="EZ50" i="19" l="1"/>
  <c r="FA43" i="19" s="1"/>
  <c r="FA44" i="19" s="1"/>
  <c r="FA45" i="19" s="1"/>
  <c r="FA46" i="19" s="1"/>
  <c r="DJ54" i="22"/>
  <c r="DJ59" i="22"/>
  <c r="DJ47" i="22"/>
  <c r="DI61" i="22"/>
  <c r="CS48" i="1" s="1"/>
  <c r="DI60" i="22"/>
  <c r="CS47" i="1" s="1"/>
  <c r="DJ48" i="22"/>
  <c r="EK45" i="1" l="1"/>
  <c r="FA47" i="19"/>
  <c r="FA48" i="19"/>
  <c r="FA49" i="19" s="1"/>
  <c r="FA50" i="19" s="1"/>
  <c r="FB43" i="19" s="1"/>
  <c r="FB44" i="19" s="1"/>
  <c r="FB45" i="19" s="1"/>
  <c r="FB46" i="19" s="1"/>
  <c r="FB47" i="19" s="1"/>
  <c r="DJ55" i="22"/>
  <c r="DJ56" i="22" s="1"/>
  <c r="DJ57" i="22" s="1"/>
  <c r="DJ49" i="22"/>
  <c r="DJ50" i="22" s="1"/>
  <c r="DK43" i="22" s="1"/>
  <c r="DK44" i="22" s="1"/>
  <c r="DK45" i="22" s="1"/>
  <c r="DK46" i="22" s="1"/>
  <c r="FB48" i="19" l="1"/>
  <c r="FB49" i="19" s="1"/>
  <c r="FB50" i="19" s="1"/>
  <c r="FC43" i="19" s="1"/>
  <c r="FC44" i="19" s="1"/>
  <c r="FC45" i="19" s="1"/>
  <c r="FC46" i="19" s="1"/>
  <c r="EL45" i="1"/>
  <c r="DK59" i="22"/>
  <c r="DK54" i="22"/>
  <c r="DK47" i="22"/>
  <c r="DJ61" i="22"/>
  <c r="CT48" i="1" s="1"/>
  <c r="DJ60" i="22"/>
  <c r="CT47" i="1" s="1"/>
  <c r="DK48" i="22"/>
  <c r="EM45" i="1" l="1"/>
  <c r="FC47" i="19"/>
  <c r="FC48" i="19"/>
  <c r="FC49" i="19" s="1"/>
  <c r="FC50" i="19" s="1"/>
  <c r="FD43" i="19" s="1"/>
  <c r="FD44" i="19" s="1"/>
  <c r="FD45" i="19" s="1"/>
  <c r="FD46" i="19" s="1"/>
  <c r="FD47" i="19" s="1"/>
  <c r="DK55" i="22"/>
  <c r="DK56" i="22" s="1"/>
  <c r="DK57" i="22" s="1"/>
  <c r="DK49" i="22"/>
  <c r="DK50" i="22" s="1"/>
  <c r="DL43" i="22" s="1"/>
  <c r="DL44" i="22" s="1"/>
  <c r="DL45" i="22" s="1"/>
  <c r="DL46" i="22" s="1"/>
  <c r="FD48" i="19" l="1"/>
  <c r="FD49" i="19" s="1"/>
  <c r="FD50" i="19" s="1"/>
  <c r="FE43" i="19" s="1"/>
  <c r="FE44" i="19" s="1"/>
  <c r="FE45" i="19" s="1"/>
  <c r="FE46" i="19" s="1"/>
  <c r="FE47" i="19" s="1"/>
  <c r="EN45" i="1"/>
  <c r="DL48" i="22"/>
  <c r="DL54" i="22"/>
  <c r="DL59" i="22"/>
  <c r="DL47" i="22"/>
  <c r="DK60" i="22"/>
  <c r="CU47" i="1" s="1"/>
  <c r="DK61" i="22"/>
  <c r="CU48" i="1" s="1"/>
  <c r="FE48" i="19" l="1"/>
  <c r="FE49" i="19" s="1"/>
  <c r="FE50" i="19" s="1"/>
  <c r="FF43" i="19" s="1"/>
  <c r="FF44" i="19" s="1"/>
  <c r="FF45" i="19" s="1"/>
  <c r="FF46" i="19" s="1"/>
  <c r="EO45" i="1"/>
  <c r="DL55" i="22"/>
  <c r="DL56" i="22" s="1"/>
  <c r="DL57" i="22" s="1"/>
  <c r="DL49" i="22"/>
  <c r="DL50" i="22" s="1"/>
  <c r="DM43" i="22" s="1"/>
  <c r="DM44" i="22" s="1"/>
  <c r="DM45" i="22" s="1"/>
  <c r="DM46" i="22" s="1"/>
  <c r="EP45" i="1" l="1"/>
  <c r="FF47" i="19"/>
  <c r="FF48" i="19"/>
  <c r="FF49" i="19" s="1"/>
  <c r="DM47" i="22"/>
  <c r="DM59" i="22"/>
  <c r="DM54" i="22"/>
  <c r="DL60" i="22"/>
  <c r="CV47" i="1" s="1"/>
  <c r="DL61" i="22"/>
  <c r="CV48" i="1" s="1"/>
  <c r="DM48" i="22"/>
  <c r="FF50" i="19" l="1"/>
  <c r="FG43" i="19" s="1"/>
  <c r="FG44" i="19" s="1"/>
  <c r="FG45" i="19" s="1"/>
  <c r="FG46" i="19" s="1"/>
  <c r="DM49" i="22"/>
  <c r="DM50" i="22" s="1"/>
  <c r="DN43" i="22" s="1"/>
  <c r="DN44" i="22" s="1"/>
  <c r="DN45" i="22" s="1"/>
  <c r="DN46" i="22" s="1"/>
  <c r="DN48" i="22" s="1"/>
  <c r="DM55" i="22"/>
  <c r="DM56" i="22" s="1"/>
  <c r="DM57" i="22" s="1"/>
  <c r="FG48" i="19" l="1"/>
  <c r="FG49" i="19" s="1"/>
  <c r="EQ45" i="1"/>
  <c r="FG47" i="19"/>
  <c r="FG50" i="19" s="1"/>
  <c r="FH43" i="19" s="1"/>
  <c r="FH44" i="19" s="1"/>
  <c r="FH45" i="19" s="1"/>
  <c r="FH46" i="19" s="1"/>
  <c r="DN55" i="22"/>
  <c r="DN49" i="22"/>
  <c r="DM60" i="22"/>
  <c r="CW47" i="1" s="1"/>
  <c r="DM61" i="22"/>
  <c r="CW48" i="1" s="1"/>
  <c r="DN54" i="22"/>
  <c r="DN59" i="22"/>
  <c r="DN47" i="22"/>
  <c r="FH48" i="19" l="1"/>
  <c r="FH49" i="19" s="1"/>
  <c r="ER45" i="1"/>
  <c r="FH47" i="19"/>
  <c r="DN50" i="22"/>
  <c r="DO43" i="22" s="1"/>
  <c r="DO44" i="22" s="1"/>
  <c r="DO45" i="22" s="1"/>
  <c r="DO46" i="22" s="1"/>
  <c r="DN56" i="22"/>
  <c r="DN57" i="22" s="1"/>
  <c r="FH50" i="19" l="1"/>
  <c r="FI43" i="19" s="1"/>
  <c r="FI44" i="19" s="1"/>
  <c r="FI45" i="19" s="1"/>
  <c r="FI46" i="19" s="1"/>
  <c r="DN61" i="22"/>
  <c r="CX48" i="1" s="1"/>
  <c r="DN60" i="22"/>
  <c r="CX47" i="1" s="1"/>
  <c r="DO59" i="22"/>
  <c r="DO54" i="22"/>
  <c r="DO48" i="22"/>
  <c r="DO47" i="22"/>
  <c r="ES45" i="1" l="1"/>
  <c r="FI47" i="19"/>
  <c r="FI48" i="19"/>
  <c r="FI49" i="19" s="1"/>
  <c r="FI50" i="19" s="1"/>
  <c r="FJ43" i="19" s="1"/>
  <c r="FJ44" i="19" s="1"/>
  <c r="FJ45" i="19" s="1"/>
  <c r="FJ46" i="19" s="1"/>
  <c r="FJ47" i="19" s="1"/>
  <c r="DO55" i="22"/>
  <c r="DO56" i="22" s="1"/>
  <c r="DO57" i="22" s="1"/>
  <c r="DO49" i="22"/>
  <c r="DO50" i="22" s="1"/>
  <c r="DP43" i="22" s="1"/>
  <c r="DP44" i="22" s="1"/>
  <c r="DP45" i="22" s="1"/>
  <c r="DP46" i="22" s="1"/>
  <c r="DP48" i="22" s="1"/>
  <c r="FJ48" i="19" l="1"/>
  <c r="FJ49" i="19" s="1"/>
  <c r="FJ50" i="19" s="1"/>
  <c r="FK43" i="19" s="1"/>
  <c r="FK44" i="19" s="1"/>
  <c r="FK45" i="19" s="1"/>
  <c r="FK46" i="19" s="1"/>
  <c r="ET45" i="1"/>
  <c r="DP55" i="22"/>
  <c r="DP49" i="22"/>
  <c r="DP59" i="22"/>
  <c r="DP54" i="22"/>
  <c r="DP47" i="22"/>
  <c r="DO60" i="22"/>
  <c r="CY47" i="1" s="1"/>
  <c r="DO61" i="22"/>
  <c r="CY48" i="1" s="1"/>
  <c r="EU45" i="1" l="1"/>
  <c r="FK47" i="19"/>
  <c r="FK48" i="19"/>
  <c r="FK49" i="19" s="1"/>
  <c r="DP50" i="22"/>
  <c r="DQ43" i="22" s="1"/>
  <c r="DQ44" i="22" s="1"/>
  <c r="DQ45" i="22" s="1"/>
  <c r="DQ46" i="22" s="1"/>
  <c r="DP56" i="22"/>
  <c r="DP57" i="22" s="1"/>
  <c r="FK50" i="19" l="1"/>
  <c r="FL43" i="19" s="1"/>
  <c r="FL44" i="19" s="1"/>
  <c r="FL45" i="19" s="1"/>
  <c r="FL46" i="19" s="1"/>
  <c r="FL48" i="19" s="1"/>
  <c r="FL49" i="19" s="1"/>
  <c r="DP60" i="22"/>
  <c r="CZ47" i="1" s="1"/>
  <c r="DP61" i="22"/>
  <c r="CZ48" i="1" s="1"/>
  <c r="DQ59" i="22"/>
  <c r="DQ54" i="22"/>
  <c r="DQ47" i="22"/>
  <c r="DQ48" i="22"/>
  <c r="EV45" i="1" l="1"/>
  <c r="FL47" i="19"/>
  <c r="FL50" i="19" s="1"/>
  <c r="FM43" i="19" s="1"/>
  <c r="FM44" i="19" s="1"/>
  <c r="FM45" i="19" s="1"/>
  <c r="FM46" i="19" s="1"/>
  <c r="DQ55" i="22"/>
  <c r="DQ56" i="22" s="1"/>
  <c r="DQ57" i="22" s="1"/>
  <c r="DQ49" i="22"/>
  <c r="DQ50" i="22" s="1"/>
  <c r="DR43" i="22" s="1"/>
  <c r="DR44" i="22" s="1"/>
  <c r="DR45" i="22" s="1"/>
  <c r="DR46" i="22" s="1"/>
  <c r="DR48" i="22" s="1"/>
  <c r="FM48" i="19" l="1"/>
  <c r="FM49" i="19" s="1"/>
  <c r="FM50" i="19" s="1"/>
  <c r="FN43" i="19" s="1"/>
  <c r="FN44" i="19" s="1"/>
  <c r="FN45" i="19" s="1"/>
  <c r="FN46" i="19" s="1"/>
  <c r="EW45" i="1"/>
  <c r="FM47" i="19"/>
  <c r="DR55" i="22"/>
  <c r="DR49" i="22"/>
  <c r="DR54" i="22"/>
  <c r="DR59" i="22"/>
  <c r="DR47" i="22"/>
  <c r="DQ60" i="22"/>
  <c r="DA47" i="1" s="1"/>
  <c r="DQ61" i="22"/>
  <c r="DA48" i="1" s="1"/>
  <c r="FN48" i="19" l="1"/>
  <c r="FN49" i="19" s="1"/>
  <c r="EX45" i="1"/>
  <c r="FN47" i="19"/>
  <c r="DR50" i="22"/>
  <c r="DS43" i="22" s="1"/>
  <c r="DS44" i="22" s="1"/>
  <c r="DS45" i="22" s="1"/>
  <c r="DS46" i="22" s="1"/>
  <c r="DR56" i="22"/>
  <c r="DR57" i="22" s="1"/>
  <c r="FN50" i="19" l="1"/>
  <c r="FO43" i="19" s="1"/>
  <c r="FO44" i="19" s="1"/>
  <c r="FO45" i="19" s="1"/>
  <c r="FO46" i="19" s="1"/>
  <c r="DR61" i="22"/>
  <c r="DB48" i="1" s="1"/>
  <c r="DR60" i="22"/>
  <c r="DB47" i="1" s="1"/>
  <c r="DS59" i="22"/>
  <c r="DS54" i="22"/>
  <c r="DS47" i="22"/>
  <c r="DS48" i="22"/>
  <c r="EY45" i="1" l="1"/>
  <c r="FO48" i="19"/>
  <c r="FO49" i="19" s="1"/>
  <c r="FO47" i="19"/>
  <c r="DS55" i="22"/>
  <c r="DS56" i="22" s="1"/>
  <c r="DS57" i="22" s="1"/>
  <c r="DS49" i="22"/>
  <c r="DS50" i="22" s="1"/>
  <c r="DT43" i="22" s="1"/>
  <c r="DT44" i="22" s="1"/>
  <c r="DT45" i="22" s="1"/>
  <c r="DT46" i="22" s="1"/>
  <c r="FO50" i="19" l="1"/>
  <c r="FP43" i="19" s="1"/>
  <c r="FP44" i="19" s="1"/>
  <c r="FP45" i="19" s="1"/>
  <c r="FP46" i="19" s="1"/>
  <c r="FP48" i="19" s="1"/>
  <c r="FP49" i="19" s="1"/>
  <c r="DT48" i="22"/>
  <c r="DT54" i="22"/>
  <c r="DT59" i="22"/>
  <c r="DT47" i="22"/>
  <c r="DS60" i="22"/>
  <c r="DC47" i="1" s="1"/>
  <c r="DS61" i="22"/>
  <c r="DC48" i="1" s="1"/>
  <c r="EZ45" i="1" l="1"/>
  <c r="FP47" i="19"/>
  <c r="FP50" i="19" s="1"/>
  <c r="FQ43" i="19" s="1"/>
  <c r="FQ44" i="19" s="1"/>
  <c r="FQ45" i="19" s="1"/>
  <c r="FQ46" i="19" s="1"/>
  <c r="DT55" i="22"/>
  <c r="DT56" i="22" s="1"/>
  <c r="DT57" i="22" s="1"/>
  <c r="DT49" i="22"/>
  <c r="DT50" i="22" s="1"/>
  <c r="DU43" i="22" s="1"/>
  <c r="DU44" i="22" s="1"/>
  <c r="DU45" i="22" s="1"/>
  <c r="DU46" i="22" s="1"/>
  <c r="FA45" i="1" l="1"/>
  <c r="FQ48" i="19"/>
  <c r="FQ49" i="19" s="1"/>
  <c r="FQ47" i="19"/>
  <c r="DU59" i="22"/>
  <c r="DU54" i="22"/>
  <c r="DU47" i="22"/>
  <c r="DU48" i="22"/>
  <c r="DT60" i="22"/>
  <c r="DD47" i="1" s="1"/>
  <c r="DT61" i="22"/>
  <c r="DD48" i="1" s="1"/>
  <c r="FQ50" i="19" l="1"/>
  <c r="FR43" i="19" s="1"/>
  <c r="FR44" i="19" s="1"/>
  <c r="FR45" i="19" s="1"/>
  <c r="FR46" i="19" s="1"/>
  <c r="DU55" i="22"/>
  <c r="DU56" i="22" s="1"/>
  <c r="DU57" i="22" s="1"/>
  <c r="DU49" i="22"/>
  <c r="DU50" i="22" s="1"/>
  <c r="DV43" i="22" s="1"/>
  <c r="DV44" i="22" s="1"/>
  <c r="DV45" i="22" s="1"/>
  <c r="DV46" i="22" s="1"/>
  <c r="FB45" i="1" l="1"/>
  <c r="FR47" i="19"/>
  <c r="FR48" i="19"/>
  <c r="FR49" i="19" s="1"/>
  <c r="DV48" i="22"/>
  <c r="DV59" i="22"/>
  <c r="DV54" i="22"/>
  <c r="DV47" i="22"/>
  <c r="DU61" i="22"/>
  <c r="DE48" i="1" s="1"/>
  <c r="DU60" i="22"/>
  <c r="DE47" i="1" s="1"/>
  <c r="FR50" i="19" l="1"/>
  <c r="FS43" i="19" s="1"/>
  <c r="FS44" i="19" s="1"/>
  <c r="FS45" i="19" s="1"/>
  <c r="FS46" i="19" s="1"/>
  <c r="DV55" i="22"/>
  <c r="DV56" i="22" s="1"/>
  <c r="DV57" i="22" s="1"/>
  <c r="DV49" i="22"/>
  <c r="DV50" i="22" s="1"/>
  <c r="DW43" i="22" s="1"/>
  <c r="DW44" i="22" s="1"/>
  <c r="DW45" i="22" s="1"/>
  <c r="DW46" i="22" s="1"/>
  <c r="FC45" i="1" l="1"/>
  <c r="FS47" i="19"/>
  <c r="FS48" i="19"/>
  <c r="FS49" i="19" s="1"/>
  <c r="FS50" i="19" s="1"/>
  <c r="FT43" i="19" s="1"/>
  <c r="FT44" i="19" s="1"/>
  <c r="FT45" i="19" s="1"/>
  <c r="FT46" i="19" s="1"/>
  <c r="FT47" i="19" s="1"/>
  <c r="DW59" i="22"/>
  <c r="DW54" i="22"/>
  <c r="DW47" i="22"/>
  <c r="DV61" i="22"/>
  <c r="DF48" i="1" s="1"/>
  <c r="DV60" i="22"/>
  <c r="DF47" i="1" s="1"/>
  <c r="DW48" i="22"/>
  <c r="FT48" i="19" l="1"/>
  <c r="FT49" i="19" s="1"/>
  <c r="FT50" i="19" s="1"/>
  <c r="FU43" i="19" s="1"/>
  <c r="FU44" i="19" s="1"/>
  <c r="FU45" i="19" s="1"/>
  <c r="FU46" i="19" s="1"/>
  <c r="FU48" i="19" s="1"/>
  <c r="FU49" i="19" s="1"/>
  <c r="FD45" i="1"/>
  <c r="DW55" i="22"/>
  <c r="DW56" i="22" s="1"/>
  <c r="DW57" i="22" s="1"/>
  <c r="DW49" i="22"/>
  <c r="DW50" i="22" s="1"/>
  <c r="DX43" i="22" s="1"/>
  <c r="DX44" i="22" s="1"/>
  <c r="DX45" i="22" s="1"/>
  <c r="DX46" i="22" s="1"/>
  <c r="FU47" i="19" l="1"/>
  <c r="FU50" i="19" s="1"/>
  <c r="FV43" i="19" s="1"/>
  <c r="FV44" i="19" s="1"/>
  <c r="FV45" i="19" s="1"/>
  <c r="FV46" i="19" s="1"/>
  <c r="FE45" i="1"/>
  <c r="FV48" i="19"/>
  <c r="FV49" i="19" s="1"/>
  <c r="DX54" i="22"/>
  <c r="DX59" i="22"/>
  <c r="DX47" i="22"/>
  <c r="DW60" i="22"/>
  <c r="DG47" i="1" s="1"/>
  <c r="DW61" i="22"/>
  <c r="DG48" i="1" s="1"/>
  <c r="DX48" i="22"/>
  <c r="FV47" i="19" l="1"/>
  <c r="FV50" i="19" s="1"/>
  <c r="FW43" i="19" s="1"/>
  <c r="FW44" i="19" s="1"/>
  <c r="FW45" i="19" s="1"/>
  <c r="FW46" i="19" s="1"/>
  <c r="FF45" i="1"/>
  <c r="DX55" i="22"/>
  <c r="DX56" i="22" s="1"/>
  <c r="DX57" i="22" s="1"/>
  <c r="DX49" i="22"/>
  <c r="DX50" i="22" s="1"/>
  <c r="DY43" i="22" s="1"/>
  <c r="DY44" i="22" s="1"/>
  <c r="DY45" i="22" s="1"/>
  <c r="DY46" i="22" s="1"/>
  <c r="FW47" i="19" l="1"/>
  <c r="FG45" i="1"/>
  <c r="FW48" i="19"/>
  <c r="FW49" i="19" s="1"/>
  <c r="FW50" i="19" s="1"/>
  <c r="FX43" i="19" s="1"/>
  <c r="FX44" i="19" s="1"/>
  <c r="FX45" i="19" s="1"/>
  <c r="FX46" i="19" s="1"/>
  <c r="FX47" i="19" s="1"/>
  <c r="DY59" i="22"/>
  <c r="DY54" i="22"/>
  <c r="DY47" i="22"/>
  <c r="DX60" i="22"/>
  <c r="DH47" i="1" s="1"/>
  <c r="DX61" i="22"/>
  <c r="DH48" i="1" s="1"/>
  <c r="DY48" i="22"/>
  <c r="FX48" i="19" l="1"/>
  <c r="FX49" i="19" s="1"/>
  <c r="FX50" i="19" s="1"/>
  <c r="FY43" i="19" s="1"/>
  <c r="FY44" i="19" s="1"/>
  <c r="FY45" i="19" s="1"/>
  <c r="FY46" i="19" s="1"/>
  <c r="FY48" i="19" s="1"/>
  <c r="FY49" i="19" s="1"/>
  <c r="FH45" i="1"/>
  <c r="DY55" i="22"/>
  <c r="DY56" i="22" s="1"/>
  <c r="DY57" i="22" s="1"/>
  <c r="DY49" i="22"/>
  <c r="DY50" i="22" s="1"/>
  <c r="DZ43" i="22" s="1"/>
  <c r="DZ44" i="22" s="1"/>
  <c r="DZ45" i="22" s="1"/>
  <c r="DZ46" i="22" s="1"/>
  <c r="FY47" i="19" l="1"/>
  <c r="FY50" i="19" s="1"/>
  <c r="FZ43" i="19" s="1"/>
  <c r="FZ44" i="19" s="1"/>
  <c r="FZ45" i="19" s="1"/>
  <c r="FZ46" i="19" s="1"/>
  <c r="FI45" i="1"/>
  <c r="DZ54" i="22"/>
  <c r="DZ59" i="22"/>
  <c r="DZ47" i="22"/>
  <c r="DY61" i="22"/>
  <c r="DI48" i="1" s="1"/>
  <c r="DY60" i="22"/>
  <c r="DI47" i="1" s="1"/>
  <c r="DZ48" i="22"/>
  <c r="FZ47" i="19" l="1"/>
  <c r="FJ45" i="1"/>
  <c r="FZ48" i="19"/>
  <c r="FZ49" i="19" s="1"/>
  <c r="DZ55" i="22"/>
  <c r="DZ56" i="22" s="1"/>
  <c r="DZ57" i="22" s="1"/>
  <c r="DZ49" i="22"/>
  <c r="DZ50" i="22" s="1"/>
  <c r="EA43" i="22" s="1"/>
  <c r="EA44" i="22" s="1"/>
  <c r="EA45" i="22" s="1"/>
  <c r="EA46" i="22" s="1"/>
  <c r="FZ50" i="19" l="1"/>
  <c r="GA43" i="19" s="1"/>
  <c r="GA44" i="19" s="1"/>
  <c r="GA45" i="19" s="1"/>
  <c r="GA46" i="19" s="1"/>
  <c r="EA54" i="22"/>
  <c r="EA59" i="22"/>
  <c r="EA47" i="22"/>
  <c r="DZ61" i="22"/>
  <c r="DJ48" i="1" s="1"/>
  <c r="DZ60" i="22"/>
  <c r="DJ47" i="1" s="1"/>
  <c r="EA48" i="22"/>
  <c r="GA47" i="19" l="1"/>
  <c r="FK45" i="1"/>
  <c r="GA48" i="19"/>
  <c r="GA49" i="19" s="1"/>
  <c r="GA50" i="19" s="1"/>
  <c r="GB43" i="19" s="1"/>
  <c r="GB44" i="19" s="1"/>
  <c r="GB45" i="19" s="1"/>
  <c r="GB46" i="19" s="1"/>
  <c r="EA55" i="22"/>
  <c r="EA56" i="22" s="1"/>
  <c r="EA57" i="22" s="1"/>
  <c r="EA49" i="22"/>
  <c r="EA50" i="22" s="1"/>
  <c r="EB43" i="22" s="1"/>
  <c r="EB44" i="22" s="1"/>
  <c r="EB45" i="22" s="1"/>
  <c r="EB46" i="22" s="1"/>
  <c r="GB48" i="19" l="1"/>
  <c r="GB49" i="19" s="1"/>
  <c r="FL45" i="1"/>
  <c r="GB47" i="19"/>
  <c r="GB50" i="19" s="1"/>
  <c r="GC43" i="19" s="1"/>
  <c r="GC44" i="19" s="1"/>
  <c r="GC45" i="19" s="1"/>
  <c r="GC46" i="19" s="1"/>
  <c r="EB48" i="22"/>
  <c r="EB59" i="22"/>
  <c r="EB54" i="22"/>
  <c r="EB47" i="22"/>
  <c r="EA61" i="22"/>
  <c r="DK48" i="1" s="1"/>
  <c r="EA60" i="22"/>
  <c r="DK47" i="1" s="1"/>
  <c r="GC47" i="19" l="1"/>
  <c r="FM45" i="1"/>
  <c r="GC48" i="19"/>
  <c r="GC49" i="19" s="1"/>
  <c r="GC50" i="19" s="1"/>
  <c r="GD43" i="19" s="1"/>
  <c r="GD44" i="19" s="1"/>
  <c r="GD45" i="19" s="1"/>
  <c r="GD46" i="19" s="1"/>
  <c r="GD48" i="19" s="1"/>
  <c r="GD49" i="19" s="1"/>
  <c r="EB55" i="22"/>
  <c r="EB56" i="22" s="1"/>
  <c r="EB57" i="22" s="1"/>
  <c r="EB49" i="22"/>
  <c r="EB50" i="22" s="1"/>
  <c r="EC43" i="22" s="1"/>
  <c r="EC44" i="22" s="1"/>
  <c r="EC45" i="22" s="1"/>
  <c r="EC46" i="22" s="1"/>
  <c r="GD50" i="19" l="1"/>
  <c r="GE43" i="19" s="1"/>
  <c r="GE44" i="19" s="1"/>
  <c r="GE45" i="19" s="1"/>
  <c r="GE46" i="19" s="1"/>
  <c r="GE47" i="19" s="1"/>
  <c r="GD47" i="19"/>
  <c r="FN45" i="1"/>
  <c r="EC48" i="22"/>
  <c r="EC59" i="22"/>
  <c r="EC54" i="22"/>
  <c r="EC47" i="22"/>
  <c r="EB61" i="22"/>
  <c r="DL48" i="1" s="1"/>
  <c r="EB60" i="22"/>
  <c r="DL47" i="1" s="1"/>
  <c r="GE48" i="19" l="1"/>
  <c r="GE49" i="19" s="1"/>
  <c r="GE50" i="19" s="1"/>
  <c r="GF43" i="19" s="1"/>
  <c r="GF44" i="19" s="1"/>
  <c r="GF45" i="19" s="1"/>
  <c r="GF46" i="19" s="1"/>
  <c r="GF47" i="19" s="1"/>
  <c r="FO45" i="1"/>
  <c r="EC55" i="22"/>
  <c r="EC56" i="22" s="1"/>
  <c r="EC57" i="22" s="1"/>
  <c r="EC49" i="22"/>
  <c r="EC50" i="22" s="1"/>
  <c r="ED43" i="22" s="1"/>
  <c r="ED44" i="22" s="1"/>
  <c r="ED45" i="22" s="1"/>
  <c r="ED46" i="22" s="1"/>
  <c r="GF48" i="19" l="1"/>
  <c r="GF49" i="19" s="1"/>
  <c r="GF50" i="19" s="1"/>
  <c r="GG43" i="19" s="1"/>
  <c r="GG44" i="19" s="1"/>
  <c r="GG45" i="19" s="1"/>
  <c r="GG46" i="19" s="1"/>
  <c r="FP45" i="1"/>
  <c r="EC61" i="22"/>
  <c r="DM48" i="1" s="1"/>
  <c r="EC60" i="22"/>
  <c r="DM47" i="1" s="1"/>
  <c r="ED54" i="22"/>
  <c r="ED59" i="22"/>
  <c r="ED47" i="22"/>
  <c r="ED48" i="22"/>
  <c r="GG48" i="19" l="1"/>
  <c r="GG49" i="19" s="1"/>
  <c r="FQ45" i="1"/>
  <c r="GG47" i="19"/>
  <c r="GG50" i="19" s="1"/>
  <c r="GH43" i="19" s="1"/>
  <c r="GH44" i="19" s="1"/>
  <c r="GH45" i="19" s="1"/>
  <c r="GH46" i="19" s="1"/>
  <c r="GH47" i="19" s="1"/>
  <c r="ED55" i="22"/>
  <c r="ED56" i="22" s="1"/>
  <c r="ED57" i="22" s="1"/>
  <c r="ED49" i="22"/>
  <c r="ED50" i="22" s="1"/>
  <c r="EE43" i="22" s="1"/>
  <c r="EE44" i="22" s="1"/>
  <c r="EE45" i="22" s="1"/>
  <c r="EE46" i="22" s="1"/>
  <c r="GH48" i="19" l="1"/>
  <c r="GH49" i="19" s="1"/>
  <c r="GH50" i="19" s="1"/>
  <c r="GI43" i="19" s="1"/>
  <c r="GI44" i="19" s="1"/>
  <c r="GI45" i="19" s="1"/>
  <c r="GI46" i="19" s="1"/>
  <c r="GI48" i="19" s="1"/>
  <c r="GI49" i="19" s="1"/>
  <c r="FR45" i="1"/>
  <c r="EE54" i="22"/>
  <c r="EE59" i="22"/>
  <c r="EE47" i="22"/>
  <c r="EE48" i="22"/>
  <c r="ED61" i="22"/>
  <c r="DN48" i="1" s="1"/>
  <c r="ED60" i="22"/>
  <c r="DN47" i="1" s="1"/>
  <c r="GI47" i="19" l="1"/>
  <c r="GI50" i="19" s="1"/>
  <c r="GJ43" i="19" s="1"/>
  <c r="GJ44" i="19" s="1"/>
  <c r="GJ45" i="19" s="1"/>
  <c r="GJ46" i="19" s="1"/>
  <c r="FS45" i="1"/>
  <c r="EE55" i="22"/>
  <c r="EE56" i="22" s="1"/>
  <c r="EE57" i="22" s="1"/>
  <c r="EE49" i="22"/>
  <c r="EE50" i="22" s="1"/>
  <c r="EF43" i="22" s="1"/>
  <c r="EF44" i="22" s="1"/>
  <c r="EF45" i="22" s="1"/>
  <c r="EF46" i="22" s="1"/>
  <c r="FT45" i="1" l="1"/>
  <c r="GJ47" i="19"/>
  <c r="GJ48" i="19"/>
  <c r="GJ49" i="19" s="1"/>
  <c r="GJ50" i="19" s="1"/>
  <c r="GK43" i="19" s="1"/>
  <c r="GK44" i="19" s="1"/>
  <c r="GK45" i="19" s="1"/>
  <c r="GK46" i="19" s="1"/>
  <c r="FU45" i="1" s="1"/>
  <c r="EF54" i="22"/>
  <c r="EF59" i="22"/>
  <c r="EF47" i="22"/>
  <c r="EE61" i="22"/>
  <c r="DO48" i="1" s="1"/>
  <c r="EE60" i="22"/>
  <c r="DO47" i="1" s="1"/>
  <c r="EF48" i="22"/>
  <c r="GK48" i="19" l="1"/>
  <c r="GK49" i="19" s="1"/>
  <c r="GK50" i="19" s="1"/>
  <c r="GL43" i="19" s="1"/>
  <c r="GL44" i="19" s="1"/>
  <c r="GL45" i="19" s="1"/>
  <c r="GL46" i="19" s="1"/>
  <c r="FV45" i="1" s="1"/>
  <c r="GK47" i="19"/>
  <c r="EF55" i="22"/>
  <c r="EF56" i="22" s="1"/>
  <c r="EF57" i="22" s="1"/>
  <c r="EF49" i="22"/>
  <c r="EF50" i="22" s="1"/>
  <c r="EG43" i="22" s="1"/>
  <c r="EG44" i="22" s="1"/>
  <c r="EG45" i="22" s="1"/>
  <c r="EG46" i="22" s="1"/>
  <c r="GL48" i="19" l="1"/>
  <c r="GL49" i="19" s="1"/>
  <c r="GL50" i="19" s="1"/>
  <c r="GM43" i="19" s="1"/>
  <c r="GM44" i="19" s="1"/>
  <c r="GM45" i="19" s="1"/>
  <c r="GM46" i="19" s="1"/>
  <c r="GM48" i="19" s="1"/>
  <c r="GM49" i="19" s="1"/>
  <c r="GL47" i="19"/>
  <c r="EG54" i="22"/>
  <c r="EG59" i="22"/>
  <c r="EG48" i="22"/>
  <c r="EG47" i="22"/>
  <c r="EF61" i="22"/>
  <c r="DP48" i="1" s="1"/>
  <c r="EF60" i="22"/>
  <c r="DP47" i="1" s="1"/>
  <c r="GM47" i="19" l="1"/>
  <c r="GM50" i="19" s="1"/>
  <c r="GN43" i="19" s="1"/>
  <c r="GN44" i="19" s="1"/>
  <c r="GN45" i="19" s="1"/>
  <c r="GN46" i="19" s="1"/>
  <c r="FW45" i="1"/>
  <c r="EG55" i="22"/>
  <c r="EG56" i="22" s="1"/>
  <c r="EG57" i="22" s="1"/>
  <c r="EG49" i="22"/>
  <c r="EG50" i="22" s="1"/>
  <c r="EH43" i="22" s="1"/>
  <c r="EH44" i="22" s="1"/>
  <c r="EH45" i="22" s="1"/>
  <c r="EH46" i="22" s="1"/>
  <c r="FX45" i="1" l="1"/>
  <c r="GN47" i="19"/>
  <c r="GN48" i="19"/>
  <c r="GN49" i="19" s="1"/>
  <c r="GN50" i="19" s="1"/>
  <c r="GO43" i="19" s="1"/>
  <c r="GO44" i="19" s="1"/>
  <c r="GO45" i="19" s="1"/>
  <c r="GO46" i="19" s="1"/>
  <c r="GO47" i="19" s="1"/>
  <c r="EH54" i="22"/>
  <c r="EH59" i="22"/>
  <c r="EH47" i="22"/>
  <c r="EG61" i="22"/>
  <c r="DQ48" i="1" s="1"/>
  <c r="EG60" i="22"/>
  <c r="DQ47" i="1" s="1"/>
  <c r="EH48" i="22"/>
  <c r="GO48" i="19" l="1"/>
  <c r="GO49" i="19" s="1"/>
  <c r="GO50" i="19" s="1"/>
  <c r="GP43" i="19" s="1"/>
  <c r="GP44" i="19" s="1"/>
  <c r="GP45" i="19" s="1"/>
  <c r="GP46" i="19" s="1"/>
  <c r="GP48" i="19" s="1"/>
  <c r="GP49" i="19" s="1"/>
  <c r="FY45" i="1"/>
  <c r="EH55" i="22"/>
  <c r="EH56" i="22" s="1"/>
  <c r="EH57" i="22" s="1"/>
  <c r="EH49" i="22"/>
  <c r="EH50" i="22" s="1"/>
  <c r="EI43" i="22" s="1"/>
  <c r="EI44" i="22" s="1"/>
  <c r="EI45" i="22" s="1"/>
  <c r="EI46" i="22" s="1"/>
  <c r="GP47" i="19" l="1"/>
  <c r="GP50" i="19" s="1"/>
  <c r="GQ43" i="19" s="1"/>
  <c r="GQ44" i="19" s="1"/>
  <c r="GQ45" i="19" s="1"/>
  <c r="GQ46" i="19" s="1"/>
  <c r="GQ48" i="19" s="1"/>
  <c r="GQ49" i="19" s="1"/>
  <c r="FZ45" i="1"/>
  <c r="EI59" i="22"/>
  <c r="EI54" i="22"/>
  <c r="EI47" i="22"/>
  <c r="EI48" i="22"/>
  <c r="EH61" i="22"/>
  <c r="DR48" i="1" s="1"/>
  <c r="EH60" i="22"/>
  <c r="DR47" i="1" s="1"/>
  <c r="GQ47" i="19" l="1"/>
  <c r="GQ50" i="19" s="1"/>
  <c r="GR43" i="19" s="1"/>
  <c r="GR44" i="19" s="1"/>
  <c r="GR45" i="19" s="1"/>
  <c r="GR46" i="19" s="1"/>
  <c r="GR48" i="19" s="1"/>
  <c r="GR49" i="19" s="1"/>
  <c r="GA45" i="1"/>
  <c r="EI55" i="22"/>
  <c r="EI56" i="22" s="1"/>
  <c r="EI57" i="22" s="1"/>
  <c r="EI49" i="22"/>
  <c r="EI50" i="22" s="1"/>
  <c r="EJ43" i="22" s="1"/>
  <c r="EJ44" i="22" s="1"/>
  <c r="EJ45" i="22" s="1"/>
  <c r="EJ46" i="22" s="1"/>
  <c r="GR47" i="19" l="1"/>
  <c r="GR50" i="19" s="1"/>
  <c r="GS43" i="19" s="1"/>
  <c r="GS44" i="19" s="1"/>
  <c r="GS45" i="19" s="1"/>
  <c r="GS46" i="19" s="1"/>
  <c r="GS47" i="19" s="1"/>
  <c r="GB45" i="1"/>
  <c r="EJ59" i="22"/>
  <c r="EJ54" i="22"/>
  <c r="EJ47" i="22"/>
  <c r="EI60" i="22"/>
  <c r="DS47" i="1" s="1"/>
  <c r="EI61" i="22"/>
  <c r="DS48" i="1" s="1"/>
  <c r="EJ48" i="22"/>
  <c r="GS48" i="19" l="1"/>
  <c r="GS49" i="19" s="1"/>
  <c r="GS50" i="19" s="1"/>
  <c r="GT43" i="19" s="1"/>
  <c r="GT44" i="19" s="1"/>
  <c r="GT45" i="19" s="1"/>
  <c r="GT46" i="19" s="1"/>
  <c r="GD45" i="1" s="1"/>
  <c r="GC45" i="1"/>
  <c r="EJ55" i="22"/>
  <c r="EJ56" i="22" s="1"/>
  <c r="EJ57" i="22" s="1"/>
  <c r="EJ49" i="22"/>
  <c r="EJ50" i="22" s="1"/>
  <c r="EK43" i="22" s="1"/>
  <c r="EK44" i="22" s="1"/>
  <c r="EK45" i="22" s="1"/>
  <c r="EK46" i="22" s="1"/>
  <c r="GT48" i="19" l="1"/>
  <c r="GT49" i="19" s="1"/>
  <c r="GT47" i="19"/>
  <c r="EK59" i="22"/>
  <c r="EK54" i="22"/>
  <c r="EK48" i="22"/>
  <c r="EK47" i="22"/>
  <c r="EJ60" i="22"/>
  <c r="DT47" i="1" s="1"/>
  <c r="EJ61" i="22"/>
  <c r="DT48" i="1" s="1"/>
  <c r="GT50" i="19" l="1"/>
  <c r="GU43" i="19" s="1"/>
  <c r="GU44" i="19" s="1"/>
  <c r="GU45" i="19" s="1"/>
  <c r="GU46" i="19" s="1"/>
  <c r="EK55" i="22"/>
  <c r="EK56" i="22" s="1"/>
  <c r="EK57" i="22" s="1"/>
  <c r="EK49" i="22"/>
  <c r="EK50" i="22" s="1"/>
  <c r="EL43" i="22" s="1"/>
  <c r="EL44" i="22" s="1"/>
  <c r="EL45" i="22" s="1"/>
  <c r="EL46" i="22" s="1"/>
  <c r="GU47" i="19" l="1"/>
  <c r="GE45" i="1"/>
  <c r="GU48" i="19"/>
  <c r="GU49" i="19" s="1"/>
  <c r="GU50" i="19" s="1"/>
  <c r="GV43" i="19" s="1"/>
  <c r="GV44" i="19" s="1"/>
  <c r="GV45" i="19" s="1"/>
  <c r="GV46" i="19" s="1"/>
  <c r="GV47" i="19" s="1"/>
  <c r="EL59" i="22"/>
  <c r="EL54" i="22"/>
  <c r="EL48" i="22"/>
  <c r="EL47" i="22"/>
  <c r="EK60" i="22"/>
  <c r="DU47" i="1" s="1"/>
  <c r="EK61" i="22"/>
  <c r="DU48" i="1" s="1"/>
  <c r="GF45" i="1" l="1"/>
  <c r="GV48" i="19"/>
  <c r="GV49" i="19" s="1"/>
  <c r="GV50" i="19" s="1"/>
  <c r="GW43" i="19" s="1"/>
  <c r="GW44" i="19" s="1"/>
  <c r="GW45" i="19" s="1"/>
  <c r="GW46" i="19" s="1"/>
  <c r="GG45" i="1" s="1"/>
  <c r="EL55" i="22"/>
  <c r="EL56" i="22" s="1"/>
  <c r="EL57" i="22" s="1"/>
  <c r="EL49" i="22"/>
  <c r="EL50" i="22" s="1"/>
  <c r="EM43" i="22" s="1"/>
  <c r="EM44" i="22" s="1"/>
  <c r="EM45" i="22" s="1"/>
  <c r="EM46" i="22" s="1"/>
  <c r="GW47" i="19" l="1"/>
  <c r="GW48" i="19"/>
  <c r="GW49" i="19" s="1"/>
  <c r="EM59" i="22"/>
  <c r="EM54" i="22"/>
  <c r="EM47" i="22"/>
  <c r="EL61" i="22"/>
  <c r="DV48" i="1" s="1"/>
  <c r="EL60" i="22"/>
  <c r="DV47" i="1" s="1"/>
  <c r="EM48" i="22"/>
  <c r="GW50" i="19" l="1"/>
  <c r="GX43" i="19" s="1"/>
  <c r="GX44" i="19" s="1"/>
  <c r="GX45" i="19" s="1"/>
  <c r="GX46" i="19" s="1"/>
  <c r="GH45" i="1" s="1"/>
  <c r="EM55" i="22"/>
  <c r="EM56" i="22" s="1"/>
  <c r="EM57" i="22" s="1"/>
  <c r="EM49" i="22"/>
  <c r="EM50" i="22" s="1"/>
  <c r="EN43" i="22" s="1"/>
  <c r="EN44" i="22" s="1"/>
  <c r="EN45" i="22" s="1"/>
  <c r="EN46" i="22" s="1"/>
  <c r="GX48" i="19" l="1"/>
  <c r="GX49" i="19" s="1"/>
  <c r="GX47" i="19"/>
  <c r="EN54" i="22"/>
  <c r="EN59" i="22"/>
  <c r="EN48" i="22"/>
  <c r="EN47" i="22"/>
  <c r="EM60" i="22"/>
  <c r="DW47" i="1" s="1"/>
  <c r="EM61" i="22"/>
  <c r="DW48" i="1" s="1"/>
  <c r="GX50" i="19" l="1"/>
  <c r="GY43" i="19" s="1"/>
  <c r="GY44" i="19" s="1"/>
  <c r="GY45" i="19" s="1"/>
  <c r="GY46" i="19" s="1"/>
  <c r="GY48" i="19" s="1"/>
  <c r="GY49" i="19" s="1"/>
  <c r="GI45" i="1"/>
  <c r="EN55" i="22"/>
  <c r="EN56" i="22" s="1"/>
  <c r="EN57" i="22" s="1"/>
  <c r="EN49" i="22"/>
  <c r="EN50" i="22" s="1"/>
  <c r="EO43" i="22" s="1"/>
  <c r="EO44" i="22" s="1"/>
  <c r="EO45" i="22" s="1"/>
  <c r="EO46" i="22" s="1"/>
  <c r="GY47" i="19" l="1"/>
  <c r="GY50" i="19" s="1"/>
  <c r="GZ43" i="19" s="1"/>
  <c r="GZ44" i="19" s="1"/>
  <c r="GZ45" i="19" s="1"/>
  <c r="GZ46" i="19" s="1"/>
  <c r="GZ48" i="19" s="1"/>
  <c r="GZ49" i="19" s="1"/>
  <c r="EO54" i="22"/>
  <c r="EO59" i="22"/>
  <c r="EO48" i="22"/>
  <c r="EO47" i="22"/>
  <c r="EN60" i="22"/>
  <c r="DX47" i="1" s="1"/>
  <c r="EN61" i="22"/>
  <c r="DX48" i="1" s="1"/>
  <c r="GJ45" i="1" l="1"/>
  <c r="GZ47" i="19"/>
  <c r="GZ50" i="19" s="1"/>
  <c r="HA43" i="19" s="1"/>
  <c r="HA44" i="19" s="1"/>
  <c r="HA45" i="19" s="1"/>
  <c r="HA46" i="19" s="1"/>
  <c r="EO55" i="22"/>
  <c r="EO56" i="22" s="1"/>
  <c r="EO57" i="22" s="1"/>
  <c r="EO49" i="22"/>
  <c r="EO50" i="22" s="1"/>
  <c r="EP43" i="22" s="1"/>
  <c r="EP44" i="22" s="1"/>
  <c r="EP45" i="22" s="1"/>
  <c r="EP46" i="22" s="1"/>
  <c r="HA47" i="19" l="1"/>
  <c r="GK45" i="1"/>
  <c r="HA48" i="19"/>
  <c r="HA49" i="19" s="1"/>
  <c r="EP59" i="22"/>
  <c r="EP54" i="22"/>
  <c r="EP47" i="22"/>
  <c r="EO60" i="22"/>
  <c r="DY47" i="1" s="1"/>
  <c r="EO61" i="22"/>
  <c r="DY48" i="1" s="1"/>
  <c r="EP48" i="22"/>
  <c r="HA50" i="19" l="1"/>
  <c r="HB43" i="19" s="1"/>
  <c r="HB44" i="19" s="1"/>
  <c r="HB45" i="19" s="1"/>
  <c r="HB46" i="19" s="1"/>
  <c r="EP55" i="22"/>
  <c r="EP56" i="22" s="1"/>
  <c r="EP57" i="22" s="1"/>
  <c r="EP49" i="22"/>
  <c r="EP50" i="22" s="1"/>
  <c r="EQ43" i="22" s="1"/>
  <c r="EQ44" i="22" s="1"/>
  <c r="EQ45" i="22" s="1"/>
  <c r="EQ46" i="22" s="1"/>
  <c r="HB47" i="19" l="1"/>
  <c r="GL45" i="1"/>
  <c r="HB48" i="19"/>
  <c r="HB49" i="19" s="1"/>
  <c r="EQ59" i="22"/>
  <c r="EQ54" i="22"/>
  <c r="EQ48" i="22"/>
  <c r="EQ47" i="22"/>
  <c r="EP61" i="22"/>
  <c r="DZ48" i="1" s="1"/>
  <c r="EP60" i="22"/>
  <c r="DZ47" i="1" s="1"/>
  <c r="HB50" i="19" l="1"/>
  <c r="HC43" i="19" s="1"/>
  <c r="HC44" i="19" s="1"/>
  <c r="HC45" i="19" s="1"/>
  <c r="HC46" i="19" s="1"/>
  <c r="HC47" i="19" s="1"/>
  <c r="EQ55" i="22"/>
  <c r="EQ56" i="22" s="1"/>
  <c r="EQ57" i="22" s="1"/>
  <c r="EQ49" i="22"/>
  <c r="EQ50" i="22" s="1"/>
  <c r="ER43" i="22" s="1"/>
  <c r="ER44" i="22" s="1"/>
  <c r="ER45" i="22" s="1"/>
  <c r="ER46" i="22" s="1"/>
  <c r="HC48" i="19" l="1"/>
  <c r="HC49" i="19" s="1"/>
  <c r="GM45" i="1"/>
  <c r="HC50" i="19"/>
  <c r="HD43" i="19" s="1"/>
  <c r="HD44" i="19" s="1"/>
  <c r="HD45" i="19" s="1"/>
  <c r="HD46" i="19" s="1"/>
  <c r="ER54" i="22"/>
  <c r="ER59" i="22"/>
  <c r="ER48" i="22"/>
  <c r="ER47" i="22"/>
  <c r="EQ60" i="22"/>
  <c r="EA47" i="1" s="1"/>
  <c r="EQ61" i="22"/>
  <c r="EA48" i="1" s="1"/>
  <c r="HD47" i="19" l="1"/>
  <c r="GN45" i="1"/>
  <c r="HD48" i="19"/>
  <c r="HD49" i="19" s="1"/>
  <c r="ER55" i="22"/>
  <c r="ER56" i="22" s="1"/>
  <c r="ER57" i="22" s="1"/>
  <c r="ER49" i="22"/>
  <c r="ER50" i="22" s="1"/>
  <c r="ES43" i="22" s="1"/>
  <c r="ES44" i="22" s="1"/>
  <c r="ES45" i="22" s="1"/>
  <c r="ES46" i="22" s="1"/>
  <c r="HD50" i="19" l="1"/>
  <c r="HE43" i="19" s="1"/>
  <c r="HE44" i="19" s="1"/>
  <c r="HE45" i="19" s="1"/>
  <c r="HE46" i="19" s="1"/>
  <c r="HE47" i="19" s="1"/>
  <c r="ER60" i="22"/>
  <c r="EB47" i="1" s="1"/>
  <c r="ER61" i="22"/>
  <c r="EB48" i="1" s="1"/>
  <c r="ES59" i="22"/>
  <c r="ES54" i="22"/>
  <c r="ES47" i="22"/>
  <c r="ES48" i="22"/>
  <c r="HE48" i="19" l="1"/>
  <c r="HE49" i="19" s="1"/>
  <c r="HE50" i="19" s="1"/>
  <c r="HF43" i="19" s="1"/>
  <c r="HF44" i="19" s="1"/>
  <c r="HF45" i="19" s="1"/>
  <c r="HF46" i="19" s="1"/>
  <c r="HF48" i="19" s="1"/>
  <c r="HF49" i="19" s="1"/>
  <c r="GO45" i="1"/>
  <c r="ES55" i="22"/>
  <c r="ES56" i="22" s="1"/>
  <c r="ES57" i="22" s="1"/>
  <c r="ES49" i="22"/>
  <c r="ES50" i="22" s="1"/>
  <c r="ET43" i="22" s="1"/>
  <c r="ET44" i="22" s="1"/>
  <c r="ET45" i="22" s="1"/>
  <c r="ET46" i="22" s="1"/>
  <c r="ET48" i="22" s="1"/>
  <c r="HF47" i="19" l="1"/>
  <c r="GP45" i="1"/>
  <c r="HF50" i="19"/>
  <c r="HG43" i="19" s="1"/>
  <c r="HG44" i="19" s="1"/>
  <c r="HG45" i="19" s="1"/>
  <c r="HG46" i="19" s="1"/>
  <c r="ET55" i="22"/>
  <c r="ET49" i="22"/>
  <c r="ET54" i="22"/>
  <c r="ET59" i="22"/>
  <c r="ET47" i="22"/>
  <c r="ES61" i="22"/>
  <c r="EC48" i="1" s="1"/>
  <c r="ES60" i="22"/>
  <c r="EC47" i="1" s="1"/>
  <c r="HG47" i="19" l="1"/>
  <c r="GQ45" i="1"/>
  <c r="HG48" i="19"/>
  <c r="HG49" i="19" s="1"/>
  <c r="ET50" i="22"/>
  <c r="EU43" i="22" s="1"/>
  <c r="EU44" i="22" s="1"/>
  <c r="EU45" i="22" s="1"/>
  <c r="EU46" i="22" s="1"/>
  <c r="ET56" i="22"/>
  <c r="ET57" i="22" s="1"/>
  <c r="HG50" i="19" l="1"/>
  <c r="HH43" i="19" s="1"/>
  <c r="HH44" i="19" s="1"/>
  <c r="HH45" i="19" s="1"/>
  <c r="HH46" i="19" s="1"/>
  <c r="HH48" i="19" s="1"/>
  <c r="HH49" i="19" s="1"/>
  <c r="ET61" i="22"/>
  <c r="ED48" i="1" s="1"/>
  <c r="ET60" i="22"/>
  <c r="ED47" i="1" s="1"/>
  <c r="EU59" i="22"/>
  <c r="EU54" i="22"/>
  <c r="EU48" i="22"/>
  <c r="EU47" i="22"/>
  <c r="GR45" i="1" l="1"/>
  <c r="HH47" i="19"/>
  <c r="HH50" i="19" s="1"/>
  <c r="HI43" i="19" s="1"/>
  <c r="HI44" i="19" s="1"/>
  <c r="HI45" i="19" s="1"/>
  <c r="HI46" i="19" s="1"/>
  <c r="EU55" i="22"/>
  <c r="EU56" i="22" s="1"/>
  <c r="EU57" i="22" s="1"/>
  <c r="EU49" i="22"/>
  <c r="EU50" i="22" s="1"/>
  <c r="EV43" i="22" s="1"/>
  <c r="EV44" i="22" s="1"/>
  <c r="EV45" i="22" s="1"/>
  <c r="EV46" i="22" s="1"/>
  <c r="GS45" i="1" l="1"/>
  <c r="HI47" i="19"/>
  <c r="HI48" i="19"/>
  <c r="HI49" i="19" s="1"/>
  <c r="EV54" i="22"/>
  <c r="EV59" i="22"/>
  <c r="EV47" i="22"/>
  <c r="EV48" i="22"/>
  <c r="EU60" i="22"/>
  <c r="EE47" i="1" s="1"/>
  <c r="EU61" i="22"/>
  <c r="EE48" i="1" s="1"/>
  <c r="HI50" i="19" l="1"/>
  <c r="HJ43" i="19" s="1"/>
  <c r="HJ44" i="19" s="1"/>
  <c r="HJ45" i="19" s="1"/>
  <c r="HJ46" i="19" s="1"/>
  <c r="HJ47" i="19" s="1"/>
  <c r="EV55" i="22"/>
  <c r="EV56" i="22" s="1"/>
  <c r="EV57" i="22" s="1"/>
  <c r="EV49" i="22"/>
  <c r="EV50" i="22" s="1"/>
  <c r="EW43" i="22" s="1"/>
  <c r="EW44" i="22" s="1"/>
  <c r="EW45" i="22" s="1"/>
  <c r="EW46" i="22" s="1"/>
  <c r="EW48" i="22" s="1"/>
  <c r="HJ48" i="19" l="1"/>
  <c r="HJ49" i="19" s="1"/>
  <c r="HJ50" i="19" s="1"/>
  <c r="HK43" i="19" s="1"/>
  <c r="HK44" i="19" s="1"/>
  <c r="HK45" i="19" s="1"/>
  <c r="HK46" i="19" s="1"/>
  <c r="HK47" i="19" s="1"/>
  <c r="GT45" i="1"/>
  <c r="EW55" i="22"/>
  <c r="EW49" i="22"/>
  <c r="EW54" i="22"/>
  <c r="EW59" i="22"/>
  <c r="EW47" i="22"/>
  <c r="EV61" i="22"/>
  <c r="EF48" i="1" s="1"/>
  <c r="EV60" i="22"/>
  <c r="EF47" i="1" s="1"/>
  <c r="HK48" i="19" l="1"/>
  <c r="HK49" i="19" s="1"/>
  <c r="HK50" i="19" s="1"/>
  <c r="HL43" i="19" s="1"/>
  <c r="HL44" i="19" s="1"/>
  <c r="HL45" i="19" s="1"/>
  <c r="HL46" i="19" s="1"/>
  <c r="GV45" i="1" s="1"/>
  <c r="GU45" i="1"/>
  <c r="EW50" i="22"/>
  <c r="EX43" i="22" s="1"/>
  <c r="EX44" i="22" s="1"/>
  <c r="EX45" i="22" s="1"/>
  <c r="EX46" i="22" s="1"/>
  <c r="EW56" i="22"/>
  <c r="EW57" i="22" s="1"/>
  <c r="HL47" i="19" l="1"/>
  <c r="HL48" i="19"/>
  <c r="HL49" i="19" s="1"/>
  <c r="EW61" i="22"/>
  <c r="EG48" i="1" s="1"/>
  <c r="EW60" i="22"/>
  <c r="EG47" i="1" s="1"/>
  <c r="EX48" i="22"/>
  <c r="EX54" i="22"/>
  <c r="EX59" i="22"/>
  <c r="EX47" i="22"/>
  <c r="HL50" i="19" l="1"/>
  <c r="HM43" i="19" s="1"/>
  <c r="HM44" i="19" s="1"/>
  <c r="HM45" i="19" s="1"/>
  <c r="HM46" i="19" s="1"/>
  <c r="HM47" i="19" s="1"/>
  <c r="EX55" i="22"/>
  <c r="EX56" i="22" s="1"/>
  <c r="EX57" i="22" s="1"/>
  <c r="EX49" i="22"/>
  <c r="EX50" i="22" s="1"/>
  <c r="EY43" i="22" s="1"/>
  <c r="EY44" i="22" s="1"/>
  <c r="EY45" i="22" s="1"/>
  <c r="EY46" i="22" s="1"/>
  <c r="GW45" i="1" l="1"/>
  <c r="HM48" i="19"/>
  <c r="HM49" i="19" s="1"/>
  <c r="HM50" i="19" s="1"/>
  <c r="HN43" i="19" s="1"/>
  <c r="HN44" i="19" s="1"/>
  <c r="HN45" i="19" s="1"/>
  <c r="HN46" i="19" s="1"/>
  <c r="HN48" i="19" s="1"/>
  <c r="HN49" i="19" s="1"/>
  <c r="EY59" i="22"/>
  <c r="EY54" i="22"/>
  <c r="EY47" i="22"/>
  <c r="EX61" i="22"/>
  <c r="EH48" i="1" s="1"/>
  <c r="EX60" i="22"/>
  <c r="EH47" i="1" s="1"/>
  <c r="EY48" i="22"/>
  <c r="GX45" i="1" l="1"/>
  <c r="HN47" i="19"/>
  <c r="HN50" i="19" s="1"/>
  <c r="HO43" i="19" s="1"/>
  <c r="HO44" i="19" s="1"/>
  <c r="HO45" i="19" s="1"/>
  <c r="HO46" i="19" s="1"/>
  <c r="GY45" i="1" s="1"/>
  <c r="EY49" i="22"/>
  <c r="EY50" i="22" s="1"/>
  <c r="EZ43" i="22" s="1"/>
  <c r="EZ44" i="22" s="1"/>
  <c r="EZ45" i="22" s="1"/>
  <c r="EZ46" i="22" s="1"/>
  <c r="EZ48" i="22" s="1"/>
  <c r="EY55" i="22"/>
  <c r="EY56" i="22" s="1"/>
  <c r="EY57" i="22" s="1"/>
  <c r="HO47" i="19" l="1"/>
  <c r="HO48" i="19"/>
  <c r="HO49" i="19" s="1"/>
  <c r="EZ49" i="22"/>
  <c r="EZ55" i="22"/>
  <c r="EY61" i="22"/>
  <c r="EI48" i="1" s="1"/>
  <c r="EY60" i="22"/>
  <c r="EI47" i="1" s="1"/>
  <c r="EZ54" i="22"/>
  <c r="EZ59" i="22"/>
  <c r="EZ47" i="22"/>
  <c r="HO50" i="19" l="1"/>
  <c r="HP43" i="19" s="1"/>
  <c r="HP44" i="19" s="1"/>
  <c r="HP45" i="19" s="1"/>
  <c r="HP46" i="19" s="1"/>
  <c r="HP47" i="19" s="1"/>
  <c r="EZ56" i="22"/>
  <c r="EZ57" i="22" s="1"/>
  <c r="EZ50" i="22"/>
  <c r="FA43" i="22" s="1"/>
  <c r="FA44" i="22" s="1"/>
  <c r="FA45" i="22" s="1"/>
  <c r="FA46" i="22" s="1"/>
  <c r="GZ45" i="1" l="1"/>
  <c r="HP48" i="19"/>
  <c r="HP49" i="19" s="1"/>
  <c r="HP50" i="19" s="1"/>
  <c r="HQ43" i="19" s="1"/>
  <c r="HQ44" i="19" s="1"/>
  <c r="HQ45" i="19" s="1"/>
  <c r="HQ46" i="19" s="1"/>
  <c r="HA45" i="1" s="1"/>
  <c r="FA47" i="22"/>
  <c r="FA59" i="22"/>
  <c r="FA54" i="22"/>
  <c r="FA48" i="22"/>
  <c r="EZ60" i="22"/>
  <c r="EJ47" i="1" s="1"/>
  <c r="EZ61" i="22"/>
  <c r="EJ48" i="1" s="1"/>
  <c r="HQ47" i="19" l="1"/>
  <c r="HQ48" i="19"/>
  <c r="HQ49" i="19" s="1"/>
  <c r="FA55" i="22"/>
  <c r="FA56" i="22" s="1"/>
  <c r="FA57" i="22" s="1"/>
  <c r="FA49" i="22"/>
  <c r="FA50" i="22" s="1"/>
  <c r="FB43" i="22" s="1"/>
  <c r="FB44" i="22" s="1"/>
  <c r="FB45" i="22" s="1"/>
  <c r="FB46" i="22" s="1"/>
  <c r="HQ50" i="19" l="1"/>
  <c r="HR43" i="19" s="1"/>
  <c r="HR44" i="19" s="1"/>
  <c r="HR45" i="19" s="1"/>
  <c r="HR46" i="19" s="1"/>
  <c r="HR47" i="19" s="1"/>
  <c r="FB54" i="22"/>
  <c r="FB59" i="22"/>
  <c r="FB47" i="22"/>
  <c r="FA61" i="22"/>
  <c r="EK48" i="1" s="1"/>
  <c r="FA60" i="22"/>
  <c r="EK47" i="1" s="1"/>
  <c r="FB48" i="22"/>
  <c r="HR48" i="19" l="1"/>
  <c r="HR49" i="19" s="1"/>
  <c r="HR50" i="19" s="1"/>
  <c r="HS43" i="19" s="1"/>
  <c r="HS44" i="19" s="1"/>
  <c r="HS45" i="19" s="1"/>
  <c r="HS46" i="19" s="1"/>
  <c r="HS47" i="19" s="1"/>
  <c r="HB45" i="1"/>
  <c r="FB55" i="22"/>
  <c r="FB56" i="22" s="1"/>
  <c r="FB57" i="22" s="1"/>
  <c r="FB49" i="22"/>
  <c r="FB50" i="22" s="1"/>
  <c r="FC43" i="22" s="1"/>
  <c r="FC44" i="22" s="1"/>
  <c r="FC45" i="22" s="1"/>
  <c r="FC46" i="22" s="1"/>
  <c r="HC45" i="1" l="1"/>
  <c r="HS48" i="19"/>
  <c r="HS49" i="19" s="1"/>
  <c r="HS50" i="19" s="1"/>
  <c r="HT43" i="19" s="1"/>
  <c r="HT44" i="19" s="1"/>
  <c r="HT45" i="19" s="1"/>
  <c r="HT46" i="19" s="1"/>
  <c r="HT47" i="19" s="1"/>
  <c r="FC54" i="22"/>
  <c r="FC59" i="22"/>
  <c r="FC47" i="22"/>
  <c r="FC48" i="22"/>
  <c r="FB60" i="22"/>
  <c r="EL47" i="1" s="1"/>
  <c r="FB61" i="22"/>
  <c r="EL48" i="1" s="1"/>
  <c r="HT48" i="19" l="1"/>
  <c r="HT49" i="19" s="1"/>
  <c r="HT50" i="19" s="1"/>
  <c r="HU43" i="19" s="1"/>
  <c r="HU44" i="19" s="1"/>
  <c r="HU45" i="19" s="1"/>
  <c r="HU46" i="19" s="1"/>
  <c r="HU48" i="19" s="1"/>
  <c r="HU49" i="19" s="1"/>
  <c r="HD45" i="1"/>
  <c r="FC55" i="22"/>
  <c r="FC56" i="22" s="1"/>
  <c r="FC57" i="22" s="1"/>
  <c r="FC49" i="22"/>
  <c r="FC50" i="22" s="1"/>
  <c r="FD43" i="22" s="1"/>
  <c r="FD44" i="22" s="1"/>
  <c r="FD45" i="22" s="1"/>
  <c r="FD46" i="22" s="1"/>
  <c r="HU47" i="19" l="1"/>
  <c r="HU50" i="19" s="1"/>
  <c r="HV43" i="19" s="1"/>
  <c r="HV44" i="19" s="1"/>
  <c r="HV45" i="19" s="1"/>
  <c r="HV46" i="19" s="1"/>
  <c r="HF45" i="1" s="1"/>
  <c r="HE45" i="1"/>
  <c r="FC60" i="22"/>
  <c r="EM47" i="1" s="1"/>
  <c r="FC61" i="22"/>
  <c r="EM48" i="1" s="1"/>
  <c r="FD59" i="22"/>
  <c r="FD54" i="22"/>
  <c r="FD47" i="22"/>
  <c r="FD48" i="22"/>
  <c r="HV48" i="19" l="1"/>
  <c r="HV49" i="19" s="1"/>
  <c r="HV47" i="19"/>
  <c r="FD55" i="22"/>
  <c r="FD56" i="22" s="1"/>
  <c r="FD57" i="22" s="1"/>
  <c r="FD49" i="22"/>
  <c r="FD50" i="22" s="1"/>
  <c r="FE43" i="22" s="1"/>
  <c r="FE44" i="22" s="1"/>
  <c r="FE45" i="22" s="1"/>
  <c r="FE46" i="22" s="1"/>
  <c r="FE48" i="22" s="1"/>
  <c r="HV50" i="19" l="1"/>
  <c r="HW43" i="19" s="1"/>
  <c r="HW44" i="19" s="1"/>
  <c r="HW45" i="19" s="1"/>
  <c r="HW46" i="19" s="1"/>
  <c r="HG45" i="1" s="1"/>
  <c r="FE55" i="22"/>
  <c r="FE49" i="22"/>
  <c r="FE54" i="22"/>
  <c r="FE59" i="22"/>
  <c r="FE47" i="22"/>
  <c r="FD61" i="22"/>
  <c r="EN48" i="1" s="1"/>
  <c r="FD60" i="22"/>
  <c r="EN47" i="1" s="1"/>
  <c r="HW47" i="19" l="1"/>
  <c r="HW48" i="19"/>
  <c r="HW49" i="19" s="1"/>
  <c r="FE50" i="22"/>
  <c r="FF43" i="22" s="1"/>
  <c r="FF44" i="22" s="1"/>
  <c r="FF45" i="22" s="1"/>
  <c r="FF46" i="22" s="1"/>
  <c r="FE56" i="22"/>
  <c r="FE57" i="22" s="1"/>
  <c r="HW50" i="19" l="1"/>
  <c r="HX43" i="19" s="1"/>
  <c r="HX44" i="19" s="1"/>
  <c r="HX45" i="19" s="1"/>
  <c r="HX46" i="19" s="1"/>
  <c r="HX48" i="19" s="1"/>
  <c r="HX49" i="19" s="1"/>
  <c r="FE60" i="22"/>
  <c r="EO47" i="1" s="1"/>
  <c r="FE61" i="22"/>
  <c r="EO48" i="1" s="1"/>
  <c r="FF59" i="22"/>
  <c r="FF54" i="22"/>
  <c r="FF47" i="22"/>
  <c r="FF48" i="22"/>
  <c r="HH45" i="1" l="1"/>
  <c r="HX47" i="19"/>
  <c r="HX50" i="19" s="1"/>
  <c r="HY43" i="19" s="1"/>
  <c r="HY44" i="19" s="1"/>
  <c r="HY45" i="19" s="1"/>
  <c r="HY46" i="19" s="1"/>
  <c r="HY48" i="19" s="1"/>
  <c r="HY49" i="19" s="1"/>
  <c r="FF55" i="22"/>
  <c r="FF56" i="22" s="1"/>
  <c r="FF57" i="22" s="1"/>
  <c r="FF49" i="22"/>
  <c r="FF50" i="22" s="1"/>
  <c r="FG43" i="22" s="1"/>
  <c r="FG44" i="22" s="1"/>
  <c r="FG45" i="22" s="1"/>
  <c r="FG46" i="22" s="1"/>
  <c r="HY47" i="19" l="1"/>
  <c r="HY50" i="19" s="1"/>
  <c r="HZ43" i="19" s="1"/>
  <c r="HZ44" i="19" s="1"/>
  <c r="HZ45" i="19" s="1"/>
  <c r="HZ46" i="19" s="1"/>
  <c r="HJ45" i="1" s="1"/>
  <c r="HI45" i="1"/>
  <c r="FG59" i="22"/>
  <c r="FG54" i="22"/>
  <c r="FG47" i="22"/>
  <c r="FF61" i="22"/>
  <c r="EP48" i="1" s="1"/>
  <c r="FF60" i="22"/>
  <c r="EP47" i="1" s="1"/>
  <c r="FG48" i="22"/>
  <c r="HZ48" i="19" l="1"/>
  <c r="HZ49" i="19" s="1"/>
  <c r="HZ47" i="19"/>
  <c r="FG55" i="22"/>
  <c r="FG56" i="22" s="1"/>
  <c r="FG57" i="22" s="1"/>
  <c r="FG49" i="22"/>
  <c r="FG50" i="22" s="1"/>
  <c r="FH43" i="22" s="1"/>
  <c r="FH44" i="22" s="1"/>
  <c r="FH45" i="22" s="1"/>
  <c r="FH46" i="22" s="1"/>
  <c r="HZ50" i="19" l="1"/>
  <c r="IA43" i="19" s="1"/>
  <c r="IA44" i="19" s="1"/>
  <c r="IA45" i="19" s="1"/>
  <c r="IA46" i="19" s="1"/>
  <c r="IA48" i="19" s="1"/>
  <c r="IA49" i="19" s="1"/>
  <c r="FH54" i="22"/>
  <c r="FH59" i="22"/>
  <c r="FH47" i="22"/>
  <c r="FG60" i="22"/>
  <c r="EQ47" i="1" s="1"/>
  <c r="FG61" i="22"/>
  <c r="EQ48" i="1" s="1"/>
  <c r="FH48" i="22"/>
  <c r="IA47" i="19" l="1"/>
  <c r="IA50" i="19" s="1"/>
  <c r="IB43" i="19" s="1"/>
  <c r="IB44" i="19" s="1"/>
  <c r="IB45" i="19" s="1"/>
  <c r="IB46" i="19" s="1"/>
  <c r="IB48" i="19" s="1"/>
  <c r="IB49" i="19" s="1"/>
  <c r="HK45" i="1"/>
  <c r="FH55" i="22"/>
  <c r="FH56" i="22" s="1"/>
  <c r="FH57" i="22" s="1"/>
  <c r="FH49" i="22"/>
  <c r="FH50" i="22" s="1"/>
  <c r="FI43" i="22" s="1"/>
  <c r="FI44" i="22" s="1"/>
  <c r="FI45" i="22" s="1"/>
  <c r="FI46" i="22" s="1"/>
  <c r="HL45" i="1" l="1"/>
  <c r="IB47" i="19"/>
  <c r="IB50" i="19" s="1"/>
  <c r="IC43" i="19" s="1"/>
  <c r="IC44" i="19" s="1"/>
  <c r="IC45" i="19" s="1"/>
  <c r="IC46" i="19" s="1"/>
  <c r="IC48" i="19" s="1"/>
  <c r="IC49" i="19" s="1"/>
  <c r="FI59" i="22"/>
  <c r="FI54" i="22"/>
  <c r="FI48" i="22"/>
  <c r="FI47" i="22"/>
  <c r="FH60" i="22"/>
  <c r="ER47" i="1" s="1"/>
  <c r="FH61" i="22"/>
  <c r="ER48" i="1" s="1"/>
  <c r="HM45" i="1" l="1"/>
  <c r="IC47" i="19"/>
  <c r="IC50" i="19" s="1"/>
  <c r="ID43" i="19" s="1"/>
  <c r="ID44" i="19" s="1"/>
  <c r="ID45" i="19" s="1"/>
  <c r="ID46" i="19" s="1"/>
  <c r="FI55" i="22"/>
  <c r="FI56" i="22" s="1"/>
  <c r="FI57" i="22" s="1"/>
  <c r="FI49" i="22"/>
  <c r="FI50" i="22" s="1"/>
  <c r="FJ43" i="22" s="1"/>
  <c r="FJ44" i="22" s="1"/>
  <c r="FJ45" i="22" s="1"/>
  <c r="FJ46" i="22" s="1"/>
  <c r="HN45" i="1" l="1"/>
  <c r="ID48" i="19"/>
  <c r="ID49" i="19" s="1"/>
  <c r="ID47" i="19"/>
  <c r="FJ54" i="22"/>
  <c r="FJ59" i="22"/>
  <c r="FJ47" i="22"/>
  <c r="FI61" i="22"/>
  <c r="ES48" i="1" s="1"/>
  <c r="FI60" i="22"/>
  <c r="ES47" i="1" s="1"/>
  <c r="FJ48" i="22"/>
  <c r="ID50" i="19" l="1"/>
  <c r="IE43" i="19" s="1"/>
  <c r="IE44" i="19" s="1"/>
  <c r="IE45" i="19" s="1"/>
  <c r="IE46" i="19" s="1"/>
  <c r="IE48" i="19" s="1"/>
  <c r="IE49" i="19" s="1"/>
  <c r="FJ55" i="22"/>
  <c r="FJ56" i="22" s="1"/>
  <c r="FJ57" i="22" s="1"/>
  <c r="FJ49" i="22"/>
  <c r="FJ50" i="22" s="1"/>
  <c r="FK43" i="22" s="1"/>
  <c r="FK44" i="22" s="1"/>
  <c r="FK45" i="22" s="1"/>
  <c r="FK46" i="22" s="1"/>
  <c r="FK48" i="22" s="1"/>
  <c r="HO45" i="1" l="1"/>
  <c r="IE47" i="19"/>
  <c r="IE50" i="19" s="1"/>
  <c r="IF43" i="19" s="1"/>
  <c r="IF44" i="19" s="1"/>
  <c r="IF45" i="19" s="1"/>
  <c r="IF46" i="19" s="1"/>
  <c r="FK55" i="22"/>
  <c r="FK49" i="22"/>
  <c r="FK54" i="22"/>
  <c r="FK59" i="22"/>
  <c r="FK47" i="22"/>
  <c r="FJ60" i="22"/>
  <c r="ET47" i="1" s="1"/>
  <c r="FJ61" i="22"/>
  <c r="ET48" i="1" s="1"/>
  <c r="HP45" i="1" l="1"/>
  <c r="IF48" i="19"/>
  <c r="IF49" i="19" s="1"/>
  <c r="IF47" i="19"/>
  <c r="FK50" i="22"/>
  <c r="FL43" i="22" s="1"/>
  <c r="FL44" i="22" s="1"/>
  <c r="FL45" i="22" s="1"/>
  <c r="FL46" i="22" s="1"/>
  <c r="FK56" i="22"/>
  <c r="FK57" i="22" s="1"/>
  <c r="IF50" i="19" l="1"/>
  <c r="IG43" i="19" s="1"/>
  <c r="IG44" i="19" s="1"/>
  <c r="IG45" i="19" s="1"/>
  <c r="IG46" i="19" s="1"/>
  <c r="IG48" i="19" s="1"/>
  <c r="IG49" i="19" s="1"/>
  <c r="FK60" i="22"/>
  <c r="EU47" i="1" s="1"/>
  <c r="FK61" i="22"/>
  <c r="EU48" i="1" s="1"/>
  <c r="FL59" i="22"/>
  <c r="FL54" i="22"/>
  <c r="FL47" i="22"/>
  <c r="FL48" i="22"/>
  <c r="HQ45" i="1" l="1"/>
  <c r="IG47" i="19"/>
  <c r="IG50" i="19" s="1"/>
  <c r="IH43" i="19" s="1"/>
  <c r="IH44" i="19" s="1"/>
  <c r="IH45" i="19" s="1"/>
  <c r="IH46" i="19" s="1"/>
  <c r="FL55" i="22"/>
  <c r="FL56" i="22" s="1"/>
  <c r="FL57" i="22" s="1"/>
  <c r="FL49" i="22"/>
  <c r="FL50" i="22" s="1"/>
  <c r="FM43" i="22" s="1"/>
  <c r="FM44" i="22" s="1"/>
  <c r="FM45" i="22" s="1"/>
  <c r="FM46" i="22" s="1"/>
  <c r="HR45" i="1" l="1"/>
  <c r="IH48" i="19"/>
  <c r="IH49" i="19" s="1"/>
  <c r="IH47" i="19"/>
  <c r="FM54" i="22"/>
  <c r="FM59" i="22"/>
  <c r="FM47" i="22"/>
  <c r="FM48" i="22"/>
  <c r="FL60" i="22"/>
  <c r="EV47" i="1" s="1"/>
  <c r="FL61" i="22"/>
  <c r="EV48" i="1" s="1"/>
  <c r="IH50" i="19" l="1"/>
  <c r="II43" i="19" s="1"/>
  <c r="II44" i="19" s="1"/>
  <c r="II45" i="19" s="1"/>
  <c r="II46" i="19" s="1"/>
  <c r="HS45" i="1" s="1"/>
  <c r="FM55" i="22"/>
  <c r="FM56" i="22" s="1"/>
  <c r="FM57" i="22" s="1"/>
  <c r="FM49" i="22"/>
  <c r="FM50" i="22" s="1"/>
  <c r="FN43" i="22" s="1"/>
  <c r="FN44" i="22" s="1"/>
  <c r="FN45" i="22" s="1"/>
  <c r="FN46" i="22" s="1"/>
  <c r="II48" i="19" l="1"/>
  <c r="II49" i="19" s="1"/>
  <c r="II47" i="19"/>
  <c r="FN54" i="22"/>
  <c r="FN59" i="22"/>
  <c r="FN48" i="22"/>
  <c r="FN47" i="22"/>
  <c r="FM61" i="22"/>
  <c r="EW48" i="1" s="1"/>
  <c r="FM60" i="22"/>
  <c r="EW47" i="1" s="1"/>
  <c r="II50" i="19" l="1"/>
  <c r="IJ43" i="19" s="1"/>
  <c r="IJ44" i="19" s="1"/>
  <c r="IJ45" i="19" s="1"/>
  <c r="IJ46" i="19" s="1"/>
  <c r="IJ47" i="19" s="1"/>
  <c r="FN55" i="22"/>
  <c r="FN56" i="22" s="1"/>
  <c r="FN57" i="22" s="1"/>
  <c r="FN49" i="22"/>
  <c r="FN50" i="22" s="1"/>
  <c r="FO43" i="22" s="1"/>
  <c r="FO44" i="22" s="1"/>
  <c r="FO45" i="22" s="1"/>
  <c r="FO46" i="22" s="1"/>
  <c r="HT45" i="1" l="1"/>
  <c r="IJ48" i="19"/>
  <c r="IJ49" i="19" s="1"/>
  <c r="IJ50" i="19" s="1"/>
  <c r="IK43" i="19" s="1"/>
  <c r="IK44" i="19" s="1"/>
  <c r="IK45" i="19" s="1"/>
  <c r="IK46" i="19" s="1"/>
  <c r="IK47" i="19" s="1"/>
  <c r="FO54" i="22"/>
  <c r="FO59" i="22"/>
  <c r="FO48" i="22"/>
  <c r="FO47" i="22"/>
  <c r="FN61" i="22"/>
  <c r="EX48" i="1" s="1"/>
  <c r="FN60" i="22"/>
  <c r="EX47" i="1" s="1"/>
  <c r="IK48" i="19" l="1"/>
  <c r="IK49" i="19" s="1"/>
  <c r="IK50" i="19" s="1"/>
  <c r="IL43" i="19" s="1"/>
  <c r="IL44" i="19" s="1"/>
  <c r="IL45" i="19" s="1"/>
  <c r="IL46" i="19" s="1"/>
  <c r="IL47" i="19" s="1"/>
  <c r="HU45" i="1"/>
  <c r="FO55" i="22"/>
  <c r="FO56" i="22" s="1"/>
  <c r="FO57" i="22" s="1"/>
  <c r="FO49" i="22"/>
  <c r="FO50" i="22" s="1"/>
  <c r="FP43" i="22" s="1"/>
  <c r="FP44" i="22" s="1"/>
  <c r="FP45" i="22" s="1"/>
  <c r="FP46" i="22" s="1"/>
  <c r="HV45" i="1" l="1"/>
  <c r="IL48" i="19"/>
  <c r="IL49" i="19" s="1"/>
  <c r="IL50" i="19" s="1"/>
  <c r="IM43" i="19" s="1"/>
  <c r="IM44" i="19" s="1"/>
  <c r="IM45" i="19" s="1"/>
  <c r="IM46" i="19" s="1"/>
  <c r="IM47" i="19" s="1"/>
  <c r="FP54" i="22"/>
  <c r="FP59" i="22"/>
  <c r="FP48" i="22"/>
  <c r="FP47" i="22"/>
  <c r="FO61" i="22"/>
  <c r="EY48" i="1" s="1"/>
  <c r="FO60" i="22"/>
  <c r="EY47" i="1" s="1"/>
  <c r="HW45" i="1" l="1"/>
  <c r="IM48" i="19"/>
  <c r="IM49" i="19" s="1"/>
  <c r="IM50" i="19" s="1"/>
  <c r="IN43" i="19" s="1"/>
  <c r="IN44" i="19" s="1"/>
  <c r="IN45" i="19" s="1"/>
  <c r="IN46" i="19" s="1"/>
  <c r="HX45" i="1" s="1"/>
  <c r="FP55" i="22"/>
  <c r="FP56" i="22" s="1"/>
  <c r="FP57" i="22" s="1"/>
  <c r="FP49" i="22"/>
  <c r="FP50" i="22" s="1"/>
  <c r="FQ43" i="22" s="1"/>
  <c r="FQ44" i="22" s="1"/>
  <c r="FQ45" i="22" s="1"/>
  <c r="FQ46" i="22" s="1"/>
  <c r="IN48" i="19" l="1"/>
  <c r="IN49" i="19" s="1"/>
  <c r="IN47" i="19"/>
  <c r="FP61" i="22"/>
  <c r="EZ48" i="1" s="1"/>
  <c r="FP60" i="22"/>
  <c r="EZ47" i="1" s="1"/>
  <c r="FQ54" i="22"/>
  <c r="FQ59" i="22"/>
  <c r="FQ47" i="22"/>
  <c r="FQ48" i="22"/>
  <c r="IN50" i="19" l="1"/>
  <c r="IO43" i="19" s="1"/>
  <c r="IO44" i="19" s="1"/>
  <c r="IO45" i="19" s="1"/>
  <c r="IO46" i="19" s="1"/>
  <c r="FQ55" i="22"/>
  <c r="FQ56" i="22" s="1"/>
  <c r="FQ57" i="22" s="1"/>
  <c r="FQ49" i="22"/>
  <c r="FQ50" i="22" s="1"/>
  <c r="FR43" i="22" s="1"/>
  <c r="FR44" i="22" s="1"/>
  <c r="FR45" i="22" s="1"/>
  <c r="FR46" i="22" s="1"/>
  <c r="FR48" i="22" s="1"/>
  <c r="IO47" i="19" l="1"/>
  <c r="IO48" i="19"/>
  <c r="IO49" i="19" s="1"/>
  <c r="HY45" i="1"/>
  <c r="FR55" i="22"/>
  <c r="FR49" i="22"/>
  <c r="FR54" i="22"/>
  <c r="FR59" i="22"/>
  <c r="FR47" i="22"/>
  <c r="FQ61" i="22"/>
  <c r="FA48" i="1" s="1"/>
  <c r="FQ60" i="22"/>
  <c r="FA47" i="1" s="1"/>
  <c r="IO50" i="19" l="1"/>
  <c r="IP43" i="19" s="1"/>
  <c r="IP44" i="19" s="1"/>
  <c r="IP45" i="19" s="1"/>
  <c r="IP46" i="19" s="1"/>
  <c r="IP48" i="19" s="1"/>
  <c r="IP49" i="19" s="1"/>
  <c r="FR50" i="22"/>
  <c r="FS43" i="22" s="1"/>
  <c r="FS44" i="22" s="1"/>
  <c r="FS45" i="22" s="1"/>
  <c r="FS46" i="22" s="1"/>
  <c r="FR56" i="22"/>
  <c r="FR57" i="22" s="1"/>
  <c r="HZ45" i="1" l="1"/>
  <c r="IP47" i="19"/>
  <c r="IP50" i="19" s="1"/>
  <c r="IQ43" i="19" s="1"/>
  <c r="IQ44" i="19" s="1"/>
  <c r="IQ45" i="19" s="1"/>
  <c r="IQ46" i="19" s="1"/>
  <c r="FR60" i="22"/>
  <c r="FB47" i="1" s="1"/>
  <c r="FR61" i="22"/>
  <c r="FB48" i="1" s="1"/>
  <c r="FS59" i="22"/>
  <c r="FS54" i="22"/>
  <c r="FS47" i="22"/>
  <c r="FS48" i="22"/>
  <c r="IA45" i="1" l="1"/>
  <c r="IQ47" i="19"/>
  <c r="IQ48" i="19"/>
  <c r="IQ49" i="19" s="1"/>
  <c r="FS55" i="22"/>
  <c r="FS56" i="22" s="1"/>
  <c r="FS57" i="22" s="1"/>
  <c r="FS49" i="22"/>
  <c r="FS50" i="22" s="1"/>
  <c r="FT43" i="22" s="1"/>
  <c r="FT44" i="22" s="1"/>
  <c r="FT45" i="22" s="1"/>
  <c r="FT46" i="22" s="1"/>
  <c r="FT48" i="22" s="1"/>
  <c r="IQ50" i="19" l="1"/>
  <c r="IR43" i="19" s="1"/>
  <c r="IR44" i="19" s="1"/>
  <c r="IR45" i="19" s="1"/>
  <c r="IR46" i="19" s="1"/>
  <c r="IR47" i="19" s="1"/>
  <c r="IR48" i="19"/>
  <c r="FT55" i="22"/>
  <c r="FT49" i="22"/>
  <c r="FT59" i="22"/>
  <c r="FT54" i="22"/>
  <c r="FT47" i="22"/>
  <c r="FS60" i="22"/>
  <c r="FC47" i="1" s="1"/>
  <c r="FS61" i="22"/>
  <c r="FC48" i="1" s="1"/>
  <c r="IB45" i="1" l="1"/>
  <c r="IR49" i="19"/>
  <c r="IR50" i="19" s="1"/>
  <c r="IS43" i="19" s="1"/>
  <c r="IS44" i="19" s="1"/>
  <c r="FT56" i="22"/>
  <c r="FT57" i="22" s="1"/>
  <c r="FT60" i="22" s="1"/>
  <c r="FD47" i="1" s="1"/>
  <c r="FT50" i="22"/>
  <c r="FU43" i="22" s="1"/>
  <c r="FU44" i="22" s="1"/>
  <c r="FU45" i="22" s="1"/>
  <c r="FU46" i="22" s="1"/>
  <c r="IS45" i="19" l="1"/>
  <c r="K44" i="19"/>
  <c r="FT61" i="22"/>
  <c r="FD48" i="1" s="1"/>
  <c r="FU54" i="22"/>
  <c r="FU59" i="22"/>
  <c r="FU48" i="22"/>
  <c r="FU47" i="22"/>
  <c r="K55" i="19" l="1"/>
  <c r="K54" i="19"/>
  <c r="IS46" i="19"/>
  <c r="FU55" i="22"/>
  <c r="FU56" i="22" s="1"/>
  <c r="FU57" i="22" s="1"/>
  <c r="FU49" i="22"/>
  <c r="FU50" i="22" s="1"/>
  <c r="FV43" i="22" s="1"/>
  <c r="FV44" i="22" s="1"/>
  <c r="FV45" i="22" s="1"/>
  <c r="FV46" i="22" s="1"/>
  <c r="K57" i="19" l="1"/>
  <c r="K56" i="19"/>
  <c r="IC45" i="1"/>
  <c r="K42" i="19"/>
  <c r="IS47" i="19"/>
  <c r="IS48" i="19"/>
  <c r="K40" i="19"/>
  <c r="FV54" i="22"/>
  <c r="FV59" i="22"/>
  <c r="FV47" i="22"/>
  <c r="FU61" i="22"/>
  <c r="FE48" i="1" s="1"/>
  <c r="FU60" i="22"/>
  <c r="FE47" i="1" s="1"/>
  <c r="FV48" i="22"/>
  <c r="M32" i="19" l="1"/>
  <c r="G21" i="12" s="1"/>
  <c r="M30" i="19"/>
  <c r="G19" i="12" s="1"/>
  <c r="M29" i="19"/>
  <c r="G18" i="12" s="1"/>
  <c r="H46" i="19"/>
  <c r="H48" i="19" s="1"/>
  <c r="H49" i="19" s="1"/>
  <c r="H50" i="19" s="1"/>
  <c r="H51" i="19" s="1"/>
  <c r="H52" i="19" s="1"/>
  <c r="M34" i="19"/>
  <c r="G23" i="12" s="1"/>
  <c r="IS49" i="19"/>
  <c r="IS50" i="19" s="1"/>
  <c r="K41" i="19"/>
  <c r="M31" i="19" s="1"/>
  <c r="G20" i="12" s="1"/>
  <c r="K43" i="19"/>
  <c r="M33" i="19" s="1"/>
  <c r="G22" i="12" s="1"/>
  <c r="FV55" i="22"/>
  <c r="FV56" i="22" s="1"/>
  <c r="FV57" i="22" s="1"/>
  <c r="FV49" i="22"/>
  <c r="FV50" i="22" s="1"/>
  <c r="FW43" i="22" s="1"/>
  <c r="FW44" i="22" s="1"/>
  <c r="FW45" i="22" s="1"/>
  <c r="FW46" i="22" s="1"/>
  <c r="E3" i="19" l="1"/>
  <c r="F2" i="12"/>
  <c r="M35" i="19"/>
  <c r="G24" i="12" s="1"/>
  <c r="FW59" i="22"/>
  <c r="FW54" i="22"/>
  <c r="FW47" i="22"/>
  <c r="FV60" i="22"/>
  <c r="FF47" i="1" s="1"/>
  <c r="FV61" i="22"/>
  <c r="FF48" i="1" s="1"/>
  <c r="FW48" i="22"/>
  <c r="FW55" i="22" l="1"/>
  <c r="FW56" i="22" s="1"/>
  <c r="FW57" i="22" s="1"/>
  <c r="FW49" i="22"/>
  <c r="FW50" i="22" s="1"/>
  <c r="FX43" i="22" s="1"/>
  <c r="FX44" i="22" s="1"/>
  <c r="FX45" i="22" s="1"/>
  <c r="FX46" i="22" s="1"/>
  <c r="FX59" i="22" l="1"/>
  <c r="FX54" i="22"/>
  <c r="FX47" i="22"/>
  <c r="FX48" i="22"/>
  <c r="FW60" i="22"/>
  <c r="FG47" i="1" s="1"/>
  <c r="FW61" i="22"/>
  <c r="FG48" i="1" s="1"/>
  <c r="FX55" i="22" l="1"/>
  <c r="FX56" i="22" s="1"/>
  <c r="FX57" i="22" s="1"/>
  <c r="FX49" i="22"/>
  <c r="FX50" i="22" s="1"/>
  <c r="FY43" i="22" s="1"/>
  <c r="FY44" i="22" s="1"/>
  <c r="FY45" i="22" s="1"/>
  <c r="FY46" i="22" s="1"/>
  <c r="FY59" i="22" l="1"/>
  <c r="FY54" i="22"/>
  <c r="FY48" i="22"/>
  <c r="FY47" i="22"/>
  <c r="FX61" i="22"/>
  <c r="FH48" i="1" s="1"/>
  <c r="FX60" i="22"/>
  <c r="FH47" i="1" s="1"/>
  <c r="FY55" i="22" l="1"/>
  <c r="FY56" i="22" s="1"/>
  <c r="FY57" i="22" s="1"/>
  <c r="FY49" i="22"/>
  <c r="FY50" i="22" s="1"/>
  <c r="FZ43" i="22" s="1"/>
  <c r="FZ44" i="22" s="1"/>
  <c r="FZ45" i="22" s="1"/>
  <c r="FZ46" i="22" s="1"/>
  <c r="FZ54" i="22" l="1"/>
  <c r="FZ59" i="22"/>
  <c r="FZ48" i="22"/>
  <c r="FZ47" i="22"/>
  <c r="FY61" i="22"/>
  <c r="FI48" i="1" s="1"/>
  <c r="FY60" i="22"/>
  <c r="FI47" i="1" s="1"/>
  <c r="FZ55" i="22" l="1"/>
  <c r="FZ56" i="22" s="1"/>
  <c r="FZ57" i="22" s="1"/>
  <c r="FZ49" i="22"/>
  <c r="FZ50" i="22" s="1"/>
  <c r="GA43" i="22" s="1"/>
  <c r="GA44" i="22" s="1"/>
  <c r="GA45" i="22" s="1"/>
  <c r="GA46" i="22" s="1"/>
  <c r="GA54" i="22" l="1"/>
  <c r="GA59" i="22"/>
  <c r="GA47" i="22"/>
  <c r="FZ61" i="22"/>
  <c r="FJ48" i="1" s="1"/>
  <c r="FZ60" i="22"/>
  <c r="FJ47" i="1" s="1"/>
  <c r="GA48" i="22"/>
  <c r="GA55" i="22" l="1"/>
  <c r="GA56" i="22" s="1"/>
  <c r="GA57" i="22" s="1"/>
  <c r="GA49" i="22"/>
  <c r="GA50" i="22" s="1"/>
  <c r="GB43" i="22" s="1"/>
  <c r="GB44" i="22" s="1"/>
  <c r="GB45" i="22" s="1"/>
  <c r="GB46" i="22" s="1"/>
  <c r="GB59" i="22" l="1"/>
  <c r="GB54" i="22"/>
  <c r="GB47" i="22"/>
  <c r="GA61" i="22"/>
  <c r="FK48" i="1" s="1"/>
  <c r="GA60" i="22"/>
  <c r="FK47" i="1" s="1"/>
  <c r="GB48" i="22"/>
  <c r="GB55" i="22" l="1"/>
  <c r="GB56" i="22" s="1"/>
  <c r="GB57" i="22" s="1"/>
  <c r="GB49" i="22"/>
  <c r="GB50" i="22" s="1"/>
  <c r="GC43" i="22" s="1"/>
  <c r="GC44" i="22" s="1"/>
  <c r="GC45" i="22" s="1"/>
  <c r="GC46" i="22" s="1"/>
  <c r="GC54" i="22" l="1"/>
  <c r="GC59" i="22"/>
  <c r="GC48" i="22"/>
  <c r="GC47" i="22"/>
  <c r="GB60" i="22"/>
  <c r="FL47" i="1" s="1"/>
  <c r="GB61" i="22"/>
  <c r="FL48" i="1" s="1"/>
  <c r="GC55" i="22" l="1"/>
  <c r="GC56" i="22" s="1"/>
  <c r="GC57" i="22" s="1"/>
  <c r="GC49" i="22"/>
  <c r="GC50" i="22" s="1"/>
  <c r="GD43" i="22" s="1"/>
  <c r="GD44" i="22" s="1"/>
  <c r="GD45" i="22" s="1"/>
  <c r="GD46" i="22" s="1"/>
  <c r="GD59" i="22" l="1"/>
  <c r="GD54" i="22"/>
  <c r="GD48" i="22"/>
  <c r="GD47" i="22"/>
  <c r="GC60" i="22"/>
  <c r="FM47" i="1" s="1"/>
  <c r="GC61" i="22"/>
  <c r="FM48" i="1" s="1"/>
  <c r="GD55" i="22" l="1"/>
  <c r="GD56" i="22" s="1"/>
  <c r="GD57" i="22" s="1"/>
  <c r="GD49" i="22"/>
  <c r="GD50" i="22" s="1"/>
  <c r="GE43" i="22" s="1"/>
  <c r="GE44" i="22" s="1"/>
  <c r="GE45" i="22" s="1"/>
  <c r="GE46" i="22" s="1"/>
  <c r="GE54" i="22" l="1"/>
  <c r="GE59" i="22"/>
  <c r="GE48" i="22"/>
  <c r="GE47" i="22"/>
  <c r="GD60" i="22"/>
  <c r="FN47" i="1" s="1"/>
  <c r="GD61" i="22"/>
  <c r="FN48" i="1" s="1"/>
  <c r="GE55" i="22" l="1"/>
  <c r="GE56" i="22" s="1"/>
  <c r="GE57" i="22" s="1"/>
  <c r="GE49" i="22"/>
  <c r="GE50" i="22" s="1"/>
  <c r="GF43" i="22" s="1"/>
  <c r="GF44" i="22" s="1"/>
  <c r="GF45" i="22" s="1"/>
  <c r="GF46" i="22" s="1"/>
  <c r="GF54" i="22" l="1"/>
  <c r="GF59" i="22"/>
  <c r="GF47" i="22"/>
  <c r="GE61" i="22"/>
  <c r="FO48" i="1" s="1"/>
  <c r="GE60" i="22"/>
  <c r="FO47" i="1" s="1"/>
  <c r="GF48" i="22"/>
  <c r="GF55" i="22" l="1"/>
  <c r="GF56" i="22" s="1"/>
  <c r="GF57" i="22" s="1"/>
  <c r="GF49" i="22"/>
  <c r="GF50" i="22" s="1"/>
  <c r="GG43" i="22" s="1"/>
  <c r="GG44" i="22" s="1"/>
  <c r="GG45" i="22" s="1"/>
  <c r="GG46" i="22" s="1"/>
  <c r="GG48" i="22" l="1"/>
  <c r="GG59" i="22"/>
  <c r="GG54" i="22"/>
  <c r="GG47" i="22"/>
  <c r="GF60" i="22"/>
  <c r="FP47" i="1" s="1"/>
  <c r="GF61" i="22"/>
  <c r="FP48" i="1" s="1"/>
  <c r="GG55" i="22" l="1"/>
  <c r="GG56" i="22" s="1"/>
  <c r="GG57" i="22" s="1"/>
  <c r="GG49" i="22"/>
  <c r="GG50" i="22" s="1"/>
  <c r="GH43" i="22" s="1"/>
  <c r="GH44" i="22" s="1"/>
  <c r="GH45" i="22" s="1"/>
  <c r="GH46" i="22" s="1"/>
  <c r="GH54" i="22" l="1"/>
  <c r="GH59" i="22"/>
  <c r="GH48" i="22"/>
  <c r="GH47" i="22"/>
  <c r="GG61" i="22"/>
  <c r="FQ48" i="1" s="1"/>
  <c r="GG60" i="22"/>
  <c r="FQ47" i="1" s="1"/>
  <c r="GH55" i="22" l="1"/>
  <c r="GH56" i="22" s="1"/>
  <c r="GH57" i="22" s="1"/>
  <c r="GH49" i="22"/>
  <c r="GH50" i="22" s="1"/>
  <c r="GI43" i="22" s="1"/>
  <c r="GI44" i="22" s="1"/>
  <c r="GI45" i="22" s="1"/>
  <c r="GI46" i="22" s="1"/>
  <c r="GI54" i="22" l="1"/>
  <c r="GI59" i="22"/>
  <c r="GI47" i="22"/>
  <c r="GH60" i="22"/>
  <c r="FR47" i="1" s="1"/>
  <c r="GH61" i="22"/>
  <c r="FR48" i="1" s="1"/>
  <c r="GI48" i="22"/>
  <c r="GI55" i="22" l="1"/>
  <c r="GI56" i="22" s="1"/>
  <c r="GI57" i="22" s="1"/>
  <c r="GI49" i="22"/>
  <c r="GI50" i="22" s="1"/>
  <c r="GJ43" i="22" s="1"/>
  <c r="GJ44" i="22" s="1"/>
  <c r="GJ45" i="22" s="1"/>
  <c r="GJ46" i="22" s="1"/>
  <c r="GJ59" i="22" l="1"/>
  <c r="GJ54" i="22"/>
  <c r="GJ47" i="22"/>
  <c r="GI60" i="22"/>
  <c r="FS47" i="1" s="1"/>
  <c r="GI61" i="22"/>
  <c r="FS48" i="1" s="1"/>
  <c r="GJ48" i="22"/>
  <c r="GJ55" i="22" l="1"/>
  <c r="GJ56" i="22" s="1"/>
  <c r="GJ57" i="22" s="1"/>
  <c r="GJ49" i="22"/>
  <c r="GJ50" i="22" s="1"/>
  <c r="GK43" i="22" s="1"/>
  <c r="GK44" i="22" s="1"/>
  <c r="GK45" i="22" s="1"/>
  <c r="GK46" i="22" s="1"/>
  <c r="GK59" i="22" l="1"/>
  <c r="GK54" i="22"/>
  <c r="GK48" i="22"/>
  <c r="GK47" i="22"/>
  <c r="GJ61" i="22"/>
  <c r="FT48" i="1" s="1"/>
  <c r="GJ60" i="22"/>
  <c r="FT47" i="1" s="1"/>
  <c r="GK55" i="22" l="1"/>
  <c r="GK56" i="22" s="1"/>
  <c r="GK57" i="22" s="1"/>
  <c r="GK49" i="22"/>
  <c r="GK50" i="22" s="1"/>
  <c r="GL43" i="22" s="1"/>
  <c r="GL44" i="22" s="1"/>
  <c r="GL45" i="22" s="1"/>
  <c r="GL46" i="22" s="1"/>
  <c r="GL54" i="22" l="1"/>
  <c r="GL59" i="22"/>
  <c r="GL48" i="22"/>
  <c r="GL47" i="22"/>
  <c r="GK60" i="22"/>
  <c r="FU47" i="1" s="1"/>
  <c r="GK61" i="22"/>
  <c r="FU48" i="1" s="1"/>
  <c r="GL55" i="22" l="1"/>
  <c r="GL56" i="22" s="1"/>
  <c r="GL57" i="22" s="1"/>
  <c r="GL49" i="22"/>
  <c r="GL50" i="22" s="1"/>
  <c r="GM43" i="22" s="1"/>
  <c r="GM44" i="22" s="1"/>
  <c r="GM45" i="22" s="1"/>
  <c r="GM46" i="22" s="1"/>
  <c r="GM54" i="22" l="1"/>
  <c r="GM59" i="22"/>
  <c r="GM47" i="22"/>
  <c r="GL60" i="22"/>
  <c r="FV47" i="1" s="1"/>
  <c r="GL61" i="22"/>
  <c r="FV48" i="1" s="1"/>
  <c r="GM48" i="22"/>
  <c r="GM55" i="22" l="1"/>
  <c r="GM56" i="22" s="1"/>
  <c r="GM57" i="22" s="1"/>
  <c r="GM49" i="22"/>
  <c r="GM50" i="22" s="1"/>
  <c r="GN43" i="22" s="1"/>
  <c r="GN44" i="22" s="1"/>
  <c r="GN45" i="22" s="1"/>
  <c r="GN46" i="22" s="1"/>
  <c r="GN54" i="22" l="1"/>
  <c r="GN59" i="22"/>
  <c r="GN47" i="22"/>
  <c r="GM61" i="22"/>
  <c r="FW48" i="1" s="1"/>
  <c r="GM60" i="22"/>
  <c r="FW47" i="1" s="1"/>
  <c r="GN48" i="22"/>
  <c r="GN55" i="22" l="1"/>
  <c r="GN56" i="22" s="1"/>
  <c r="GN57" i="22" s="1"/>
  <c r="GN49" i="22"/>
  <c r="GN50" i="22" s="1"/>
  <c r="GO43" i="22" s="1"/>
  <c r="GO44" i="22" s="1"/>
  <c r="GO45" i="22" s="1"/>
  <c r="GO46" i="22" s="1"/>
  <c r="GO48" i="22" s="1"/>
  <c r="GO55" i="22" l="1"/>
  <c r="GO49" i="22"/>
  <c r="GO54" i="22"/>
  <c r="GO59" i="22"/>
  <c r="GO47" i="22"/>
  <c r="GN61" i="22"/>
  <c r="FX48" i="1" s="1"/>
  <c r="GN60" i="22"/>
  <c r="FX47" i="1" s="1"/>
  <c r="GO50" i="22" l="1"/>
  <c r="GP43" i="22" s="1"/>
  <c r="GP44" i="22" s="1"/>
  <c r="GP45" i="22" s="1"/>
  <c r="GP46" i="22" s="1"/>
  <c r="GO56" i="22"/>
  <c r="GO57" i="22" s="1"/>
  <c r="GO60" i="22" l="1"/>
  <c r="FY47" i="1" s="1"/>
  <c r="GO61" i="22"/>
  <c r="FY48" i="1" s="1"/>
  <c r="GP59" i="22"/>
  <c r="GP54" i="22"/>
  <c r="GP48" i="22"/>
  <c r="GP47" i="22"/>
  <c r="GP55" i="22" l="1"/>
  <c r="GP56" i="22" s="1"/>
  <c r="GP57" i="22" s="1"/>
  <c r="GP49" i="22"/>
  <c r="GP50" i="22" s="1"/>
  <c r="GQ43" i="22" s="1"/>
  <c r="GQ44" i="22" s="1"/>
  <c r="GQ45" i="22" s="1"/>
  <c r="GQ46" i="22" s="1"/>
  <c r="GQ48" i="22" s="1"/>
  <c r="GQ55" i="22" l="1"/>
  <c r="GQ49" i="22"/>
  <c r="GQ54" i="22"/>
  <c r="GQ59" i="22"/>
  <c r="GQ47" i="22"/>
  <c r="GP61" i="22"/>
  <c r="FZ48" i="1" s="1"/>
  <c r="GP60" i="22"/>
  <c r="FZ47" i="1" s="1"/>
  <c r="GQ50" i="22" l="1"/>
  <c r="GR43" i="22" s="1"/>
  <c r="GR44" i="22" s="1"/>
  <c r="GR45" i="22" s="1"/>
  <c r="GR46" i="22" s="1"/>
  <c r="GQ56" i="22"/>
  <c r="GQ57" i="22" s="1"/>
  <c r="GQ61" i="22" l="1"/>
  <c r="GA48" i="1" s="1"/>
  <c r="GQ60" i="22"/>
  <c r="GA47" i="1" s="1"/>
  <c r="GR59" i="22"/>
  <c r="GR54" i="22"/>
  <c r="GR47" i="22"/>
  <c r="GR48" i="22"/>
  <c r="GR55" i="22" l="1"/>
  <c r="GR56" i="22" s="1"/>
  <c r="GR57" i="22" s="1"/>
  <c r="GR49" i="22"/>
  <c r="GR50" i="22" s="1"/>
  <c r="GS43" i="22" s="1"/>
  <c r="GS44" i="22" s="1"/>
  <c r="GS45" i="22" s="1"/>
  <c r="GS46" i="22" s="1"/>
  <c r="GS48" i="22" s="1"/>
  <c r="GS55" i="22" l="1"/>
  <c r="GS49" i="22"/>
  <c r="GS54" i="22"/>
  <c r="GS59" i="22"/>
  <c r="GS47" i="22"/>
  <c r="GR60" i="22"/>
  <c r="GB47" i="1" s="1"/>
  <c r="GR61" i="22"/>
  <c r="GB48" i="1" s="1"/>
  <c r="GS50" i="22" l="1"/>
  <c r="GT43" i="22" s="1"/>
  <c r="GT44" i="22" s="1"/>
  <c r="GT45" i="22" s="1"/>
  <c r="GT46" i="22" s="1"/>
  <c r="GS56" i="22"/>
  <c r="GS57" i="22" s="1"/>
  <c r="GS60" i="22" l="1"/>
  <c r="GC47" i="1" s="1"/>
  <c r="GS61" i="22"/>
  <c r="GC48" i="1" s="1"/>
  <c r="GT59" i="22"/>
  <c r="GT54" i="22"/>
  <c r="GT48" i="22"/>
  <c r="GT47" i="22"/>
  <c r="GT55" i="22" l="1"/>
  <c r="GT56" i="22" s="1"/>
  <c r="GT57" i="22" s="1"/>
  <c r="GT49" i="22"/>
  <c r="GT50" i="22" s="1"/>
  <c r="GU43" i="22" s="1"/>
  <c r="GU44" i="22" s="1"/>
  <c r="GU45" i="22" s="1"/>
  <c r="GU46" i="22" s="1"/>
  <c r="GU54" i="22" l="1"/>
  <c r="GU59" i="22"/>
  <c r="GU48" i="22"/>
  <c r="GU47" i="22"/>
  <c r="GT60" i="22"/>
  <c r="GD47" i="1" s="1"/>
  <c r="GT61" i="22"/>
  <c r="GD48" i="1" s="1"/>
  <c r="GU55" i="22" l="1"/>
  <c r="GU56" i="22" s="1"/>
  <c r="GU57" i="22" s="1"/>
  <c r="GU49" i="22"/>
  <c r="GU50" i="22" s="1"/>
  <c r="GV43" i="22" s="1"/>
  <c r="GV44" i="22" s="1"/>
  <c r="GV45" i="22" s="1"/>
  <c r="GV46" i="22" s="1"/>
  <c r="GV59" i="22" l="1"/>
  <c r="GV54" i="22"/>
  <c r="GV47" i="22"/>
  <c r="GU61" i="22"/>
  <c r="GE48" i="1" s="1"/>
  <c r="GU60" i="22"/>
  <c r="GE47" i="1" s="1"/>
  <c r="GV48" i="22"/>
  <c r="GV55" i="22" l="1"/>
  <c r="GV56" i="22" s="1"/>
  <c r="GV57" i="22" s="1"/>
  <c r="GV49" i="22"/>
  <c r="GV50" i="22" s="1"/>
  <c r="GW43" i="22" s="1"/>
  <c r="GW44" i="22" s="1"/>
  <c r="GW45" i="22" s="1"/>
  <c r="GW46" i="22" s="1"/>
  <c r="GW59" i="22" l="1"/>
  <c r="GW54" i="22"/>
  <c r="GW47" i="22"/>
  <c r="GV60" i="22"/>
  <c r="GF47" i="1" s="1"/>
  <c r="GV61" i="22"/>
  <c r="GF48" i="1" s="1"/>
  <c r="GW48" i="22"/>
  <c r="GW55" i="22" l="1"/>
  <c r="GW56" i="22" s="1"/>
  <c r="GW57" i="22" s="1"/>
  <c r="GW49" i="22"/>
  <c r="GW50" i="22" s="1"/>
  <c r="GX43" i="22" s="1"/>
  <c r="GX44" i="22" s="1"/>
  <c r="GX45" i="22" s="1"/>
  <c r="GX46" i="22" s="1"/>
  <c r="GX59" i="22" l="1"/>
  <c r="GX54" i="22"/>
  <c r="GX48" i="22"/>
  <c r="GX47" i="22"/>
  <c r="GW61" i="22"/>
  <c r="GG48" i="1" s="1"/>
  <c r="GW60" i="22"/>
  <c r="GG47" i="1" s="1"/>
  <c r="GX55" i="22" l="1"/>
  <c r="GX56" i="22" s="1"/>
  <c r="GX57" i="22" s="1"/>
  <c r="GX49" i="22"/>
  <c r="GX50" i="22" s="1"/>
  <c r="GY43" i="22" s="1"/>
  <c r="GY44" i="22" s="1"/>
  <c r="GY45" i="22" s="1"/>
  <c r="GY46" i="22" s="1"/>
  <c r="GY54" i="22" l="1"/>
  <c r="GY59" i="22"/>
  <c r="GY48" i="22"/>
  <c r="GY47" i="22"/>
  <c r="GX60" i="22"/>
  <c r="GH47" i="1" s="1"/>
  <c r="GX61" i="22"/>
  <c r="GH48" i="1" s="1"/>
  <c r="GY55" i="22" l="1"/>
  <c r="GY56" i="22" s="1"/>
  <c r="GY57" i="22" s="1"/>
  <c r="GY49" i="22"/>
  <c r="GY50" i="22" s="1"/>
  <c r="GZ43" i="22" s="1"/>
  <c r="GZ44" i="22" s="1"/>
  <c r="GZ45" i="22" s="1"/>
  <c r="GZ46" i="22" s="1"/>
  <c r="GZ54" i="22" l="1"/>
  <c r="GZ59" i="22"/>
  <c r="GZ47" i="22"/>
  <c r="GY61" i="22"/>
  <c r="GI48" i="1" s="1"/>
  <c r="GY60" i="22"/>
  <c r="GI47" i="1" s="1"/>
  <c r="GZ48" i="22"/>
  <c r="GZ55" i="22" l="1"/>
  <c r="GZ56" i="22" s="1"/>
  <c r="GZ57" i="22" s="1"/>
  <c r="GZ49" i="22"/>
  <c r="GZ50" i="22" s="1"/>
  <c r="HA43" i="22" s="1"/>
  <c r="HA44" i="22" s="1"/>
  <c r="HA45" i="22" s="1"/>
  <c r="HA46" i="22" s="1"/>
  <c r="HA59" i="22" l="1"/>
  <c r="HA54" i="22"/>
  <c r="HA47" i="22"/>
  <c r="GZ60" i="22"/>
  <c r="GJ47" i="1" s="1"/>
  <c r="GZ61" i="22"/>
  <c r="GJ48" i="1" s="1"/>
  <c r="HA48" i="22"/>
  <c r="HA55" i="22" l="1"/>
  <c r="HA56" i="22" s="1"/>
  <c r="HA57" i="22" s="1"/>
  <c r="HA49" i="22"/>
  <c r="HA50" i="22" s="1"/>
  <c r="HB43" i="22" s="1"/>
  <c r="HB44" i="22" s="1"/>
  <c r="HB45" i="22" s="1"/>
  <c r="HB46" i="22" s="1"/>
  <c r="HB54" i="22" l="1"/>
  <c r="HB59" i="22"/>
  <c r="HB47" i="22"/>
  <c r="HB48" i="22"/>
  <c r="HA61" i="22"/>
  <c r="GK48" i="1" s="1"/>
  <c r="HA60" i="22"/>
  <c r="GK47" i="1" s="1"/>
  <c r="HB55" i="22" l="1"/>
  <c r="HB56" i="22" s="1"/>
  <c r="HB57" i="22" s="1"/>
  <c r="HB49" i="22"/>
  <c r="HB50" i="22" s="1"/>
  <c r="HC43" i="22" s="1"/>
  <c r="HC44" i="22" s="1"/>
  <c r="HC45" i="22" s="1"/>
  <c r="HC46" i="22" s="1"/>
  <c r="HC48" i="22" s="1"/>
  <c r="HC55" i="22" l="1"/>
  <c r="HC49" i="22"/>
  <c r="HC59" i="22"/>
  <c r="HC54" i="22"/>
  <c r="HC47" i="22"/>
  <c r="HB60" i="22"/>
  <c r="GL47" i="1" s="1"/>
  <c r="HB61" i="22"/>
  <c r="GL48" i="1" s="1"/>
  <c r="HC56" i="22" l="1"/>
  <c r="HC57" i="22" s="1"/>
  <c r="HC61" i="22" s="1"/>
  <c r="GM48" i="1" s="1"/>
  <c r="HC50" i="22"/>
  <c r="HD43" i="22" s="1"/>
  <c r="HD44" i="22" s="1"/>
  <c r="HD45" i="22" s="1"/>
  <c r="HD46" i="22" s="1"/>
  <c r="HC60" i="22" l="1"/>
  <c r="GM47" i="1" s="1"/>
  <c r="HD54" i="22"/>
  <c r="HD59" i="22"/>
  <c r="HD47" i="22"/>
  <c r="HD48" i="22"/>
  <c r="HD55" i="22" l="1"/>
  <c r="HD56" i="22" s="1"/>
  <c r="HD57" i="22" s="1"/>
  <c r="HD49" i="22"/>
  <c r="HD50" i="22" s="1"/>
  <c r="HE43" i="22" s="1"/>
  <c r="HE44" i="22" s="1"/>
  <c r="HE45" i="22" s="1"/>
  <c r="HE46" i="22" s="1"/>
  <c r="HE59" i="22" l="1"/>
  <c r="HE54" i="22"/>
  <c r="HE47" i="22"/>
  <c r="HD60" i="22"/>
  <c r="GN47" i="1" s="1"/>
  <c r="HD61" i="22"/>
  <c r="GN48" i="1" s="1"/>
  <c r="HE48" i="22"/>
  <c r="HE55" i="22" l="1"/>
  <c r="HE56" i="22" s="1"/>
  <c r="HE57" i="22" s="1"/>
  <c r="HE49" i="22"/>
  <c r="HE50" i="22" s="1"/>
  <c r="HF43" i="22" s="1"/>
  <c r="HF44" i="22" s="1"/>
  <c r="HF45" i="22" s="1"/>
  <c r="HF46" i="22" s="1"/>
  <c r="HF59" i="22" l="1"/>
  <c r="HF54" i="22"/>
  <c r="HF47" i="22"/>
  <c r="HE60" i="22"/>
  <c r="GO47" i="1" s="1"/>
  <c r="HE61" i="22"/>
  <c r="GO48" i="1" s="1"/>
  <c r="HF48" i="22"/>
  <c r="HF55" i="22" l="1"/>
  <c r="HF56" i="22" s="1"/>
  <c r="HF57" i="22" s="1"/>
  <c r="HF49" i="22"/>
  <c r="HF50" i="22" s="1"/>
  <c r="HG43" i="22" s="1"/>
  <c r="HG44" i="22" s="1"/>
  <c r="HG45" i="22" s="1"/>
  <c r="HG46" i="22" s="1"/>
  <c r="HG54" i="22" l="1"/>
  <c r="HG59" i="22"/>
  <c r="HG48" i="22"/>
  <c r="HG47" i="22"/>
  <c r="HF60" i="22"/>
  <c r="GP47" i="1" s="1"/>
  <c r="HF61" i="22"/>
  <c r="GP48" i="1" s="1"/>
  <c r="HG55" i="22" l="1"/>
  <c r="HG56" i="22" s="1"/>
  <c r="HG57" i="22" s="1"/>
  <c r="HG49" i="22"/>
  <c r="HG50" i="22" s="1"/>
  <c r="HH43" i="22" s="1"/>
  <c r="HH44" i="22" s="1"/>
  <c r="HH45" i="22" s="1"/>
  <c r="HH46" i="22" s="1"/>
  <c r="HH54" i="22" l="1"/>
  <c r="HH59" i="22"/>
  <c r="HH48" i="22"/>
  <c r="HH47" i="22"/>
  <c r="HG60" i="22"/>
  <c r="GQ47" i="1" s="1"/>
  <c r="HG61" i="22"/>
  <c r="GQ48" i="1" s="1"/>
  <c r="HH55" i="22" l="1"/>
  <c r="HH56" i="22" s="1"/>
  <c r="HH57" i="22" s="1"/>
  <c r="HH49" i="22"/>
  <c r="HH50" i="22" s="1"/>
  <c r="HI43" i="22" s="1"/>
  <c r="HI44" i="22" s="1"/>
  <c r="HI45" i="22" s="1"/>
  <c r="HI46" i="22" s="1"/>
  <c r="HI54" i="22" l="1"/>
  <c r="HI59" i="22"/>
  <c r="HI48" i="22"/>
  <c r="HI47" i="22"/>
  <c r="HH61" i="22"/>
  <c r="GR48" i="1" s="1"/>
  <c r="HH60" i="22"/>
  <c r="GR47" i="1" s="1"/>
  <c r="HI55" i="22" l="1"/>
  <c r="HI56" i="22" s="1"/>
  <c r="HI57" i="22" s="1"/>
  <c r="HI49" i="22"/>
  <c r="HI50" i="22" s="1"/>
  <c r="HJ43" i="22" s="1"/>
  <c r="HJ44" i="22" s="1"/>
  <c r="HJ45" i="22" s="1"/>
  <c r="HJ46" i="22" s="1"/>
  <c r="HJ54" i="22" l="1"/>
  <c r="HJ59" i="22"/>
  <c r="HJ48" i="22"/>
  <c r="HJ47" i="22"/>
  <c r="HI60" i="22"/>
  <c r="GS47" i="1" s="1"/>
  <c r="HI61" i="22"/>
  <c r="GS48" i="1" s="1"/>
  <c r="HJ55" i="22" l="1"/>
  <c r="HJ56" i="22" s="1"/>
  <c r="HJ57" i="22" s="1"/>
  <c r="HJ49" i="22"/>
  <c r="HJ50" i="22" s="1"/>
  <c r="HK43" i="22" s="1"/>
  <c r="HK44" i="22" s="1"/>
  <c r="HK45" i="22" s="1"/>
  <c r="HK46" i="22" s="1"/>
  <c r="HK54" i="22" l="1"/>
  <c r="HK59" i="22"/>
  <c r="HK48" i="22"/>
  <c r="HK47" i="22"/>
  <c r="HJ60" i="22"/>
  <c r="GT47" i="1" s="1"/>
  <c r="HJ61" i="22"/>
  <c r="GT48" i="1" s="1"/>
  <c r="HK55" i="22" l="1"/>
  <c r="HK56" i="22" s="1"/>
  <c r="HK57" i="22" s="1"/>
  <c r="HK49" i="22"/>
  <c r="HK50" i="22" s="1"/>
  <c r="HL43" i="22" s="1"/>
  <c r="HL44" i="22" s="1"/>
  <c r="HL45" i="22" s="1"/>
  <c r="HL46" i="22" s="1"/>
  <c r="HL54" i="22" l="1"/>
  <c r="HL59" i="22"/>
  <c r="HL48" i="22"/>
  <c r="HL47" i="22"/>
  <c r="HK60" i="22"/>
  <c r="GU47" i="1" s="1"/>
  <c r="HK61" i="22"/>
  <c r="GU48" i="1" s="1"/>
  <c r="HL55" i="22" l="1"/>
  <c r="HL56" i="22" s="1"/>
  <c r="HL57" i="22" s="1"/>
  <c r="HL49" i="22"/>
  <c r="HL50" i="22" s="1"/>
  <c r="HM43" i="22" s="1"/>
  <c r="HM44" i="22" s="1"/>
  <c r="HM45" i="22" s="1"/>
  <c r="HM46" i="22" s="1"/>
  <c r="HM59" i="22" l="1"/>
  <c r="HM54" i="22"/>
  <c r="HM48" i="22"/>
  <c r="HM47" i="22"/>
  <c r="HL60" i="22"/>
  <c r="GV47" i="1" s="1"/>
  <c r="HL61" i="22"/>
  <c r="GV48" i="1" s="1"/>
  <c r="HM55" i="22" l="1"/>
  <c r="HM56" i="22" s="1"/>
  <c r="HM57" i="22" s="1"/>
  <c r="HM49" i="22"/>
  <c r="HM50" i="22" s="1"/>
  <c r="HN43" i="22" s="1"/>
  <c r="HN44" i="22" s="1"/>
  <c r="HN45" i="22" s="1"/>
  <c r="HN46" i="22" s="1"/>
  <c r="HN59" i="22" l="1"/>
  <c r="HN54" i="22"/>
  <c r="HN47" i="22"/>
  <c r="HM60" i="22"/>
  <c r="GW47" i="1" s="1"/>
  <c r="HM61" i="22"/>
  <c r="GW48" i="1" s="1"/>
  <c r="HN48" i="22"/>
  <c r="HN55" i="22" l="1"/>
  <c r="HN56" i="22" s="1"/>
  <c r="HN57" i="22" s="1"/>
  <c r="HN49" i="22"/>
  <c r="HN50" i="22" s="1"/>
  <c r="HO43" i="22" s="1"/>
  <c r="HO44" i="22" s="1"/>
  <c r="HO45" i="22" s="1"/>
  <c r="HO46" i="22" s="1"/>
  <c r="HO54" i="22" l="1"/>
  <c r="HO59" i="22"/>
  <c r="HO47" i="22"/>
  <c r="HO48" i="22"/>
  <c r="HN61" i="22"/>
  <c r="GX48" i="1" s="1"/>
  <c r="HN60" i="22"/>
  <c r="GX47" i="1" s="1"/>
  <c r="HO55" i="22" l="1"/>
  <c r="HO56" i="22" s="1"/>
  <c r="HO57" i="22" s="1"/>
  <c r="HO49" i="22"/>
  <c r="HO50" i="22" s="1"/>
  <c r="HP43" i="22" s="1"/>
  <c r="HP44" i="22" s="1"/>
  <c r="HP45" i="22" s="1"/>
  <c r="HP46" i="22" s="1"/>
  <c r="HP59" i="22" l="1"/>
  <c r="HP54" i="22"/>
  <c r="HP47" i="22"/>
  <c r="HO61" i="22"/>
  <c r="GY48" i="1" s="1"/>
  <c r="HO60" i="22"/>
  <c r="GY47" i="1" s="1"/>
  <c r="HP48" i="22"/>
  <c r="HP55" i="22" l="1"/>
  <c r="HP56" i="22" s="1"/>
  <c r="HP57" i="22" s="1"/>
  <c r="HP49" i="22"/>
  <c r="HP50" i="22" s="1"/>
  <c r="HQ43" i="22" s="1"/>
  <c r="HQ44" i="22" s="1"/>
  <c r="HQ45" i="22" s="1"/>
  <c r="HQ46" i="22" s="1"/>
  <c r="HQ59" i="22" l="1"/>
  <c r="HQ54" i="22"/>
  <c r="HQ47" i="22"/>
  <c r="HP61" i="22"/>
  <c r="GZ48" i="1" s="1"/>
  <c r="HP60" i="22"/>
  <c r="GZ47" i="1" s="1"/>
  <c r="HQ48" i="22"/>
  <c r="HQ55" i="22" l="1"/>
  <c r="HQ56" i="22" s="1"/>
  <c r="HQ57" i="22" s="1"/>
  <c r="HQ49" i="22"/>
  <c r="HQ50" i="22" s="1"/>
  <c r="HR43" i="22" s="1"/>
  <c r="HR44" i="22" s="1"/>
  <c r="HR45" i="22" s="1"/>
  <c r="HR46" i="22" s="1"/>
  <c r="HR59" i="22" l="1"/>
  <c r="HR54" i="22"/>
  <c r="HR47" i="22"/>
  <c r="HR48" i="22"/>
  <c r="HQ60" i="22"/>
  <c r="HA47" i="1" s="1"/>
  <c r="HQ61" i="22"/>
  <c r="HA48" i="1" s="1"/>
  <c r="HR55" i="22" l="1"/>
  <c r="HR56" i="22" s="1"/>
  <c r="HR57" i="22" s="1"/>
  <c r="HR49" i="22"/>
  <c r="HR50" i="22" s="1"/>
  <c r="HS43" i="22" s="1"/>
  <c r="HS44" i="22" s="1"/>
  <c r="HS45" i="22" s="1"/>
  <c r="HS46" i="22" s="1"/>
  <c r="HS59" i="22" l="1"/>
  <c r="HS54" i="22"/>
  <c r="HS48" i="22"/>
  <c r="HS47" i="22"/>
  <c r="HR60" i="22"/>
  <c r="HB47" i="1" s="1"/>
  <c r="HR61" i="22"/>
  <c r="HB48" i="1" s="1"/>
  <c r="HS55" i="22" l="1"/>
  <c r="HS56" i="22" s="1"/>
  <c r="HS57" i="22" s="1"/>
  <c r="HS49" i="22"/>
  <c r="HS50" i="22" s="1"/>
  <c r="HT43" i="22" s="1"/>
  <c r="HT44" i="22" s="1"/>
  <c r="HT45" i="22" s="1"/>
  <c r="HT46" i="22" s="1"/>
  <c r="HT59" i="22" l="1"/>
  <c r="HT54" i="22"/>
  <c r="HT47" i="22"/>
  <c r="HS61" i="22"/>
  <c r="HC48" i="1" s="1"/>
  <c r="HS60" i="22"/>
  <c r="HC47" i="1" s="1"/>
  <c r="HT48" i="22"/>
  <c r="HT55" i="22" l="1"/>
  <c r="HT56" i="22" s="1"/>
  <c r="HT57" i="22" s="1"/>
  <c r="HT49" i="22"/>
  <c r="HT50" i="22" s="1"/>
  <c r="HU43" i="22" s="1"/>
  <c r="HU44" i="22" s="1"/>
  <c r="HU45" i="22" s="1"/>
  <c r="HU46" i="22" s="1"/>
  <c r="HU59" i="22" l="1"/>
  <c r="HU54" i="22"/>
  <c r="HU47" i="22"/>
  <c r="HT60" i="22"/>
  <c r="HD47" i="1" s="1"/>
  <c r="HT61" i="22"/>
  <c r="HD48" i="1" s="1"/>
  <c r="HU48" i="22"/>
  <c r="HU55" i="22" l="1"/>
  <c r="HU56" i="22" s="1"/>
  <c r="HU57" i="22" s="1"/>
  <c r="HU49" i="22"/>
  <c r="HU50" i="22" s="1"/>
  <c r="HV43" i="22" s="1"/>
  <c r="HV44" i="22" s="1"/>
  <c r="HV45" i="22" s="1"/>
  <c r="HV46" i="22" s="1"/>
  <c r="HV59" i="22" l="1"/>
  <c r="HV54" i="22"/>
  <c r="HV47" i="22"/>
  <c r="HV48" i="22"/>
  <c r="HU61" i="22"/>
  <c r="HE48" i="1" s="1"/>
  <c r="HU60" i="22"/>
  <c r="HE47" i="1" s="1"/>
  <c r="HV55" i="22" l="1"/>
  <c r="HV56" i="22" s="1"/>
  <c r="HV57" i="22" s="1"/>
  <c r="HV49" i="22"/>
  <c r="HV50" i="22" s="1"/>
  <c r="HW43" i="22" s="1"/>
  <c r="HW44" i="22" s="1"/>
  <c r="HW45" i="22" s="1"/>
  <c r="HW46" i="22" s="1"/>
  <c r="HW54" i="22" l="1"/>
  <c r="HW59" i="22"/>
  <c r="HW47" i="22"/>
  <c r="HW48" i="22"/>
  <c r="HV60" i="22"/>
  <c r="HF47" i="1" s="1"/>
  <c r="HV61" i="22"/>
  <c r="HF48" i="1" s="1"/>
  <c r="HW55" i="22" l="1"/>
  <c r="HW56" i="22" s="1"/>
  <c r="HW57" i="22" s="1"/>
  <c r="HW49" i="22"/>
  <c r="HW50" i="22" s="1"/>
  <c r="HX43" i="22" s="1"/>
  <c r="HX44" i="22" s="1"/>
  <c r="HX45" i="22" s="1"/>
  <c r="HX46" i="22" s="1"/>
  <c r="HX48" i="22" l="1"/>
  <c r="HX59" i="22"/>
  <c r="HX54" i="22"/>
  <c r="HX47" i="22"/>
  <c r="HW60" i="22"/>
  <c r="HG47" i="1" s="1"/>
  <c r="HW61" i="22"/>
  <c r="HG48" i="1" s="1"/>
  <c r="HX55" i="22" l="1"/>
  <c r="HX56" i="22" s="1"/>
  <c r="HX57" i="22" s="1"/>
  <c r="HX49" i="22"/>
  <c r="HX50" i="22" s="1"/>
  <c r="HY43" i="22" s="1"/>
  <c r="HY44" i="22" s="1"/>
  <c r="HY45" i="22" s="1"/>
  <c r="HY46" i="22" s="1"/>
  <c r="HY59" i="22" l="1"/>
  <c r="HY54" i="22"/>
  <c r="HY48" i="22"/>
  <c r="HY47" i="22"/>
  <c r="HX60" i="22"/>
  <c r="HH47" i="1" s="1"/>
  <c r="HX61" i="22"/>
  <c r="HH48" i="1" s="1"/>
  <c r="HY55" i="22" l="1"/>
  <c r="HY56" i="22" s="1"/>
  <c r="HY57" i="22" s="1"/>
  <c r="HY49" i="22"/>
  <c r="HY50" i="22" s="1"/>
  <c r="HZ43" i="22" s="1"/>
  <c r="HZ44" i="22" s="1"/>
  <c r="HZ45" i="22" s="1"/>
  <c r="HZ46" i="22" s="1"/>
  <c r="HY61" i="22" l="1"/>
  <c r="HI48" i="1" s="1"/>
  <c r="HY60" i="22"/>
  <c r="HI47" i="1" s="1"/>
  <c r="HZ59" i="22"/>
  <c r="HZ54" i="22"/>
  <c r="HZ47" i="22"/>
  <c r="HZ48" i="22"/>
  <c r="HZ55" i="22" l="1"/>
  <c r="HZ56" i="22" s="1"/>
  <c r="HZ57" i="22" s="1"/>
  <c r="HZ49" i="22"/>
  <c r="HZ50" i="22" s="1"/>
  <c r="IA43" i="22" s="1"/>
  <c r="IA44" i="22" s="1"/>
  <c r="IA45" i="22" s="1"/>
  <c r="IA46" i="22" s="1"/>
  <c r="IA48" i="22" s="1"/>
  <c r="IA55" i="22" l="1"/>
  <c r="IA49" i="22"/>
  <c r="IA59" i="22"/>
  <c r="IA54" i="22"/>
  <c r="IA47" i="22"/>
  <c r="HZ60" i="22"/>
  <c r="HJ47" i="1" s="1"/>
  <c r="HZ61" i="22"/>
  <c r="HJ48" i="1" s="1"/>
  <c r="IA56" i="22" l="1"/>
  <c r="IA57" i="22" s="1"/>
  <c r="IA61" i="22" s="1"/>
  <c r="HK48" i="1" s="1"/>
  <c r="IA50" i="22"/>
  <c r="IB43" i="22" s="1"/>
  <c r="IB44" i="22" s="1"/>
  <c r="IB45" i="22" s="1"/>
  <c r="IB46" i="22" s="1"/>
  <c r="IA60" i="22" l="1"/>
  <c r="HK47" i="1" s="1"/>
  <c r="IB54" i="22"/>
  <c r="IB59" i="22"/>
  <c r="IB48" i="22"/>
  <c r="IB47" i="22"/>
  <c r="IB55" i="22" l="1"/>
  <c r="IB56" i="22" s="1"/>
  <c r="IB57" i="22" s="1"/>
  <c r="IB49" i="22"/>
  <c r="IB50" i="22" s="1"/>
  <c r="IC43" i="22" s="1"/>
  <c r="IC44" i="22" s="1"/>
  <c r="IC45" i="22" s="1"/>
  <c r="IC46" i="22" s="1"/>
  <c r="IC54" i="22" l="1"/>
  <c r="IC59" i="22"/>
  <c r="IC47" i="22"/>
  <c r="IC48" i="22"/>
  <c r="IB60" i="22"/>
  <c r="HL47" i="1" s="1"/>
  <c r="IB61" i="22"/>
  <c r="HL48" i="1" s="1"/>
  <c r="IC55" i="22" l="1"/>
  <c r="IC56" i="22" s="1"/>
  <c r="IC57" i="22" s="1"/>
  <c r="IC49" i="22"/>
  <c r="IC50" i="22" s="1"/>
  <c r="ID43" i="22" s="1"/>
  <c r="ID44" i="22" s="1"/>
  <c r="ID45" i="22" s="1"/>
  <c r="ID46" i="22" s="1"/>
  <c r="ID48" i="22" l="1"/>
  <c r="ID59" i="22"/>
  <c r="ID54" i="22"/>
  <c r="ID47" i="22"/>
  <c r="IC60" i="22"/>
  <c r="HM47" i="1" s="1"/>
  <c r="IC61" i="22"/>
  <c r="HM48" i="1" s="1"/>
  <c r="ID55" i="22" l="1"/>
  <c r="ID56" i="22" s="1"/>
  <c r="ID57" i="22" s="1"/>
  <c r="ID49" i="22"/>
  <c r="ID50" i="22" s="1"/>
  <c r="IE43" i="22" s="1"/>
  <c r="IE44" i="22" s="1"/>
  <c r="IE45" i="22" s="1"/>
  <c r="IE46" i="22" s="1"/>
  <c r="IE54" i="22" l="1"/>
  <c r="IE59" i="22"/>
  <c r="IE47" i="22"/>
  <c r="ID61" i="22"/>
  <c r="HN48" i="1" s="1"/>
  <c r="ID60" i="22"/>
  <c r="HN47" i="1" s="1"/>
  <c r="IE48" i="22"/>
  <c r="IE55" i="22" l="1"/>
  <c r="IE56" i="22" s="1"/>
  <c r="IE57" i="22" s="1"/>
  <c r="IE49" i="22"/>
  <c r="IE50" i="22" s="1"/>
  <c r="IF43" i="22" s="1"/>
  <c r="IF44" i="22" s="1"/>
  <c r="IF45" i="22" s="1"/>
  <c r="IF46" i="22" s="1"/>
  <c r="IF48" i="22" l="1"/>
  <c r="IF54" i="22"/>
  <c r="IF59" i="22"/>
  <c r="IF47" i="22"/>
  <c r="IE61" i="22"/>
  <c r="HO48" i="1" s="1"/>
  <c r="IE60" i="22"/>
  <c r="HO47" i="1" s="1"/>
  <c r="IF55" i="22" l="1"/>
  <c r="IF56" i="22" s="1"/>
  <c r="IF57" i="22" s="1"/>
  <c r="IF49" i="22"/>
  <c r="IF50" i="22" s="1"/>
  <c r="IG43" i="22" s="1"/>
  <c r="IG44" i="22" s="1"/>
  <c r="IG45" i="22" s="1"/>
  <c r="IG46" i="22" s="1"/>
  <c r="IG54" i="22" l="1"/>
  <c r="IG59" i="22"/>
  <c r="IG48" i="22"/>
  <c r="IG47" i="22"/>
  <c r="IF61" i="22"/>
  <c r="HP48" i="1" s="1"/>
  <c r="IF60" i="22"/>
  <c r="HP47" i="1" s="1"/>
  <c r="IG55" i="22" l="1"/>
  <c r="IG56" i="22" s="1"/>
  <c r="IG57" i="22" s="1"/>
  <c r="IG49" i="22"/>
  <c r="IG50" i="22" s="1"/>
  <c r="IH43" i="22" s="1"/>
  <c r="IH44" i="22" s="1"/>
  <c r="IH45" i="22" s="1"/>
  <c r="IH46" i="22" s="1"/>
  <c r="IH48" i="22" l="1"/>
  <c r="IH59" i="22"/>
  <c r="IH54" i="22"/>
  <c r="IH47" i="22"/>
  <c r="IG60" i="22"/>
  <c r="HQ47" i="1" s="1"/>
  <c r="IG61" i="22"/>
  <c r="HQ48" i="1" s="1"/>
  <c r="IH55" i="22" l="1"/>
  <c r="IH56" i="22" s="1"/>
  <c r="IH57" i="22" s="1"/>
  <c r="IH49" i="22"/>
  <c r="IH50" i="22" s="1"/>
  <c r="II43" i="22" s="1"/>
  <c r="II44" i="22" s="1"/>
  <c r="II45" i="22" s="1"/>
  <c r="II46" i="22" s="1"/>
  <c r="II59" i="22" l="1"/>
  <c r="II54" i="22"/>
  <c r="II48" i="22"/>
  <c r="II47" i="22"/>
  <c r="IH60" i="22"/>
  <c r="HR47" i="1" s="1"/>
  <c r="IH61" i="22"/>
  <c r="HR48" i="1" s="1"/>
  <c r="II55" i="22" l="1"/>
  <c r="II56" i="22" s="1"/>
  <c r="II57" i="22" s="1"/>
  <c r="II49" i="22"/>
  <c r="II50" i="22" s="1"/>
  <c r="IJ43" i="22" s="1"/>
  <c r="IJ44" i="22" s="1"/>
  <c r="IJ45" i="22" s="1"/>
  <c r="IJ46" i="22" s="1"/>
  <c r="IJ48" i="22" l="1"/>
  <c r="IJ54" i="22"/>
  <c r="IJ59" i="22"/>
  <c r="IJ47" i="22"/>
  <c r="II61" i="22"/>
  <c r="HS48" i="1" s="1"/>
  <c r="II60" i="22"/>
  <c r="HS47" i="1" s="1"/>
  <c r="IJ55" i="22" l="1"/>
  <c r="IJ56" i="22" s="1"/>
  <c r="IJ57" i="22" s="1"/>
  <c r="IJ49" i="22"/>
  <c r="IJ50" i="22" s="1"/>
  <c r="IK43" i="22" s="1"/>
  <c r="IK44" i="22" s="1"/>
  <c r="IK45" i="22" s="1"/>
  <c r="IK46" i="22" s="1"/>
  <c r="IK59" i="22" l="1"/>
  <c r="IK54" i="22"/>
  <c r="IK48" i="22"/>
  <c r="IK47" i="22"/>
  <c r="IJ61" i="22"/>
  <c r="HT48" i="1" s="1"/>
  <c r="IJ60" i="22"/>
  <c r="HT47" i="1" s="1"/>
  <c r="IK55" i="22" l="1"/>
  <c r="IK56" i="22" s="1"/>
  <c r="IK57" i="22" s="1"/>
  <c r="IK49" i="22"/>
  <c r="IK50" i="22" s="1"/>
  <c r="IL43" i="22" s="1"/>
  <c r="IL44" i="22" s="1"/>
  <c r="IL45" i="22" s="1"/>
  <c r="IL46" i="22" s="1"/>
  <c r="IL59" i="22" l="1"/>
  <c r="IL54" i="22"/>
  <c r="IL47" i="22"/>
  <c r="IL48" i="22"/>
  <c r="IK60" i="22"/>
  <c r="HU47" i="1" s="1"/>
  <c r="IK61" i="22"/>
  <c r="HU48" i="1" s="1"/>
  <c r="IL55" i="22" l="1"/>
  <c r="IL56" i="22" s="1"/>
  <c r="IL57" i="22" s="1"/>
  <c r="IL49" i="22"/>
  <c r="IL50" i="22" s="1"/>
  <c r="IM43" i="22" s="1"/>
  <c r="IM44" i="22" s="1"/>
  <c r="IM45" i="22" s="1"/>
  <c r="IM46" i="22" s="1"/>
  <c r="IM48" i="22" s="1"/>
  <c r="IM55" i="22" l="1"/>
  <c r="IM49" i="22"/>
  <c r="IM59" i="22"/>
  <c r="IM54" i="22"/>
  <c r="IM47" i="22"/>
  <c r="IL61" i="22"/>
  <c r="HV48" i="1" s="1"/>
  <c r="IL60" i="22"/>
  <c r="HV47" i="1" s="1"/>
  <c r="IM56" i="22" l="1"/>
  <c r="IM57" i="22" s="1"/>
  <c r="IM60" i="22" s="1"/>
  <c r="HW47" i="1" s="1"/>
  <c r="IM50" i="22"/>
  <c r="IN43" i="22" s="1"/>
  <c r="IN44" i="22" s="1"/>
  <c r="IN45" i="22" s="1"/>
  <c r="IN46" i="22" s="1"/>
  <c r="IN47" i="22" s="1"/>
  <c r="IM61" i="22" l="1"/>
  <c r="HW48" i="1" s="1"/>
  <c r="IN59" i="22"/>
  <c r="IN54" i="22"/>
  <c r="IN48" i="22"/>
  <c r="IN49" i="22" s="1"/>
  <c r="IN50" i="22" s="1"/>
  <c r="IO43" i="22" s="1"/>
  <c r="IO44" i="22" s="1"/>
  <c r="IN55" i="22" l="1"/>
  <c r="IN56" i="22" s="1"/>
  <c r="IN57" i="22" s="1"/>
  <c r="IN61" i="22" s="1"/>
  <c r="HX48" i="1" s="1"/>
  <c r="IO45" i="22"/>
  <c r="IN60" i="22" l="1"/>
  <c r="HX47" i="1" s="1"/>
  <c r="IO46" i="22"/>
  <c r="IO54" i="22" l="1"/>
  <c r="IO59" i="22"/>
  <c r="IO47" i="22"/>
  <c r="IO48" i="22"/>
  <c r="IO55" i="22" l="1"/>
  <c r="IO56" i="22" s="1"/>
  <c r="IO57" i="22" s="1"/>
  <c r="IO49" i="22"/>
  <c r="IO50" i="22" s="1"/>
  <c r="IP43" i="22" s="1"/>
  <c r="IP44" i="22" s="1"/>
  <c r="IP45" i="22" s="1"/>
  <c r="IP46" i="22" s="1"/>
  <c r="IP59" i="22" l="1"/>
  <c r="IP54" i="22"/>
  <c r="IP47" i="22"/>
  <c r="IO60" i="22"/>
  <c r="HY47" i="1" s="1"/>
  <c r="IO61" i="22"/>
  <c r="HY48" i="1" s="1"/>
  <c r="IP48" i="22"/>
  <c r="IP55" i="22" l="1"/>
  <c r="IP56" i="22" s="1"/>
  <c r="IP57" i="22" s="1"/>
  <c r="IP49" i="22"/>
  <c r="IP50" i="22" s="1"/>
  <c r="IQ43" i="22" s="1"/>
  <c r="IQ44" i="22" s="1"/>
  <c r="IQ45" i="22" s="1"/>
  <c r="IQ46" i="22" s="1"/>
  <c r="IQ59" i="22" l="1"/>
  <c r="IQ54" i="22"/>
  <c r="IQ48" i="22"/>
  <c r="IQ47" i="22"/>
  <c r="IP60" i="22"/>
  <c r="HZ47" i="1" s="1"/>
  <c r="IP61" i="22"/>
  <c r="HZ48" i="1" s="1"/>
  <c r="IQ55" i="22" l="1"/>
  <c r="IQ56" i="22" s="1"/>
  <c r="IQ57" i="22" s="1"/>
  <c r="IQ49" i="22"/>
  <c r="IQ50" i="22" s="1"/>
  <c r="IR43" i="22" s="1"/>
  <c r="IR44" i="22" s="1"/>
  <c r="IR45" i="22" s="1"/>
  <c r="IR46" i="22" s="1"/>
  <c r="IR54" i="22" l="1"/>
  <c r="IR59" i="22"/>
  <c r="IR48" i="22"/>
  <c r="IR47" i="22"/>
  <c r="IQ60" i="22"/>
  <c r="IA47" i="1" s="1"/>
  <c r="IQ61" i="22"/>
  <c r="IA48" i="1" s="1"/>
  <c r="IR55" i="22" l="1"/>
  <c r="IR56" i="22" s="1"/>
  <c r="IR57" i="22" s="1"/>
  <c r="IR49" i="22"/>
  <c r="IR50" i="22" s="1"/>
  <c r="IS43" i="22" s="1"/>
  <c r="IS44" i="22" s="1"/>
  <c r="IS45" i="22" l="1"/>
  <c r="K44" i="22"/>
  <c r="IR61" i="22"/>
  <c r="IB48" i="1" s="1"/>
  <c r="IR60" i="22"/>
  <c r="IB47" i="1" s="1"/>
  <c r="K55" i="22" l="1"/>
  <c r="K54" i="22"/>
  <c r="IS46" i="22"/>
  <c r="IS54" i="22" l="1"/>
  <c r="IS59" i="22"/>
  <c r="K42" i="22"/>
  <c r="K40" i="22"/>
  <c r="IS47" i="22"/>
  <c r="IS48" i="22"/>
  <c r="K57" i="22"/>
  <c r="K56" i="22"/>
  <c r="M32" i="22" l="1"/>
  <c r="M29" i="22"/>
  <c r="H46" i="22"/>
  <c r="H48" i="22" s="1"/>
  <c r="H49" i="22" s="1"/>
  <c r="H50" i="22" s="1"/>
  <c r="H51" i="22" s="1"/>
  <c r="H52" i="22" s="1"/>
  <c r="E3" i="22" s="1"/>
  <c r="M30" i="22"/>
  <c r="IS55" i="22"/>
  <c r="IS56" i="22" s="1"/>
  <c r="IS57" i="22" s="1"/>
  <c r="K41" i="22"/>
  <c r="M31" i="22" s="1"/>
  <c r="K43" i="22"/>
  <c r="M33" i="22" s="1"/>
  <c r="IS49" i="22"/>
  <c r="IS50" i="22" s="1"/>
  <c r="IT43" i="22" s="1"/>
  <c r="IT44" i="22" s="1"/>
  <c r="IT45" i="22" s="1"/>
  <c r="IT46" i="22" s="1"/>
  <c r="M34" i="22" l="1"/>
  <c r="M35" i="22"/>
  <c r="IS60" i="22"/>
  <c r="IC47" i="1" s="1"/>
  <c r="IS61" i="22"/>
  <c r="IC48" i="1" s="1"/>
  <c r="IT59" i="22"/>
  <c r="IT54" i="22"/>
  <c r="IT47" i="22"/>
  <c r="IT48" i="22"/>
  <c r="IT55" i="22" l="1"/>
  <c r="IT56" i="22" s="1"/>
  <c r="IT57" i="22" s="1"/>
  <c r="IT49" i="22"/>
  <c r="IT50" i="22" s="1"/>
  <c r="IU43" i="22" s="1"/>
  <c r="IU44" i="22" s="1"/>
  <c r="IU45" i="22" s="1"/>
  <c r="IU46" i="22" s="1"/>
  <c r="IU48" i="22" s="1"/>
  <c r="IU55" i="22" l="1"/>
  <c r="IU49" i="22"/>
  <c r="IU54" i="22"/>
  <c r="IU59" i="22"/>
  <c r="IU47" i="22"/>
  <c r="IT61" i="22"/>
  <c r="ID48" i="1" s="1"/>
  <c r="IT60" i="22"/>
  <c r="ID47" i="1" s="1"/>
  <c r="IU50" i="22" l="1"/>
  <c r="IV43" i="22" s="1"/>
  <c r="IV44" i="22" s="1"/>
  <c r="IV45" i="22" s="1"/>
  <c r="IV46" i="22" s="1"/>
  <c r="IU56" i="22"/>
  <c r="IU57" i="22" s="1"/>
  <c r="IU61" i="22" l="1"/>
  <c r="IE48" i="1" s="1"/>
  <c r="IU60" i="22"/>
  <c r="IE47" i="1" s="1"/>
  <c r="IV59" i="22"/>
  <c r="IV54" i="22"/>
  <c r="IV47" i="22"/>
  <c r="IV48" i="22"/>
  <c r="IV55" i="22" l="1"/>
  <c r="IV56" i="22" s="1"/>
  <c r="IV57" i="22" s="1"/>
  <c r="IV49" i="22"/>
  <c r="IV50" i="22" s="1"/>
  <c r="IW43" i="22" s="1"/>
  <c r="IW44" i="22" s="1"/>
  <c r="IW45" i="22" s="1"/>
  <c r="IW46" i="22" s="1"/>
  <c r="IW48" i="22" s="1"/>
  <c r="IW55" i="22" l="1"/>
  <c r="IW49" i="22"/>
  <c r="IW54" i="22"/>
  <c r="IW59" i="22"/>
  <c r="IW47" i="22"/>
  <c r="IV61" i="22"/>
  <c r="IF48" i="1" s="1"/>
  <c r="IV60" i="22"/>
  <c r="IF47" i="1" s="1"/>
  <c r="IW50" i="22" l="1"/>
  <c r="IX43" i="22" s="1"/>
  <c r="IX44" i="22" s="1"/>
  <c r="IX45" i="22" s="1"/>
  <c r="IX46" i="22" s="1"/>
  <c r="IW56" i="22"/>
  <c r="IW57" i="22" s="1"/>
  <c r="IW61" i="22" l="1"/>
  <c r="IG48" i="1" s="1"/>
  <c r="IW60" i="22"/>
  <c r="IG47" i="1" s="1"/>
  <c r="IX59" i="22"/>
  <c r="IX54" i="22"/>
  <c r="IX47" i="22"/>
  <c r="IX48" i="22"/>
  <c r="IX55" i="22" l="1"/>
  <c r="IX56" i="22" s="1"/>
  <c r="IX57" i="22" s="1"/>
  <c r="IX49" i="22"/>
  <c r="IX50" i="22" s="1"/>
  <c r="IY43" i="22" s="1"/>
  <c r="IY44" i="22" s="1"/>
  <c r="IY45" i="22" s="1"/>
  <c r="IY46" i="22" s="1"/>
  <c r="IY59" i="22" l="1"/>
  <c r="IY54" i="22"/>
  <c r="IY47" i="22"/>
  <c r="IY48" i="22"/>
  <c r="IX61" i="22"/>
  <c r="IH48" i="1" s="1"/>
  <c r="IX60" i="22"/>
  <c r="IH47" i="1" s="1"/>
  <c r="IY55" i="22" l="1"/>
  <c r="IY56" i="22" s="1"/>
  <c r="IY57" i="22" s="1"/>
  <c r="IY49" i="22"/>
  <c r="IY50" i="22" s="1"/>
  <c r="IZ43" i="22" s="1"/>
  <c r="IZ44" i="22" s="1"/>
  <c r="IZ45" i="22" s="1"/>
  <c r="IZ46" i="22" s="1"/>
  <c r="IZ59" i="22" l="1"/>
  <c r="IZ54" i="22"/>
  <c r="IZ47" i="22"/>
  <c r="IY61" i="22"/>
  <c r="II48" i="1" s="1"/>
  <c r="IY60" i="22"/>
  <c r="II47" i="1" s="1"/>
  <c r="IZ48" i="22"/>
  <c r="IZ55" i="22" l="1"/>
  <c r="IZ56" i="22" s="1"/>
  <c r="IZ57" i="22" s="1"/>
  <c r="IZ49" i="22"/>
  <c r="IZ50" i="22" s="1"/>
  <c r="JA43" i="22" s="1"/>
  <c r="JA44" i="22" s="1"/>
  <c r="JA45" i="22" s="1"/>
  <c r="JA46" i="22" s="1"/>
  <c r="JA59" i="22" l="1"/>
  <c r="JA54" i="22"/>
  <c r="JA47" i="22"/>
  <c r="IZ60" i="22"/>
  <c r="IJ47" i="1" s="1"/>
  <c r="IZ61" i="22"/>
  <c r="IJ48" i="1" s="1"/>
  <c r="JA48" i="22"/>
  <c r="JA55" i="22" l="1"/>
  <c r="JA56" i="22" s="1"/>
  <c r="JA57" i="22" s="1"/>
  <c r="JA49" i="22"/>
  <c r="JA50" i="22" s="1"/>
  <c r="JB43" i="22" s="1"/>
  <c r="JB44" i="22" s="1"/>
  <c r="JB45" i="22" s="1"/>
  <c r="JB46" i="22" s="1"/>
  <c r="JB59" i="22" l="1"/>
  <c r="JB54" i="22"/>
  <c r="JB47" i="22"/>
  <c r="JA60" i="22"/>
  <c r="IK47" i="1" s="1"/>
  <c r="JA61" i="22"/>
  <c r="IK48" i="1" s="1"/>
  <c r="JB48" i="22"/>
  <c r="JB55" i="22" l="1"/>
  <c r="JB56" i="22" s="1"/>
  <c r="JB57" i="22" s="1"/>
  <c r="JB49" i="22"/>
  <c r="JB50" i="22" s="1"/>
  <c r="JC43" i="22" s="1"/>
  <c r="JC44" i="22" s="1"/>
  <c r="JC45" i="22" s="1"/>
  <c r="JC46" i="22" s="1"/>
  <c r="JC59" i="22" l="1"/>
  <c r="JC54" i="22"/>
  <c r="JC47" i="22"/>
  <c r="JC48" i="22"/>
  <c r="JB60" i="22"/>
  <c r="IL47" i="1" s="1"/>
  <c r="JB61" i="22"/>
  <c r="IL48" i="1" s="1"/>
  <c r="JC55" i="22" l="1"/>
  <c r="JC56" i="22" s="1"/>
  <c r="JC57" i="22" s="1"/>
  <c r="JC49" i="22"/>
  <c r="JC50" i="22" s="1"/>
  <c r="JD43" i="22" s="1"/>
  <c r="JD44" i="22" s="1"/>
  <c r="JD45" i="22" s="1"/>
  <c r="JD46" i="22" s="1"/>
  <c r="JD54" i="22" l="1"/>
  <c r="JD59" i="22"/>
  <c r="JD47" i="22"/>
  <c r="JC60" i="22"/>
  <c r="IM47" i="1" s="1"/>
  <c r="JC61" i="22"/>
  <c r="IM48" i="1" s="1"/>
  <c r="JD48" i="22"/>
  <c r="JD55" i="22" l="1"/>
  <c r="JD56" i="22" s="1"/>
  <c r="JD57" i="22" s="1"/>
  <c r="JD49" i="22"/>
  <c r="JD50" i="22" s="1"/>
  <c r="JE43" i="22" s="1"/>
  <c r="JE44" i="22" s="1"/>
  <c r="JE45" i="22" s="1"/>
  <c r="JE46" i="22" s="1"/>
  <c r="JE54" i="22" l="1"/>
  <c r="JE59" i="22"/>
  <c r="JE48" i="22"/>
  <c r="JE47" i="22"/>
  <c r="JD60" i="22"/>
  <c r="IN47" i="1" s="1"/>
  <c r="JD61" i="22"/>
  <c r="IN48" i="1" s="1"/>
  <c r="JE55" i="22" l="1"/>
  <c r="JE56" i="22" s="1"/>
  <c r="JE57" i="22" s="1"/>
  <c r="JE49" i="22"/>
  <c r="JE50" i="22" s="1"/>
  <c r="JF43" i="22" s="1"/>
  <c r="JF44" i="22" s="1"/>
  <c r="JF45" i="22" s="1"/>
  <c r="JF46" i="22" s="1"/>
  <c r="JF59" i="22" l="1"/>
  <c r="JF54" i="22"/>
  <c r="JF48" i="22"/>
  <c r="JF47" i="22"/>
  <c r="JE60" i="22"/>
  <c r="IO47" i="1" s="1"/>
  <c r="JE61" i="22"/>
  <c r="IO48" i="1" s="1"/>
  <c r="JF55" i="22" l="1"/>
  <c r="JF56" i="22" s="1"/>
  <c r="JF57" i="22" s="1"/>
  <c r="JF49" i="22"/>
  <c r="JF50" i="22" s="1"/>
  <c r="JG43" i="22" s="1"/>
  <c r="JG44" i="22" s="1"/>
  <c r="JG45" i="22" s="1"/>
  <c r="JG46" i="22" s="1"/>
  <c r="JF61" i="22" l="1"/>
  <c r="IP48" i="1" s="1"/>
  <c r="JF60" i="22"/>
  <c r="IP47" i="1" s="1"/>
  <c r="JG54" i="22"/>
  <c r="JG59" i="22"/>
  <c r="JG47" i="22"/>
  <c r="JG48" i="22"/>
  <c r="JG55" i="22" l="1"/>
  <c r="JG56" i="22" s="1"/>
  <c r="JG57" i="22" s="1"/>
  <c r="JG49" i="22"/>
  <c r="JG50" i="22" s="1"/>
  <c r="JH43" i="22" s="1"/>
  <c r="R72" i="22" l="1"/>
  <c r="JH44" i="22"/>
  <c r="JG61" i="22"/>
  <c r="IQ48" i="1" s="1"/>
  <c r="JG60" i="22"/>
  <c r="IQ47" i="1" s="1"/>
  <c r="JH45" i="22" l="1"/>
  <c r="R73" i="22"/>
  <c r="R74" i="22" l="1"/>
  <c r="JH46" i="22"/>
  <c r="JH59" i="22" l="1"/>
  <c r="R86" i="22" s="1"/>
  <c r="R75" i="22"/>
  <c r="JH54" i="22"/>
  <c r="R81" i="22" s="1"/>
  <c r="JH47" i="22"/>
  <c r="R76" i="22" s="1"/>
  <c r="JH48" i="22"/>
  <c r="JH55" i="22" l="1"/>
  <c r="R77" i="22"/>
  <c r="JH49" i="22"/>
  <c r="JH56" i="22" l="1"/>
  <c r="JH57" i="22" s="1"/>
  <c r="R82" i="22"/>
  <c r="JH50" i="22"/>
  <c r="R79" i="22" s="1"/>
  <c r="S72" i="22" s="1"/>
  <c r="S73" i="22" s="1"/>
  <c r="S74" i="22" s="1"/>
  <c r="S75" i="22" s="1"/>
  <c r="S77" i="22" s="1"/>
  <c r="R78" i="22"/>
  <c r="S82" i="22" l="1"/>
  <c r="S78" i="22"/>
  <c r="S81" i="22"/>
  <c r="S86" i="22"/>
  <c r="S76" i="22"/>
  <c r="JH60" i="22"/>
  <c r="JH61" i="22"/>
  <c r="R84" i="22"/>
  <c r="R83" i="22" s="1"/>
  <c r="IR47" i="1" l="1"/>
  <c r="R87" i="22"/>
  <c r="IR48" i="1"/>
  <c r="R88" i="22"/>
  <c r="S79" i="22"/>
  <c r="T72" i="22" s="1"/>
  <c r="T73" i="22" s="1"/>
  <c r="T74" i="22" s="1"/>
  <c r="T75" i="22" s="1"/>
  <c r="S83" i="22"/>
  <c r="S84" i="22" s="1"/>
  <c r="S87" i="22" l="1"/>
  <c r="C49" i="1" s="1"/>
  <c r="S88" i="22"/>
  <c r="C50" i="1" s="1"/>
  <c r="T86" i="22"/>
  <c r="T81" i="22"/>
  <c r="T76" i="22"/>
  <c r="T77" i="22"/>
  <c r="T82" i="22" l="1"/>
  <c r="T83" i="22" s="1"/>
  <c r="T84" i="22" s="1"/>
  <c r="T78" i="22"/>
  <c r="T79" i="22" s="1"/>
  <c r="U72" i="22" s="1"/>
  <c r="U73" i="22" s="1"/>
  <c r="U74" i="22" s="1"/>
  <c r="U75" i="22" s="1"/>
  <c r="U77" i="22" s="1"/>
  <c r="U82" i="22" l="1"/>
  <c r="U78" i="22"/>
  <c r="U81" i="22"/>
  <c r="U86" i="22"/>
  <c r="U76" i="22"/>
  <c r="T87" i="22"/>
  <c r="D49" i="1" s="1"/>
  <c r="T88" i="22"/>
  <c r="D50" i="1" s="1"/>
  <c r="U79" i="22" l="1"/>
  <c r="V72" i="22" s="1"/>
  <c r="V73" i="22" s="1"/>
  <c r="V74" i="22" s="1"/>
  <c r="V75" i="22" s="1"/>
  <c r="U83" i="22"/>
  <c r="U84" i="22" s="1"/>
  <c r="U87" i="22" l="1"/>
  <c r="E49" i="1" s="1"/>
  <c r="U88" i="22"/>
  <c r="E50" i="1" s="1"/>
  <c r="V86" i="22"/>
  <c r="V81" i="22"/>
  <c r="V76" i="22"/>
  <c r="V77" i="22"/>
  <c r="V82" i="22" l="1"/>
  <c r="V83" i="22" s="1"/>
  <c r="V84" i="22" s="1"/>
  <c r="V78" i="22"/>
  <c r="V79" i="22" s="1"/>
  <c r="W72" i="22" s="1"/>
  <c r="W73" i="22" s="1"/>
  <c r="W74" i="22" s="1"/>
  <c r="W75" i="22" s="1"/>
  <c r="W77" i="22" s="1"/>
  <c r="W82" i="22" l="1"/>
  <c r="W78" i="22"/>
  <c r="W81" i="22"/>
  <c r="W86" i="22"/>
  <c r="W76" i="22"/>
  <c r="V87" i="22"/>
  <c r="F49" i="1" s="1"/>
  <c r="V88" i="22"/>
  <c r="F50" i="1" s="1"/>
  <c r="W79" i="22" l="1"/>
  <c r="X72" i="22" s="1"/>
  <c r="X73" i="22" s="1"/>
  <c r="X74" i="22" s="1"/>
  <c r="X75" i="22" s="1"/>
  <c r="W83" i="22"/>
  <c r="W84" i="22" s="1"/>
  <c r="W87" i="22" l="1"/>
  <c r="G49" i="1" s="1"/>
  <c r="W88" i="22"/>
  <c r="G50" i="1" s="1"/>
  <c r="X81" i="22"/>
  <c r="X86" i="22"/>
  <c r="X77" i="22"/>
  <c r="X76" i="22"/>
  <c r="X82" i="22" l="1"/>
  <c r="X83" i="22" s="1"/>
  <c r="X84" i="22" s="1"/>
  <c r="X78" i="22"/>
  <c r="X79" i="22" s="1"/>
  <c r="Y72" i="22" s="1"/>
  <c r="Y73" i="22" s="1"/>
  <c r="Y74" i="22" s="1"/>
  <c r="Y75" i="22" s="1"/>
  <c r="Y77" i="22" s="1"/>
  <c r="Y82" i="22" l="1"/>
  <c r="Y78" i="22"/>
  <c r="Y86" i="22"/>
  <c r="Y81" i="22"/>
  <c r="Y76" i="22"/>
  <c r="X88" i="22"/>
  <c r="H50" i="1" s="1"/>
  <c r="X87" i="22"/>
  <c r="H49" i="1" s="1"/>
  <c r="Y79" i="22" l="1"/>
  <c r="Z72" i="22" s="1"/>
  <c r="Z73" i="22" s="1"/>
  <c r="Z74" i="22" s="1"/>
  <c r="Z75" i="22" s="1"/>
  <c r="Y83" i="22"/>
  <c r="Y84" i="22" s="1"/>
  <c r="Y88" i="22" l="1"/>
  <c r="I50" i="1" s="1"/>
  <c r="Y87" i="22"/>
  <c r="I49" i="1" s="1"/>
  <c r="Z81" i="22"/>
  <c r="Z86" i="22"/>
  <c r="Z77" i="22"/>
  <c r="Z76" i="22"/>
  <c r="Z82" i="22" l="1"/>
  <c r="Z83" i="22" s="1"/>
  <c r="Z84" i="22" s="1"/>
  <c r="Z78" i="22"/>
  <c r="Z79" i="22" s="1"/>
  <c r="AA72" i="22" s="1"/>
  <c r="AA73" i="22" s="1"/>
  <c r="AA74" i="22" s="1"/>
  <c r="AA75" i="22" s="1"/>
  <c r="AA77" i="22" s="1"/>
  <c r="AA82" i="22" l="1"/>
  <c r="AA78" i="22"/>
  <c r="AA81" i="22"/>
  <c r="AA86" i="22"/>
  <c r="AA76" i="22"/>
  <c r="Z87" i="22"/>
  <c r="J49" i="1" s="1"/>
  <c r="Z88" i="22"/>
  <c r="J50" i="1" s="1"/>
  <c r="AA79" i="22" l="1"/>
  <c r="AB72" i="22" s="1"/>
  <c r="AB73" i="22" s="1"/>
  <c r="AB74" i="22" s="1"/>
  <c r="AB75" i="22" s="1"/>
  <c r="AA83" i="22"/>
  <c r="AA84" i="22" s="1"/>
  <c r="AA88" i="22" l="1"/>
  <c r="K50" i="1" s="1"/>
  <c r="AA87" i="22"/>
  <c r="K49" i="1" s="1"/>
  <c r="AB81" i="22"/>
  <c r="AB86" i="22"/>
  <c r="AB76" i="22"/>
  <c r="AB77" i="22"/>
  <c r="AB82" i="22" l="1"/>
  <c r="AB83" i="22" s="1"/>
  <c r="AB84" i="22" s="1"/>
  <c r="AB78" i="22"/>
  <c r="AB79" i="22" s="1"/>
  <c r="AC72" i="22" s="1"/>
  <c r="AC73" i="22" s="1"/>
  <c r="AC74" i="22" s="1"/>
  <c r="AC75" i="22" s="1"/>
  <c r="AC77" i="22" s="1"/>
  <c r="AC82" i="22" l="1"/>
  <c r="AC78" i="22"/>
  <c r="AB87" i="22"/>
  <c r="L49" i="1" s="1"/>
  <c r="AB88" i="22"/>
  <c r="L50" i="1" s="1"/>
  <c r="AC86" i="22"/>
  <c r="AC81" i="22"/>
  <c r="AC76" i="22"/>
  <c r="AC79" i="22" l="1"/>
  <c r="AD72" i="22" s="1"/>
  <c r="AD73" i="22" s="1"/>
  <c r="AD74" i="22" s="1"/>
  <c r="AD75" i="22" s="1"/>
  <c r="AC83" i="22"/>
  <c r="AC84" i="22" s="1"/>
  <c r="AC87" i="22" l="1"/>
  <c r="M49" i="1" s="1"/>
  <c r="AC88" i="22"/>
  <c r="M50" i="1" s="1"/>
  <c r="AD77" i="22"/>
  <c r="AD81" i="22"/>
  <c r="AD86" i="22"/>
  <c r="AD76" i="22"/>
  <c r="AD82" i="22" l="1"/>
  <c r="AD83" i="22" s="1"/>
  <c r="AD84" i="22" s="1"/>
  <c r="AD78" i="22"/>
  <c r="AD79" i="22" s="1"/>
  <c r="AE72" i="22" s="1"/>
  <c r="AE73" i="22" s="1"/>
  <c r="AE74" i="22" s="1"/>
  <c r="AE75" i="22" s="1"/>
  <c r="AE77" i="22" s="1"/>
  <c r="AE82" i="22" l="1"/>
  <c r="AE78" i="22"/>
  <c r="AE81" i="22"/>
  <c r="AE86" i="22"/>
  <c r="AE76" i="22"/>
  <c r="AD87" i="22"/>
  <c r="N49" i="1" s="1"/>
  <c r="AD88" i="22"/>
  <c r="N50" i="1" s="1"/>
  <c r="AE79" i="22" l="1"/>
  <c r="AF72" i="22" s="1"/>
  <c r="AF73" i="22" s="1"/>
  <c r="AF74" i="22" s="1"/>
  <c r="AF75" i="22" s="1"/>
  <c r="AE83" i="22"/>
  <c r="AE84" i="22" s="1"/>
  <c r="AE87" i="22" l="1"/>
  <c r="O49" i="1" s="1"/>
  <c r="AE88" i="22"/>
  <c r="O50" i="1" s="1"/>
  <c r="AF81" i="22"/>
  <c r="AF86" i="22"/>
  <c r="AF76" i="22"/>
  <c r="AF77" i="22"/>
  <c r="AF82" i="22" l="1"/>
  <c r="AF83" i="22" s="1"/>
  <c r="AF84" i="22" s="1"/>
  <c r="AF78" i="22"/>
  <c r="AF79" i="22" s="1"/>
  <c r="AG72" i="22" s="1"/>
  <c r="AG73" i="22" s="1"/>
  <c r="AG74" i="22" s="1"/>
  <c r="AG75" i="22" s="1"/>
  <c r="AG77" i="22" s="1"/>
  <c r="AG82" i="22" l="1"/>
  <c r="AG78" i="22"/>
  <c r="AG81" i="22"/>
  <c r="AG86" i="22"/>
  <c r="AG76" i="22"/>
  <c r="AF87" i="22"/>
  <c r="P49" i="1" s="1"/>
  <c r="AF88" i="22"/>
  <c r="P50" i="1" s="1"/>
  <c r="AG79" i="22" l="1"/>
  <c r="AH72" i="22" s="1"/>
  <c r="AH73" i="22" s="1"/>
  <c r="AH74" i="22" s="1"/>
  <c r="AH75" i="22" s="1"/>
  <c r="AG83" i="22"/>
  <c r="AG84" i="22" s="1"/>
  <c r="AG88" i="22" l="1"/>
  <c r="Q50" i="1" s="1"/>
  <c r="AG87" i="22"/>
  <c r="Q49" i="1" s="1"/>
  <c r="AH81" i="22"/>
  <c r="AH86" i="22"/>
  <c r="AH77" i="22"/>
  <c r="AH76" i="22"/>
  <c r="AH82" i="22" l="1"/>
  <c r="AH83" i="22" s="1"/>
  <c r="AH84" i="22" s="1"/>
  <c r="AH78" i="22"/>
  <c r="AH79" i="22" s="1"/>
  <c r="AI72" i="22" s="1"/>
  <c r="AI73" i="22" s="1"/>
  <c r="AI74" i="22" s="1"/>
  <c r="AI75" i="22" s="1"/>
  <c r="AI77" i="22" s="1"/>
  <c r="AI82" i="22" l="1"/>
  <c r="AI78" i="22"/>
  <c r="AI81" i="22"/>
  <c r="AI86" i="22"/>
  <c r="AI76" i="22"/>
  <c r="AH87" i="22"/>
  <c r="R49" i="1" s="1"/>
  <c r="AH88" i="22"/>
  <c r="R50" i="1" s="1"/>
  <c r="AI79" i="22" l="1"/>
  <c r="AJ72" i="22" s="1"/>
  <c r="AJ73" i="22" s="1"/>
  <c r="AJ74" i="22" s="1"/>
  <c r="AJ75" i="22" s="1"/>
  <c r="AI83" i="22"/>
  <c r="AI84" i="22" s="1"/>
  <c r="AI87" i="22" l="1"/>
  <c r="S49" i="1" s="1"/>
  <c r="AI88" i="22"/>
  <c r="S50" i="1" s="1"/>
  <c r="AJ86" i="22"/>
  <c r="AJ81" i="22"/>
  <c r="AJ76" i="22"/>
  <c r="AJ77" i="22"/>
  <c r="AJ82" i="22" l="1"/>
  <c r="AJ83" i="22" s="1"/>
  <c r="AJ84" i="22" s="1"/>
  <c r="AJ78" i="22"/>
  <c r="AJ79" i="22" s="1"/>
  <c r="AK72" i="22" s="1"/>
  <c r="AK73" i="22" s="1"/>
  <c r="AK74" i="22" s="1"/>
  <c r="AK75" i="22" s="1"/>
  <c r="AK77" i="22" s="1"/>
  <c r="AK82" i="22" l="1"/>
  <c r="AK78" i="22"/>
  <c r="AK86" i="22"/>
  <c r="AK81" i="22"/>
  <c r="AK76" i="22"/>
  <c r="AJ88" i="22"/>
  <c r="T50" i="1" s="1"/>
  <c r="AJ87" i="22"/>
  <c r="T49" i="1" s="1"/>
  <c r="AK79" i="22" l="1"/>
  <c r="AL72" i="22" s="1"/>
  <c r="AL73" i="22" s="1"/>
  <c r="AL74" i="22" s="1"/>
  <c r="AL75" i="22" s="1"/>
  <c r="AK83" i="22"/>
  <c r="AK84" i="22" s="1"/>
  <c r="AK87" i="22" l="1"/>
  <c r="U49" i="1" s="1"/>
  <c r="AK88" i="22"/>
  <c r="U50" i="1" s="1"/>
  <c r="AL86" i="22"/>
  <c r="AL81" i="22"/>
  <c r="AL76" i="22"/>
  <c r="AL77" i="22"/>
  <c r="AL82" i="22" l="1"/>
  <c r="AL83" i="22" s="1"/>
  <c r="AL84" i="22" s="1"/>
  <c r="AL78" i="22"/>
  <c r="AL79" i="22" s="1"/>
  <c r="AM72" i="22" s="1"/>
  <c r="AM73" i="22" s="1"/>
  <c r="AM74" i="22" s="1"/>
  <c r="AM75" i="22" s="1"/>
  <c r="AM77" i="22" s="1"/>
  <c r="AL87" i="22" l="1"/>
  <c r="V49" i="1" s="1"/>
  <c r="AL88" i="22"/>
  <c r="V50" i="1" s="1"/>
  <c r="AM82" i="22"/>
  <c r="AM78" i="22"/>
  <c r="AM81" i="22"/>
  <c r="AM86" i="22"/>
  <c r="AM76" i="22"/>
  <c r="AM83" i="22" l="1"/>
  <c r="AM84" i="22" s="1"/>
  <c r="AM88" i="22" s="1"/>
  <c r="W50" i="1" s="1"/>
  <c r="AM79" i="22"/>
  <c r="AN72" i="22" s="1"/>
  <c r="AN73" i="22" s="1"/>
  <c r="AN74" i="22" s="1"/>
  <c r="AN75" i="22" s="1"/>
  <c r="AM87" i="22" l="1"/>
  <c r="W49" i="1" s="1"/>
  <c r="AN81" i="22"/>
  <c r="AN86" i="22"/>
  <c r="AN77" i="22"/>
  <c r="AN76" i="22"/>
  <c r="AN82" i="22" l="1"/>
  <c r="AN83" i="22" s="1"/>
  <c r="AN84" i="22" s="1"/>
  <c r="AN78" i="22"/>
  <c r="AN79" i="22" s="1"/>
  <c r="AO72" i="22" s="1"/>
  <c r="AO73" i="22" s="1"/>
  <c r="AO74" i="22" s="1"/>
  <c r="AO75" i="22" s="1"/>
  <c r="AO81" i="22" l="1"/>
  <c r="AO86" i="22"/>
  <c r="AO76" i="22"/>
  <c r="AO77" i="22"/>
  <c r="AN87" i="22"/>
  <c r="X49" i="1" s="1"/>
  <c r="AN88" i="22"/>
  <c r="X50" i="1" s="1"/>
  <c r="AO82" i="22" l="1"/>
  <c r="AO83" i="22" s="1"/>
  <c r="AO84" i="22" s="1"/>
  <c r="AO78" i="22"/>
  <c r="AO79" i="22" s="1"/>
  <c r="AP72" i="22" s="1"/>
  <c r="AP73" i="22" s="1"/>
  <c r="AP74" i="22" s="1"/>
  <c r="AP75" i="22" s="1"/>
  <c r="AP86" i="22" l="1"/>
  <c r="AP81" i="22"/>
  <c r="AP77" i="22"/>
  <c r="AP76" i="22"/>
  <c r="AO88" i="22"/>
  <c r="Y50" i="1" s="1"/>
  <c r="AO87" i="22"/>
  <c r="Y49" i="1" s="1"/>
  <c r="AP78" i="22" l="1"/>
  <c r="AP79" i="22" s="1"/>
  <c r="AQ72" i="22" s="1"/>
  <c r="AQ73" i="22" s="1"/>
  <c r="AQ74" i="22" s="1"/>
  <c r="AQ75" i="22" s="1"/>
  <c r="AP82" i="22"/>
  <c r="AP83" i="22" s="1"/>
  <c r="AP84" i="22" s="1"/>
  <c r="AP87" i="22" l="1"/>
  <c r="Z49" i="1" s="1"/>
  <c r="AP88" i="22"/>
  <c r="Z50" i="1" s="1"/>
  <c r="AQ86" i="22"/>
  <c r="AQ81" i="22"/>
  <c r="AQ77" i="22"/>
  <c r="AQ76" i="22"/>
  <c r="AQ82" i="22" l="1"/>
  <c r="AQ83" i="22" s="1"/>
  <c r="AQ84" i="22" s="1"/>
  <c r="AQ78" i="22"/>
  <c r="AQ79" i="22" s="1"/>
  <c r="AR72" i="22" s="1"/>
  <c r="AR73" i="22" s="1"/>
  <c r="AR74" i="22" s="1"/>
  <c r="AR75" i="22" s="1"/>
  <c r="AR77" i="22" s="1"/>
  <c r="AR82" i="22" l="1"/>
  <c r="AR78" i="22"/>
  <c r="AR86" i="22"/>
  <c r="AR81" i="22"/>
  <c r="AR76" i="22"/>
  <c r="AQ88" i="22"/>
  <c r="AA50" i="1" s="1"/>
  <c r="AQ87" i="22"/>
  <c r="AA49" i="1" s="1"/>
  <c r="AR79" i="22" l="1"/>
  <c r="AS72" i="22" s="1"/>
  <c r="AS73" i="22" s="1"/>
  <c r="AS74" i="22" s="1"/>
  <c r="AS75" i="22" s="1"/>
  <c r="AR83" i="22"/>
  <c r="AR84" i="22" s="1"/>
  <c r="AR88" i="22" l="1"/>
  <c r="AB50" i="1" s="1"/>
  <c r="AR87" i="22"/>
  <c r="AB49" i="1" s="1"/>
  <c r="AS86" i="22"/>
  <c r="AS81" i="22"/>
  <c r="AS77" i="22"/>
  <c r="AS76" i="22"/>
  <c r="AS82" i="22" l="1"/>
  <c r="AS83" i="22" s="1"/>
  <c r="AS84" i="22" s="1"/>
  <c r="AS78" i="22"/>
  <c r="AS79" i="22" s="1"/>
  <c r="AT72" i="22" s="1"/>
  <c r="AT73" i="22" s="1"/>
  <c r="AT74" i="22" s="1"/>
  <c r="AT75" i="22" s="1"/>
  <c r="AT77" i="22" s="1"/>
  <c r="AS87" i="22" l="1"/>
  <c r="AC49" i="1" s="1"/>
  <c r="AS88" i="22"/>
  <c r="AC50" i="1" s="1"/>
  <c r="AT82" i="22"/>
  <c r="AT78" i="22"/>
  <c r="AT86" i="22"/>
  <c r="AT81" i="22"/>
  <c r="AT76" i="22"/>
  <c r="AT83" i="22" l="1"/>
  <c r="AT84" i="22" s="1"/>
  <c r="AT88" i="22" s="1"/>
  <c r="AD50" i="1" s="1"/>
  <c r="AT79" i="22"/>
  <c r="AU72" i="22" s="1"/>
  <c r="AU73" i="22" s="1"/>
  <c r="AU74" i="22" s="1"/>
  <c r="AU75" i="22" s="1"/>
  <c r="AT87" i="22" l="1"/>
  <c r="AD49" i="1" s="1"/>
  <c r="AU81" i="22"/>
  <c r="AU86" i="22"/>
  <c r="AU77" i="22"/>
  <c r="AU76" i="22"/>
  <c r="AU82" i="22" l="1"/>
  <c r="AU83" i="22" s="1"/>
  <c r="AU84" i="22" s="1"/>
  <c r="AU78" i="22"/>
  <c r="AU79" i="22" s="1"/>
  <c r="AV72" i="22" s="1"/>
  <c r="AV73" i="22" s="1"/>
  <c r="AV74" i="22" s="1"/>
  <c r="AV75" i="22" s="1"/>
  <c r="AV81" i="22" l="1"/>
  <c r="AV86" i="22"/>
  <c r="AV76" i="22"/>
  <c r="AU88" i="22"/>
  <c r="AE50" i="1" s="1"/>
  <c r="AU87" i="22"/>
  <c r="AE49" i="1" s="1"/>
  <c r="AV77" i="22"/>
  <c r="AV82" i="22" l="1"/>
  <c r="AV83" i="22" s="1"/>
  <c r="AV84" i="22" s="1"/>
  <c r="AV78" i="22"/>
  <c r="AV79" i="22" s="1"/>
  <c r="AW72" i="22" s="1"/>
  <c r="AW73" i="22" s="1"/>
  <c r="AW74" i="22" s="1"/>
  <c r="AW75" i="22" s="1"/>
  <c r="AW81" i="22" l="1"/>
  <c r="AW86" i="22"/>
  <c r="AW76" i="22"/>
  <c r="AV88" i="22"/>
  <c r="AF50" i="1" s="1"/>
  <c r="AV87" i="22"/>
  <c r="AF49" i="1" s="1"/>
  <c r="AW77" i="22"/>
  <c r="AW82" i="22" l="1"/>
  <c r="AW83" i="22" s="1"/>
  <c r="AW84" i="22" s="1"/>
  <c r="AW78" i="22"/>
  <c r="AW79" i="22" s="1"/>
  <c r="AX72" i="22" s="1"/>
  <c r="AX73" i="22" s="1"/>
  <c r="AX74" i="22" s="1"/>
  <c r="AX75" i="22" s="1"/>
  <c r="AX81" i="22" l="1"/>
  <c r="AX86" i="22"/>
  <c r="AX76" i="22"/>
  <c r="AW88" i="22"/>
  <c r="AG50" i="1" s="1"/>
  <c r="AW87" i="22"/>
  <c r="AG49" i="1" s="1"/>
  <c r="AX77" i="22"/>
  <c r="AX82" i="22" l="1"/>
  <c r="AX83" i="22" s="1"/>
  <c r="AX84" i="22" s="1"/>
  <c r="AX78" i="22"/>
  <c r="AX79" i="22" s="1"/>
  <c r="AY72" i="22" s="1"/>
  <c r="AY73" i="22" s="1"/>
  <c r="AY74" i="22" s="1"/>
  <c r="AY75" i="22" s="1"/>
  <c r="AY81" i="22" l="1"/>
  <c r="AY86" i="22"/>
  <c r="AY76" i="22"/>
  <c r="AY77" i="22"/>
  <c r="AX88" i="22"/>
  <c r="AH50" i="1" s="1"/>
  <c r="AX87" i="22"/>
  <c r="AH49" i="1" s="1"/>
  <c r="AY82" i="22" l="1"/>
  <c r="AY83" i="22" s="1"/>
  <c r="AY84" i="22" s="1"/>
  <c r="AY78" i="22"/>
  <c r="AY79" i="22" s="1"/>
  <c r="AZ72" i="22" s="1"/>
  <c r="AZ73" i="22" s="1"/>
  <c r="AZ74" i="22" s="1"/>
  <c r="AZ75" i="22" s="1"/>
  <c r="AZ77" i="22" s="1"/>
  <c r="AZ82" i="22" l="1"/>
  <c r="AZ78" i="22"/>
  <c r="AZ81" i="22"/>
  <c r="AZ86" i="22"/>
  <c r="AZ76" i="22"/>
  <c r="AY88" i="22"/>
  <c r="AI50" i="1" s="1"/>
  <c r="AY87" i="22"/>
  <c r="AI49" i="1" s="1"/>
  <c r="AZ79" i="22" l="1"/>
  <c r="BA72" i="22" s="1"/>
  <c r="BA73" i="22" s="1"/>
  <c r="BA74" i="22" s="1"/>
  <c r="BA75" i="22" s="1"/>
  <c r="AZ83" i="22"/>
  <c r="AZ84" i="22" s="1"/>
  <c r="AZ87" i="22" l="1"/>
  <c r="AJ49" i="1" s="1"/>
  <c r="AZ88" i="22"/>
  <c r="AJ50" i="1" s="1"/>
  <c r="BA86" i="22"/>
  <c r="BA81" i="22"/>
  <c r="BA76" i="22"/>
  <c r="BA77" i="22"/>
  <c r="BA82" i="22" l="1"/>
  <c r="BA83" i="22" s="1"/>
  <c r="BA84" i="22" s="1"/>
  <c r="BA78" i="22"/>
  <c r="BA79" i="22" s="1"/>
  <c r="BB72" i="22" s="1"/>
  <c r="BB73" i="22" s="1"/>
  <c r="BB74" i="22" s="1"/>
  <c r="BB75" i="22" s="1"/>
  <c r="BB77" i="22" s="1"/>
  <c r="BB82" i="22" l="1"/>
  <c r="BB78" i="22"/>
  <c r="BB86" i="22"/>
  <c r="BB81" i="22"/>
  <c r="BB76" i="22"/>
  <c r="BA87" i="22"/>
  <c r="AK49" i="1" s="1"/>
  <c r="BA88" i="22"/>
  <c r="AK50" i="1" s="1"/>
  <c r="BB79" i="22" l="1"/>
  <c r="BC72" i="22" s="1"/>
  <c r="BC73" i="22" s="1"/>
  <c r="BC74" i="22" s="1"/>
  <c r="BC75" i="22" s="1"/>
  <c r="BB83" i="22"/>
  <c r="BB84" i="22" s="1"/>
  <c r="BB88" i="22" l="1"/>
  <c r="AL50" i="1" s="1"/>
  <c r="BB87" i="22"/>
  <c r="AL49" i="1" s="1"/>
  <c r="BC86" i="22"/>
  <c r="BC81" i="22"/>
  <c r="BC77" i="22"/>
  <c r="BC76" i="22"/>
  <c r="BC82" i="22" l="1"/>
  <c r="BC83" i="22" s="1"/>
  <c r="BC84" i="22" s="1"/>
  <c r="BC78" i="22"/>
  <c r="BC79" i="22" s="1"/>
  <c r="BD72" i="22" s="1"/>
  <c r="BD73" i="22" s="1"/>
  <c r="BD74" i="22" s="1"/>
  <c r="BD75" i="22" s="1"/>
  <c r="BD81" i="22" l="1"/>
  <c r="BD86" i="22"/>
  <c r="BD77" i="22"/>
  <c r="BD76" i="22"/>
  <c r="BC88" i="22"/>
  <c r="AM50" i="1" s="1"/>
  <c r="BC87" i="22"/>
  <c r="AM49" i="1" s="1"/>
  <c r="BD82" i="22" l="1"/>
  <c r="BD83" i="22" s="1"/>
  <c r="BD84" i="22" s="1"/>
  <c r="BD78" i="22"/>
  <c r="BD79" i="22" s="1"/>
  <c r="BE72" i="22" s="1"/>
  <c r="BE73" i="22" s="1"/>
  <c r="BE74" i="22" s="1"/>
  <c r="BE75" i="22" s="1"/>
  <c r="BD88" i="22" l="1"/>
  <c r="AN50" i="1" s="1"/>
  <c r="BD87" i="22"/>
  <c r="AN49" i="1" s="1"/>
  <c r="BE86" i="22"/>
  <c r="BE81" i="22"/>
  <c r="BE76" i="22"/>
  <c r="BE77" i="22"/>
  <c r="BE82" i="22" l="1"/>
  <c r="BE83" i="22" s="1"/>
  <c r="BE84" i="22" s="1"/>
  <c r="BE78" i="22"/>
  <c r="BE79" i="22" s="1"/>
  <c r="BF72" i="22" s="1"/>
  <c r="BF73" i="22" s="1"/>
  <c r="BF74" i="22" s="1"/>
  <c r="BF75" i="22" s="1"/>
  <c r="BF86" i="22" l="1"/>
  <c r="BF81" i="22"/>
  <c r="BF76" i="22"/>
  <c r="BF77" i="22"/>
  <c r="BE88" i="22"/>
  <c r="AO50" i="1" s="1"/>
  <c r="BE87" i="22"/>
  <c r="AO49" i="1" s="1"/>
  <c r="BF82" i="22" l="1"/>
  <c r="BF83" i="22" s="1"/>
  <c r="BF84" i="22" s="1"/>
  <c r="BF78" i="22"/>
  <c r="BF79" i="22" s="1"/>
  <c r="BG72" i="22" s="1"/>
  <c r="BG73" i="22" s="1"/>
  <c r="BG74" i="22" s="1"/>
  <c r="BG75" i="22" s="1"/>
  <c r="BG86" i="22" l="1"/>
  <c r="BG81" i="22"/>
  <c r="BG76" i="22"/>
  <c r="BF88" i="22"/>
  <c r="AP50" i="1" s="1"/>
  <c r="BF87" i="22"/>
  <c r="AP49" i="1" s="1"/>
  <c r="BG77" i="22"/>
  <c r="BG82" i="22" l="1"/>
  <c r="BG83" i="22" s="1"/>
  <c r="BG84" i="22" s="1"/>
  <c r="BG78" i="22"/>
  <c r="BG79" i="22" s="1"/>
  <c r="BH72" i="22" s="1"/>
  <c r="BH73" i="22" s="1"/>
  <c r="BH74" i="22" s="1"/>
  <c r="BH75" i="22" s="1"/>
  <c r="BH86" i="22" l="1"/>
  <c r="BH81" i="22"/>
  <c r="BH76" i="22"/>
  <c r="BG87" i="22"/>
  <c r="AQ49" i="1" s="1"/>
  <c r="BG88" i="22"/>
  <c r="AQ50" i="1" s="1"/>
  <c r="BH77" i="22"/>
  <c r="BH82" i="22" l="1"/>
  <c r="BH83" i="22" s="1"/>
  <c r="BH84" i="22" s="1"/>
  <c r="BH78" i="22"/>
  <c r="BH79" i="22" s="1"/>
  <c r="BI72" i="22" s="1"/>
  <c r="BI73" i="22" s="1"/>
  <c r="BI74" i="22" s="1"/>
  <c r="BI75" i="22" s="1"/>
  <c r="BH87" i="22" l="1"/>
  <c r="AR49" i="1" s="1"/>
  <c r="BH88" i="22"/>
  <c r="AR50" i="1" s="1"/>
  <c r="BI81" i="22"/>
  <c r="BI86" i="22"/>
  <c r="BI76" i="22"/>
  <c r="BI77" i="22"/>
  <c r="BI82" i="22" l="1"/>
  <c r="BI83" i="22" s="1"/>
  <c r="BI84" i="22" s="1"/>
  <c r="BI78" i="22"/>
  <c r="BI79" i="22" s="1"/>
  <c r="BJ72" i="22" s="1"/>
  <c r="BJ73" i="22" s="1"/>
  <c r="BJ74" i="22" s="1"/>
  <c r="BJ75" i="22" s="1"/>
  <c r="BJ77" i="22" s="1"/>
  <c r="BJ82" i="22" l="1"/>
  <c r="BJ78" i="22"/>
  <c r="BJ86" i="22"/>
  <c r="BJ81" i="22"/>
  <c r="BJ76" i="22"/>
  <c r="BI88" i="22"/>
  <c r="AS50" i="1" s="1"/>
  <c r="BI87" i="22"/>
  <c r="AS49" i="1" s="1"/>
  <c r="BJ79" i="22" l="1"/>
  <c r="BK72" i="22" s="1"/>
  <c r="BK73" i="22" s="1"/>
  <c r="BK74" i="22" s="1"/>
  <c r="BK75" i="22" s="1"/>
  <c r="BJ83" i="22"/>
  <c r="BJ84" i="22" s="1"/>
  <c r="BK86" i="22" l="1"/>
  <c r="BK81" i="22"/>
  <c r="BK77" i="22"/>
  <c r="BK76" i="22"/>
  <c r="BJ87" i="22"/>
  <c r="AT49" i="1" s="1"/>
  <c r="BJ88" i="22"/>
  <c r="AT50" i="1" s="1"/>
  <c r="BK82" i="22" l="1"/>
  <c r="BK83" i="22" s="1"/>
  <c r="BK84" i="22" s="1"/>
  <c r="BK78" i="22"/>
  <c r="BK79" i="22" s="1"/>
  <c r="BL72" i="22" s="1"/>
  <c r="BL73" i="22" s="1"/>
  <c r="BL74" i="22" s="1"/>
  <c r="BL75" i="22" s="1"/>
  <c r="BL81" i="22" l="1"/>
  <c r="BL86" i="22"/>
  <c r="BL77" i="22"/>
  <c r="BL76" i="22"/>
  <c r="BK88" i="22"/>
  <c r="AU50" i="1" s="1"/>
  <c r="BK87" i="22"/>
  <c r="AU49" i="1" s="1"/>
  <c r="BL82" i="22" l="1"/>
  <c r="BL83" i="22" s="1"/>
  <c r="BL84" i="22" s="1"/>
  <c r="BL78" i="22"/>
  <c r="BL79" i="22" s="1"/>
  <c r="BM72" i="22" s="1"/>
  <c r="BM73" i="22" s="1"/>
  <c r="BM74" i="22" s="1"/>
  <c r="BM75" i="22" s="1"/>
  <c r="BM86" i="22" l="1"/>
  <c r="BM81" i="22"/>
  <c r="BM77" i="22"/>
  <c r="BM76" i="22"/>
  <c r="BL88" i="22"/>
  <c r="AV50" i="1" s="1"/>
  <c r="BL87" i="22"/>
  <c r="AV49" i="1" s="1"/>
  <c r="BM82" i="22" l="1"/>
  <c r="BM83" i="22" s="1"/>
  <c r="BM84" i="22" s="1"/>
  <c r="BM78" i="22"/>
  <c r="BM79" i="22" s="1"/>
  <c r="BN72" i="22" s="1"/>
  <c r="BN73" i="22" s="1"/>
  <c r="BN74" i="22" s="1"/>
  <c r="BN75" i="22" s="1"/>
  <c r="BN86" i="22" l="1"/>
  <c r="BN81" i="22"/>
  <c r="BN76" i="22"/>
  <c r="BM88" i="22"/>
  <c r="AW50" i="1" s="1"/>
  <c r="BM87" i="22"/>
  <c r="AW49" i="1" s="1"/>
  <c r="BN77" i="22"/>
  <c r="BN82" i="22" l="1"/>
  <c r="BN83" i="22" s="1"/>
  <c r="BN84" i="22" s="1"/>
  <c r="BN78" i="22"/>
  <c r="BN79" i="22" s="1"/>
  <c r="BO72" i="22" s="1"/>
  <c r="BO73" i="22" s="1"/>
  <c r="BO74" i="22" s="1"/>
  <c r="BO75" i="22" s="1"/>
  <c r="BO86" i="22" l="1"/>
  <c r="BO81" i="22"/>
  <c r="BO76" i="22"/>
  <c r="BN88" i="22"/>
  <c r="AX50" i="1" s="1"/>
  <c r="BN87" i="22"/>
  <c r="AX49" i="1" s="1"/>
  <c r="BO77" i="22"/>
  <c r="BO82" i="22" l="1"/>
  <c r="BO83" i="22" s="1"/>
  <c r="BO84" i="22" s="1"/>
  <c r="BO78" i="22"/>
  <c r="BO79" i="22" s="1"/>
  <c r="BP72" i="22" s="1"/>
  <c r="BP73" i="22" s="1"/>
  <c r="BP74" i="22" s="1"/>
  <c r="BP75" i="22" s="1"/>
  <c r="BP81" i="22" l="1"/>
  <c r="BP86" i="22"/>
  <c r="BP76" i="22"/>
  <c r="BO87" i="22"/>
  <c r="AY49" i="1" s="1"/>
  <c r="BO88" i="22"/>
  <c r="AY50" i="1" s="1"/>
  <c r="BP77" i="22"/>
  <c r="BP82" i="22" l="1"/>
  <c r="BP83" i="22" s="1"/>
  <c r="BP84" i="22" s="1"/>
  <c r="BP78" i="22"/>
  <c r="BP79" i="22" s="1"/>
  <c r="BQ72" i="22" s="1"/>
  <c r="BQ73" i="22" s="1"/>
  <c r="BQ74" i="22" s="1"/>
  <c r="BQ75" i="22" s="1"/>
  <c r="BQ86" i="22" l="1"/>
  <c r="BQ81" i="22"/>
  <c r="BQ76" i="22"/>
  <c r="BP87" i="22"/>
  <c r="AZ49" i="1" s="1"/>
  <c r="BP88" i="22"/>
  <c r="AZ50" i="1" s="1"/>
  <c r="BQ77" i="22"/>
  <c r="BQ82" i="22" l="1"/>
  <c r="BQ83" i="22" s="1"/>
  <c r="BQ84" i="22" s="1"/>
  <c r="BQ78" i="22"/>
  <c r="BQ79" i="22" s="1"/>
  <c r="BR72" i="22" s="1"/>
  <c r="BR73" i="22" s="1"/>
  <c r="BR74" i="22" s="1"/>
  <c r="BR75" i="22" s="1"/>
  <c r="BR77" i="22" s="1"/>
  <c r="BR82" i="22" l="1"/>
  <c r="BR78" i="22"/>
  <c r="BR81" i="22"/>
  <c r="BR86" i="22"/>
  <c r="BR76" i="22"/>
  <c r="BQ87" i="22"/>
  <c r="BA49" i="1" s="1"/>
  <c r="BQ88" i="22"/>
  <c r="BA50" i="1" s="1"/>
  <c r="BR79" i="22" l="1"/>
  <c r="BS72" i="22" s="1"/>
  <c r="BS73" i="22" s="1"/>
  <c r="BS74" i="22" s="1"/>
  <c r="BS75" i="22" s="1"/>
  <c r="BR83" i="22"/>
  <c r="BR84" i="22" s="1"/>
  <c r="BR87" i="22" l="1"/>
  <c r="BB49" i="1" s="1"/>
  <c r="BR88" i="22"/>
  <c r="BB50" i="1" s="1"/>
  <c r="BS81" i="22"/>
  <c r="BS86" i="22"/>
  <c r="BS77" i="22"/>
  <c r="BS76" i="22"/>
  <c r="BS82" i="22" l="1"/>
  <c r="BS83" i="22" s="1"/>
  <c r="BS84" i="22" s="1"/>
  <c r="BS78" i="22"/>
  <c r="BS79" i="22" s="1"/>
  <c r="BT72" i="22" s="1"/>
  <c r="BT73" i="22" s="1"/>
  <c r="BT74" i="22" s="1"/>
  <c r="BT75" i="22" s="1"/>
  <c r="BT81" i="22" l="1"/>
  <c r="BT86" i="22"/>
  <c r="BT76" i="22"/>
  <c r="BT77" i="22"/>
  <c r="BS87" i="22"/>
  <c r="BC49" i="1" s="1"/>
  <c r="BS88" i="22"/>
  <c r="BC50" i="1" s="1"/>
  <c r="BT82" i="22" l="1"/>
  <c r="BT83" i="22" s="1"/>
  <c r="BT84" i="22" s="1"/>
  <c r="BT78" i="22"/>
  <c r="BT79" i="22" s="1"/>
  <c r="BU72" i="22" s="1"/>
  <c r="BU73" i="22" s="1"/>
  <c r="BU74" i="22" s="1"/>
  <c r="BU75" i="22" s="1"/>
  <c r="BU81" i="22" l="1"/>
  <c r="BU86" i="22"/>
  <c r="BU76" i="22"/>
  <c r="BT87" i="22"/>
  <c r="BD49" i="1" s="1"/>
  <c r="BT88" i="22"/>
  <c r="BD50" i="1" s="1"/>
  <c r="BU77" i="22"/>
  <c r="BU82" i="22" l="1"/>
  <c r="BU83" i="22" s="1"/>
  <c r="BU84" i="22" s="1"/>
  <c r="BU78" i="22"/>
  <c r="BU79" i="22" s="1"/>
  <c r="BV72" i="22" s="1"/>
  <c r="BV73" i="22" s="1"/>
  <c r="BV74" i="22" s="1"/>
  <c r="BV75" i="22" s="1"/>
  <c r="BV86" i="22" l="1"/>
  <c r="BV81" i="22"/>
  <c r="BV76" i="22"/>
  <c r="BU88" i="22"/>
  <c r="BE50" i="1" s="1"/>
  <c r="BU87" i="22"/>
  <c r="BE49" i="1" s="1"/>
  <c r="BV77" i="22"/>
  <c r="BV82" i="22" l="1"/>
  <c r="BV83" i="22" s="1"/>
  <c r="BV84" i="22" s="1"/>
  <c r="BV78" i="22"/>
  <c r="BV79" i="22" s="1"/>
  <c r="BW72" i="22" s="1"/>
  <c r="BW73" i="22" s="1"/>
  <c r="BW74" i="22" s="1"/>
  <c r="BW75" i="22" s="1"/>
  <c r="BW81" i="22" l="1"/>
  <c r="BW86" i="22"/>
  <c r="BW76" i="22"/>
  <c r="BV87" i="22"/>
  <c r="BF49" i="1" s="1"/>
  <c r="BV88" i="22"/>
  <c r="BF50" i="1" s="1"/>
  <c r="BW77" i="22"/>
  <c r="BW82" i="22" l="1"/>
  <c r="BW83" i="22" s="1"/>
  <c r="BW84" i="22" s="1"/>
  <c r="BW78" i="22"/>
  <c r="BW79" i="22" s="1"/>
  <c r="BX72" i="22" s="1"/>
  <c r="BX73" i="22" s="1"/>
  <c r="BX74" i="22" s="1"/>
  <c r="BX75" i="22" s="1"/>
  <c r="BX86" i="22" l="1"/>
  <c r="BX81" i="22"/>
  <c r="BX76" i="22"/>
  <c r="BW88" i="22"/>
  <c r="BG50" i="1" s="1"/>
  <c r="BW87" i="22"/>
  <c r="BG49" i="1" s="1"/>
  <c r="BX77" i="22"/>
  <c r="BX82" i="22" l="1"/>
  <c r="BX83" i="22" s="1"/>
  <c r="BX84" i="22" s="1"/>
  <c r="BX78" i="22"/>
  <c r="BX79" i="22" s="1"/>
  <c r="BY72" i="22" s="1"/>
  <c r="BY73" i="22" s="1"/>
  <c r="BY74" i="22" s="1"/>
  <c r="BY75" i="22" s="1"/>
  <c r="BX87" i="22" l="1"/>
  <c r="BH49" i="1" s="1"/>
  <c r="BX88" i="22"/>
  <c r="BH50" i="1" s="1"/>
  <c r="BY86" i="22"/>
  <c r="BY81" i="22"/>
  <c r="BY76" i="22"/>
  <c r="BY77" i="22"/>
  <c r="BY82" i="22" l="1"/>
  <c r="BY83" i="22" s="1"/>
  <c r="BY84" i="22" s="1"/>
  <c r="BY78" i="22"/>
  <c r="BY79" i="22" s="1"/>
  <c r="BZ72" i="22" s="1"/>
  <c r="BZ73" i="22" s="1"/>
  <c r="BZ74" i="22" s="1"/>
  <c r="BZ75" i="22" s="1"/>
  <c r="BZ86" i="22" l="1"/>
  <c r="BZ81" i="22"/>
  <c r="BZ76" i="22"/>
  <c r="BZ77" i="22"/>
  <c r="BY87" i="22"/>
  <c r="BI49" i="1" s="1"/>
  <c r="BY88" i="22"/>
  <c r="BI50" i="1" s="1"/>
  <c r="BZ82" i="22" l="1"/>
  <c r="BZ83" i="22" s="1"/>
  <c r="BZ84" i="22" s="1"/>
  <c r="BZ78" i="22"/>
  <c r="BZ79" i="22" s="1"/>
  <c r="CA72" i="22" s="1"/>
  <c r="CA73" i="22" s="1"/>
  <c r="CA74" i="22" s="1"/>
  <c r="CA75" i="22" s="1"/>
  <c r="CA86" i="22" l="1"/>
  <c r="CA81" i="22"/>
  <c r="CA77" i="22"/>
  <c r="CA76" i="22"/>
  <c r="BZ88" i="22"/>
  <c r="BJ50" i="1" s="1"/>
  <c r="BZ87" i="22"/>
  <c r="BJ49" i="1" s="1"/>
  <c r="CA82" i="22" l="1"/>
  <c r="CA83" i="22" s="1"/>
  <c r="CA84" i="22" s="1"/>
  <c r="CA78" i="22"/>
  <c r="CA79" i="22" s="1"/>
  <c r="CB72" i="22" s="1"/>
  <c r="CB73" i="22" s="1"/>
  <c r="CB74" i="22" s="1"/>
  <c r="CB75" i="22" s="1"/>
  <c r="CB81" i="22" l="1"/>
  <c r="CB86" i="22"/>
  <c r="CB77" i="22"/>
  <c r="CB76" i="22"/>
  <c r="CA87" i="22"/>
  <c r="BK49" i="1" s="1"/>
  <c r="CA88" i="22"/>
  <c r="BK50" i="1" s="1"/>
  <c r="CB82" i="22" l="1"/>
  <c r="CB83" i="22" s="1"/>
  <c r="CB84" i="22" s="1"/>
  <c r="CB78" i="22"/>
  <c r="CB79" i="22" s="1"/>
  <c r="CC72" i="22" s="1"/>
  <c r="CC73" i="22" s="1"/>
  <c r="CC74" i="22" s="1"/>
  <c r="CC75" i="22" s="1"/>
  <c r="CC86" i="22" l="1"/>
  <c r="CC81" i="22"/>
  <c r="CC77" i="22"/>
  <c r="CC76" i="22"/>
  <c r="CB87" i="22"/>
  <c r="BL49" i="1" s="1"/>
  <c r="CB88" i="22"/>
  <c r="BL50" i="1" s="1"/>
  <c r="CC82" i="22" l="1"/>
  <c r="CC83" i="22" s="1"/>
  <c r="CC84" i="22" s="1"/>
  <c r="CC78" i="22"/>
  <c r="CC79" i="22" s="1"/>
  <c r="CD72" i="22" s="1"/>
  <c r="CD73" i="22" s="1"/>
  <c r="CD74" i="22" s="1"/>
  <c r="CD75" i="22" s="1"/>
  <c r="CD81" i="22" l="1"/>
  <c r="CD86" i="22"/>
  <c r="CD76" i="22"/>
  <c r="CD77" i="22"/>
  <c r="CC88" i="22"/>
  <c r="BM50" i="1" s="1"/>
  <c r="CC87" i="22"/>
  <c r="BM49" i="1" s="1"/>
  <c r="CD82" i="22" l="1"/>
  <c r="CD83" i="22" s="1"/>
  <c r="CD84" i="22" s="1"/>
  <c r="CD78" i="22"/>
  <c r="CD79" i="22" s="1"/>
  <c r="CE72" i="22" s="1"/>
  <c r="CE73" i="22" s="1"/>
  <c r="CE74" i="22" s="1"/>
  <c r="CE75" i="22" s="1"/>
  <c r="CE77" i="22" s="1"/>
  <c r="CE82" i="22" l="1"/>
  <c r="CE78" i="22"/>
  <c r="CE86" i="22"/>
  <c r="CE81" i="22"/>
  <c r="CE76" i="22"/>
  <c r="CD87" i="22"/>
  <c r="BN49" i="1" s="1"/>
  <c r="CD88" i="22"/>
  <c r="BN50" i="1" s="1"/>
  <c r="CE79" i="22" l="1"/>
  <c r="CF72" i="22" s="1"/>
  <c r="CF73" i="22" s="1"/>
  <c r="CF74" i="22" s="1"/>
  <c r="CF75" i="22" s="1"/>
  <c r="CE83" i="22"/>
  <c r="CE84" i="22" s="1"/>
  <c r="CE88" i="22" l="1"/>
  <c r="BO50" i="1" s="1"/>
  <c r="CE87" i="22"/>
  <c r="BO49" i="1" s="1"/>
  <c r="CF86" i="22"/>
  <c r="CF81" i="22"/>
  <c r="CF77" i="22"/>
  <c r="CF76" i="22"/>
  <c r="CF82" i="22" l="1"/>
  <c r="CF83" i="22" s="1"/>
  <c r="CF84" i="22" s="1"/>
  <c r="CF78" i="22"/>
  <c r="CF79" i="22" s="1"/>
  <c r="CG72" i="22" s="1"/>
  <c r="CG73" i="22" s="1"/>
  <c r="CG74" i="22" s="1"/>
  <c r="CG75" i="22" s="1"/>
  <c r="CG77" i="22" s="1"/>
  <c r="CF87" i="22" l="1"/>
  <c r="BP49" i="1" s="1"/>
  <c r="CF88" i="22"/>
  <c r="BP50" i="1" s="1"/>
  <c r="CG82" i="22"/>
  <c r="CG78" i="22"/>
  <c r="CG81" i="22"/>
  <c r="CG86" i="22"/>
  <c r="CG76" i="22"/>
  <c r="CG83" i="22" l="1"/>
  <c r="CG84" i="22" s="1"/>
  <c r="CG87" i="22" s="1"/>
  <c r="BQ49" i="1" s="1"/>
  <c r="CG79" i="22"/>
  <c r="CH72" i="22" s="1"/>
  <c r="CH73" i="22" s="1"/>
  <c r="CH74" i="22" s="1"/>
  <c r="CH75" i="22" s="1"/>
  <c r="CG88" i="22" l="1"/>
  <c r="BQ50" i="1" s="1"/>
  <c r="CH81" i="22"/>
  <c r="CH86" i="22"/>
  <c r="CH76" i="22"/>
  <c r="CH77" i="22"/>
  <c r="CH82" i="22" l="1"/>
  <c r="CH83" i="22" s="1"/>
  <c r="CH84" i="22" s="1"/>
  <c r="CH78" i="22"/>
  <c r="CH79" i="22" s="1"/>
  <c r="CI72" i="22" s="1"/>
  <c r="CI73" i="22" s="1"/>
  <c r="CI74" i="22" s="1"/>
  <c r="CI75" i="22" s="1"/>
  <c r="CI77" i="22" s="1"/>
  <c r="CI82" i="22" l="1"/>
  <c r="CI78" i="22"/>
  <c r="CI86" i="22"/>
  <c r="CI81" i="22"/>
  <c r="CI76" i="22"/>
  <c r="CH88" i="22"/>
  <c r="BR50" i="1" s="1"/>
  <c r="CH87" i="22"/>
  <c r="BR49" i="1" s="1"/>
  <c r="CI79" i="22" l="1"/>
  <c r="CJ72" i="22" s="1"/>
  <c r="CJ73" i="22" s="1"/>
  <c r="CJ74" i="22" s="1"/>
  <c r="CJ75" i="22" s="1"/>
  <c r="CI83" i="22"/>
  <c r="CI84" i="22" s="1"/>
  <c r="CI87" i="22" l="1"/>
  <c r="BS49" i="1" s="1"/>
  <c r="CI88" i="22"/>
  <c r="BS50" i="1" s="1"/>
  <c r="CJ86" i="22"/>
  <c r="CJ81" i="22"/>
  <c r="CJ77" i="22"/>
  <c r="CJ76" i="22"/>
  <c r="CJ82" i="22" l="1"/>
  <c r="CJ83" i="22" s="1"/>
  <c r="CJ84" i="22" s="1"/>
  <c r="CJ78" i="22"/>
  <c r="CJ79" i="22" s="1"/>
  <c r="CK72" i="22" s="1"/>
  <c r="CK73" i="22" s="1"/>
  <c r="CK74" i="22" s="1"/>
  <c r="CK75" i="22" s="1"/>
  <c r="CK81" i="22" l="1"/>
  <c r="CK86" i="22"/>
  <c r="CK77" i="22"/>
  <c r="CK76" i="22"/>
  <c r="CJ87" i="22"/>
  <c r="BT49" i="1" s="1"/>
  <c r="CJ88" i="22"/>
  <c r="BT50" i="1" s="1"/>
  <c r="CK82" i="22" l="1"/>
  <c r="CK83" i="22" s="1"/>
  <c r="CK84" i="22" s="1"/>
  <c r="CK78" i="22"/>
  <c r="CK79" i="22" s="1"/>
  <c r="CL72" i="22" s="1"/>
  <c r="CL73" i="22" s="1"/>
  <c r="CL74" i="22" s="1"/>
  <c r="CL75" i="22" s="1"/>
  <c r="CL81" i="22" l="1"/>
  <c r="CL86" i="22"/>
  <c r="CL76" i="22"/>
  <c r="CK88" i="22"/>
  <c r="BU50" i="1" s="1"/>
  <c r="CK87" i="22"/>
  <c r="BU49" i="1" s="1"/>
  <c r="CL77" i="22"/>
  <c r="CL82" i="22" l="1"/>
  <c r="CL83" i="22" s="1"/>
  <c r="CL84" i="22" s="1"/>
  <c r="CL78" i="22"/>
  <c r="CL79" i="22" s="1"/>
  <c r="CM72" i="22" s="1"/>
  <c r="CM73" i="22" s="1"/>
  <c r="CM74" i="22" s="1"/>
  <c r="CM75" i="22" s="1"/>
  <c r="CM86" i="22" l="1"/>
  <c r="CM81" i="22"/>
  <c r="CM76" i="22"/>
  <c r="CL87" i="22"/>
  <c r="BV49" i="1" s="1"/>
  <c r="CL88" i="22"/>
  <c r="BV50" i="1" s="1"/>
  <c r="CM77" i="22"/>
  <c r="CM82" i="22" l="1"/>
  <c r="CM83" i="22" s="1"/>
  <c r="CM84" i="22" s="1"/>
  <c r="CM78" i="22"/>
  <c r="CM79" i="22" s="1"/>
  <c r="CN72" i="22" s="1"/>
  <c r="CN73" i="22" s="1"/>
  <c r="CN74" i="22" s="1"/>
  <c r="CN75" i="22" s="1"/>
  <c r="CN86" i="22" l="1"/>
  <c r="CN81" i="22"/>
  <c r="CN76" i="22"/>
  <c r="CM87" i="22"/>
  <c r="BW49" i="1" s="1"/>
  <c r="CM88" i="22"/>
  <c r="BW50" i="1" s="1"/>
  <c r="CN77" i="22"/>
  <c r="CN82" i="22" l="1"/>
  <c r="CN83" i="22" s="1"/>
  <c r="CN84" i="22" s="1"/>
  <c r="CN78" i="22"/>
  <c r="CN79" i="22" s="1"/>
  <c r="CO72" i="22" s="1"/>
  <c r="CO73" i="22" s="1"/>
  <c r="CO74" i="22" s="1"/>
  <c r="CO75" i="22" s="1"/>
  <c r="CO81" i="22" l="1"/>
  <c r="CO86" i="22"/>
  <c r="CO76" i="22"/>
  <c r="CO77" i="22"/>
  <c r="CN88" i="22"/>
  <c r="BX50" i="1" s="1"/>
  <c r="CN87" i="22"/>
  <c r="BX49" i="1" s="1"/>
  <c r="CO82" i="22" l="1"/>
  <c r="CO83" i="22" s="1"/>
  <c r="CO84" i="22" s="1"/>
  <c r="CO78" i="22"/>
  <c r="CO79" i="22" s="1"/>
  <c r="CP72" i="22" s="1"/>
  <c r="CP73" i="22" s="1"/>
  <c r="CP74" i="22" s="1"/>
  <c r="CP75" i="22" s="1"/>
  <c r="CP81" i="22" l="1"/>
  <c r="CP86" i="22"/>
  <c r="CP76" i="22"/>
  <c r="CP77" i="22"/>
  <c r="CO87" i="22"/>
  <c r="BY49" i="1" s="1"/>
  <c r="CO88" i="22"/>
  <c r="BY50" i="1" s="1"/>
  <c r="CP82" i="22" l="1"/>
  <c r="CP83" i="22" s="1"/>
  <c r="CP84" i="22" s="1"/>
  <c r="CP78" i="22"/>
  <c r="CP79" i="22" s="1"/>
  <c r="CQ72" i="22" s="1"/>
  <c r="CQ73" i="22" s="1"/>
  <c r="CQ74" i="22" s="1"/>
  <c r="CQ75" i="22" s="1"/>
  <c r="CQ77" i="22" l="1"/>
  <c r="CQ86" i="22"/>
  <c r="CQ81" i="22"/>
  <c r="CQ76" i="22"/>
  <c r="CP88" i="22"/>
  <c r="BZ50" i="1" s="1"/>
  <c r="CP87" i="22"/>
  <c r="BZ49" i="1" s="1"/>
  <c r="CQ82" i="22" l="1"/>
  <c r="CQ83" i="22" s="1"/>
  <c r="CQ84" i="22" s="1"/>
  <c r="CQ78" i="22"/>
  <c r="CQ79" i="22" s="1"/>
  <c r="CR72" i="22" s="1"/>
  <c r="CR73" i="22" s="1"/>
  <c r="CR74" i="22" s="1"/>
  <c r="CR75" i="22" s="1"/>
  <c r="CR81" i="22" l="1"/>
  <c r="CR86" i="22"/>
  <c r="CR76" i="22"/>
  <c r="CR77" i="22"/>
  <c r="CQ88" i="22"/>
  <c r="CA50" i="1" s="1"/>
  <c r="CQ87" i="22"/>
  <c r="CA49" i="1" s="1"/>
  <c r="CR82" i="22" l="1"/>
  <c r="CR83" i="22" s="1"/>
  <c r="CR84" i="22" s="1"/>
  <c r="CR78" i="22"/>
  <c r="CR79" i="22" s="1"/>
  <c r="CS72" i="22" s="1"/>
  <c r="CS73" i="22" s="1"/>
  <c r="CS74" i="22" s="1"/>
  <c r="CS75" i="22" s="1"/>
  <c r="CS77" i="22" l="1"/>
  <c r="CS86" i="22"/>
  <c r="CS81" i="22"/>
  <c r="CS76" i="22"/>
  <c r="CR87" i="22"/>
  <c r="CB49" i="1" s="1"/>
  <c r="CR88" i="22"/>
  <c r="CB50" i="1" s="1"/>
  <c r="CS82" i="22" l="1"/>
  <c r="CS83" i="22" s="1"/>
  <c r="CS84" i="22" s="1"/>
  <c r="CS78" i="22"/>
  <c r="CS79" i="22" s="1"/>
  <c r="CT72" i="22" s="1"/>
  <c r="CT73" i="22" s="1"/>
  <c r="CT74" i="22" s="1"/>
  <c r="CT75" i="22" s="1"/>
  <c r="CT86" i="22" l="1"/>
  <c r="CT81" i="22"/>
  <c r="CT76" i="22"/>
  <c r="CT77" i="22"/>
  <c r="CS88" i="22"/>
  <c r="CC50" i="1" s="1"/>
  <c r="CS87" i="22"/>
  <c r="CC49" i="1" s="1"/>
  <c r="CT82" i="22" l="1"/>
  <c r="CT83" i="22" s="1"/>
  <c r="CT84" i="22" s="1"/>
  <c r="CT78" i="22"/>
  <c r="CT79" i="22" s="1"/>
  <c r="CU72" i="22" s="1"/>
  <c r="CU73" i="22" s="1"/>
  <c r="CU74" i="22" s="1"/>
  <c r="CU75" i="22" s="1"/>
  <c r="CU81" i="22" l="1"/>
  <c r="CU86" i="22"/>
  <c r="CU76" i="22"/>
  <c r="CT87" i="22"/>
  <c r="CD49" i="1" s="1"/>
  <c r="CT88" i="22"/>
  <c r="CD50" i="1" s="1"/>
  <c r="CU77" i="22"/>
  <c r="CU82" i="22" l="1"/>
  <c r="CU83" i="22" s="1"/>
  <c r="CU84" i="22" s="1"/>
  <c r="CU78" i="22"/>
  <c r="CU79" i="22" s="1"/>
  <c r="CV72" i="22" s="1"/>
  <c r="CV73" i="22" s="1"/>
  <c r="CV74" i="22" s="1"/>
  <c r="CV75" i="22" s="1"/>
  <c r="CV86" i="22" l="1"/>
  <c r="CV81" i="22"/>
  <c r="CV76" i="22"/>
  <c r="CU88" i="22"/>
  <c r="CE50" i="1" s="1"/>
  <c r="CU87" i="22"/>
  <c r="CE49" i="1" s="1"/>
  <c r="CV77" i="22"/>
  <c r="CV82" i="22" l="1"/>
  <c r="CV83" i="22" s="1"/>
  <c r="CV84" i="22" s="1"/>
  <c r="CV78" i="22"/>
  <c r="CV79" i="22" s="1"/>
  <c r="CW72" i="22" s="1"/>
  <c r="CW73" i="22" s="1"/>
  <c r="CW74" i="22" s="1"/>
  <c r="CW75" i="22" s="1"/>
  <c r="CW86" i="22" l="1"/>
  <c r="CW81" i="22"/>
  <c r="CW76" i="22"/>
  <c r="CV87" i="22"/>
  <c r="CF49" i="1" s="1"/>
  <c r="CV88" i="22"/>
  <c r="CF50" i="1" s="1"/>
  <c r="CW77" i="22"/>
  <c r="CW82" i="22" l="1"/>
  <c r="CW83" i="22" s="1"/>
  <c r="CW84" i="22" s="1"/>
  <c r="CW78" i="22"/>
  <c r="CW79" i="22" s="1"/>
  <c r="CX72" i="22" s="1"/>
  <c r="CX73" i="22" s="1"/>
  <c r="CX74" i="22" s="1"/>
  <c r="CX75" i="22" s="1"/>
  <c r="CX86" i="22" l="1"/>
  <c r="CX81" i="22"/>
  <c r="CX76" i="22"/>
  <c r="CW88" i="22"/>
  <c r="CG50" i="1" s="1"/>
  <c r="CW87" i="22"/>
  <c r="CG49" i="1" s="1"/>
  <c r="CX77" i="22"/>
  <c r="CX82" i="22" l="1"/>
  <c r="CX83" i="22" s="1"/>
  <c r="CX84" i="22" s="1"/>
  <c r="CX78" i="22"/>
  <c r="CX79" i="22" s="1"/>
  <c r="CY72" i="22" s="1"/>
  <c r="CY73" i="22" s="1"/>
  <c r="CY74" i="22" s="1"/>
  <c r="CY75" i="22" s="1"/>
  <c r="CY86" i="22" l="1"/>
  <c r="CY81" i="22"/>
  <c r="CY76" i="22"/>
  <c r="CX87" i="22"/>
  <c r="CH49" i="1" s="1"/>
  <c r="CX88" i="22"/>
  <c r="CH50" i="1" s="1"/>
  <c r="CY77" i="22"/>
  <c r="CY82" i="22" l="1"/>
  <c r="CY83" i="22" s="1"/>
  <c r="CY84" i="22" s="1"/>
  <c r="CY78" i="22"/>
  <c r="CY79" i="22" s="1"/>
  <c r="CZ72" i="22" s="1"/>
  <c r="CZ73" i="22" s="1"/>
  <c r="CZ74" i="22" s="1"/>
  <c r="CZ75" i="22" s="1"/>
  <c r="CZ81" i="22" l="1"/>
  <c r="CZ86" i="22"/>
  <c r="CZ76" i="22"/>
  <c r="CY87" i="22"/>
  <c r="CI49" i="1" s="1"/>
  <c r="CY88" i="22"/>
  <c r="CI50" i="1" s="1"/>
  <c r="CZ77" i="22"/>
  <c r="CZ82" i="22" l="1"/>
  <c r="CZ83" i="22" s="1"/>
  <c r="CZ84" i="22" s="1"/>
  <c r="CZ78" i="22"/>
  <c r="CZ79" i="22" s="1"/>
  <c r="DA72" i="22" s="1"/>
  <c r="DA73" i="22" s="1"/>
  <c r="DA74" i="22" s="1"/>
  <c r="DA75" i="22" s="1"/>
  <c r="CZ88" i="22" l="1"/>
  <c r="CJ50" i="1" s="1"/>
  <c r="CZ87" i="22"/>
  <c r="CJ49" i="1" s="1"/>
  <c r="DA77" i="22"/>
  <c r="DA81" i="22"/>
  <c r="DA86" i="22"/>
  <c r="DA76" i="22"/>
  <c r="DA82" i="22" l="1"/>
  <c r="DA83" i="22" s="1"/>
  <c r="DA84" i="22" s="1"/>
  <c r="DA78" i="22"/>
  <c r="DA79" i="22" s="1"/>
  <c r="DB72" i="22" s="1"/>
  <c r="DB73" i="22" s="1"/>
  <c r="DB74" i="22" s="1"/>
  <c r="DB75" i="22" s="1"/>
  <c r="DB77" i="22" s="1"/>
  <c r="DB82" i="22" l="1"/>
  <c r="DB78" i="22"/>
  <c r="DB81" i="22"/>
  <c r="DB86" i="22"/>
  <c r="DB76" i="22"/>
  <c r="DA87" i="22"/>
  <c r="CK49" i="1" s="1"/>
  <c r="DA88" i="22"/>
  <c r="CK50" i="1" s="1"/>
  <c r="DB79" i="22" l="1"/>
  <c r="DC72" i="22" s="1"/>
  <c r="DC73" i="22" s="1"/>
  <c r="DC74" i="22" s="1"/>
  <c r="DC75" i="22" s="1"/>
  <c r="DB83" i="22"/>
  <c r="DB84" i="22" s="1"/>
  <c r="DB87" i="22" l="1"/>
  <c r="CL49" i="1" s="1"/>
  <c r="DB88" i="22"/>
  <c r="CL50" i="1" s="1"/>
  <c r="DC86" i="22"/>
  <c r="DC81" i="22"/>
  <c r="DC76" i="22"/>
  <c r="DC77" i="22"/>
  <c r="DC82" i="22" l="1"/>
  <c r="DC83" i="22" s="1"/>
  <c r="DC84" i="22" s="1"/>
  <c r="DC78" i="22"/>
  <c r="DC79" i="22" s="1"/>
  <c r="DD72" i="22" s="1"/>
  <c r="DD73" i="22" s="1"/>
  <c r="DD74" i="22" s="1"/>
  <c r="DD75" i="22" s="1"/>
  <c r="DD77" i="22" s="1"/>
  <c r="DD82" i="22" l="1"/>
  <c r="DD78" i="22"/>
  <c r="DD81" i="22"/>
  <c r="DD86" i="22"/>
  <c r="DD76" i="22"/>
  <c r="DC88" i="22"/>
  <c r="CM50" i="1" s="1"/>
  <c r="DC87" i="22"/>
  <c r="CM49" i="1" s="1"/>
  <c r="DD79" i="22" l="1"/>
  <c r="DE72" i="22" s="1"/>
  <c r="DE73" i="22" s="1"/>
  <c r="DE74" i="22" s="1"/>
  <c r="DE75" i="22" s="1"/>
  <c r="DD83" i="22"/>
  <c r="DD84" i="22" s="1"/>
  <c r="DE86" i="22" l="1"/>
  <c r="DE81" i="22"/>
  <c r="DE77" i="22"/>
  <c r="DE76" i="22"/>
  <c r="DD88" i="22"/>
  <c r="CN50" i="1" s="1"/>
  <c r="DD87" i="22"/>
  <c r="CN49" i="1" s="1"/>
  <c r="DE82" i="22" l="1"/>
  <c r="DE83" i="22" s="1"/>
  <c r="DE84" i="22" s="1"/>
  <c r="DE78" i="22"/>
  <c r="DE79" i="22" s="1"/>
  <c r="DF72" i="22" s="1"/>
  <c r="DF73" i="22" s="1"/>
  <c r="DF74" i="22" s="1"/>
  <c r="DF75" i="22" s="1"/>
  <c r="DF86" i="22" l="1"/>
  <c r="DF81" i="22"/>
  <c r="DF77" i="22"/>
  <c r="DF76" i="22"/>
  <c r="DE87" i="22"/>
  <c r="CO49" i="1" s="1"/>
  <c r="DE88" i="22"/>
  <c r="CO50" i="1" s="1"/>
  <c r="DF82" i="22" l="1"/>
  <c r="DF83" i="22" s="1"/>
  <c r="DF84" i="22" s="1"/>
  <c r="DF78" i="22"/>
  <c r="DF79" i="22" s="1"/>
  <c r="DG72" i="22" s="1"/>
  <c r="DG73" i="22" s="1"/>
  <c r="DG74" i="22" s="1"/>
  <c r="DG75" i="22" s="1"/>
  <c r="DG86" i="22" l="1"/>
  <c r="DG81" i="22"/>
  <c r="DG77" i="22"/>
  <c r="DG76" i="22"/>
  <c r="DF87" i="22"/>
  <c r="CP49" i="1" s="1"/>
  <c r="DF88" i="22"/>
  <c r="CP50" i="1" s="1"/>
  <c r="DG82" i="22" l="1"/>
  <c r="DG83" i="22" s="1"/>
  <c r="DG84" i="22" s="1"/>
  <c r="DG78" i="22"/>
  <c r="DG79" i="22" s="1"/>
  <c r="DH72" i="22" s="1"/>
  <c r="DH73" i="22" s="1"/>
  <c r="DH74" i="22" s="1"/>
  <c r="DH75" i="22" s="1"/>
  <c r="DH86" i="22" l="1"/>
  <c r="DH81" i="22"/>
  <c r="DH77" i="22"/>
  <c r="DH76" i="22"/>
  <c r="DG87" i="22"/>
  <c r="CQ49" i="1" s="1"/>
  <c r="DG88" i="22"/>
  <c r="CQ50" i="1" s="1"/>
  <c r="DH82" i="22" l="1"/>
  <c r="DH83" i="22" s="1"/>
  <c r="DH84" i="22" s="1"/>
  <c r="DH78" i="22"/>
  <c r="DH79" i="22" s="1"/>
  <c r="DI72" i="22" s="1"/>
  <c r="DI73" i="22" s="1"/>
  <c r="DI74" i="22" s="1"/>
  <c r="DI75" i="22" s="1"/>
  <c r="DH88" i="22" l="1"/>
  <c r="CR50" i="1" s="1"/>
  <c r="DH87" i="22"/>
  <c r="CR49" i="1" s="1"/>
  <c r="DI86" i="22"/>
  <c r="DI81" i="22"/>
  <c r="DI77" i="22"/>
  <c r="DI76" i="22"/>
  <c r="DI82" i="22" l="1"/>
  <c r="DI83" i="22" s="1"/>
  <c r="DI84" i="22" s="1"/>
  <c r="DI78" i="22"/>
  <c r="DI79" i="22" s="1"/>
  <c r="DJ72" i="22" s="1"/>
  <c r="DJ73" i="22" s="1"/>
  <c r="DJ74" i="22" s="1"/>
  <c r="DJ75" i="22" s="1"/>
  <c r="DJ86" i="22" l="1"/>
  <c r="DJ81" i="22"/>
  <c r="DJ77" i="22"/>
  <c r="DJ76" i="22"/>
  <c r="DI87" i="22"/>
  <c r="CS49" i="1" s="1"/>
  <c r="DI88" i="22"/>
  <c r="CS50" i="1" s="1"/>
  <c r="DJ82" i="22" l="1"/>
  <c r="DJ83" i="22" s="1"/>
  <c r="DJ84" i="22" s="1"/>
  <c r="DJ78" i="22"/>
  <c r="DJ79" i="22" s="1"/>
  <c r="DK72" i="22" s="1"/>
  <c r="DK73" i="22" s="1"/>
  <c r="DK74" i="22" s="1"/>
  <c r="DK75" i="22" s="1"/>
  <c r="DK81" i="22" l="1"/>
  <c r="DK86" i="22"/>
  <c r="DK77" i="22"/>
  <c r="DK76" i="22"/>
  <c r="DJ88" i="22"/>
  <c r="CT50" i="1" s="1"/>
  <c r="DJ87" i="22"/>
  <c r="CT49" i="1" s="1"/>
  <c r="DK82" i="22" l="1"/>
  <c r="DK83" i="22" s="1"/>
  <c r="DK84" i="22" s="1"/>
  <c r="DK78" i="22"/>
  <c r="DK79" i="22" s="1"/>
  <c r="DL72" i="22" s="1"/>
  <c r="DL73" i="22" s="1"/>
  <c r="DL74" i="22" s="1"/>
  <c r="DL75" i="22" s="1"/>
  <c r="DL86" i="22" l="1"/>
  <c r="DL81" i="22"/>
  <c r="DL77" i="22"/>
  <c r="DL76" i="22"/>
  <c r="DK87" i="22"/>
  <c r="CU49" i="1" s="1"/>
  <c r="DK88" i="22"/>
  <c r="CU50" i="1" s="1"/>
  <c r="DL82" i="22" l="1"/>
  <c r="DL83" i="22" s="1"/>
  <c r="DL84" i="22" s="1"/>
  <c r="DL78" i="22"/>
  <c r="DL79" i="22" s="1"/>
  <c r="DM72" i="22" s="1"/>
  <c r="DM73" i="22" s="1"/>
  <c r="DM74" i="22" s="1"/>
  <c r="DM75" i="22" s="1"/>
  <c r="DM81" i="22" l="1"/>
  <c r="DM86" i="22"/>
  <c r="DM76" i="22"/>
  <c r="DL87" i="22"/>
  <c r="CV49" i="1" s="1"/>
  <c r="DL88" i="22"/>
  <c r="CV50" i="1" s="1"/>
  <c r="DM77" i="22"/>
  <c r="DM82" i="22" l="1"/>
  <c r="DM83" i="22" s="1"/>
  <c r="DM84" i="22" s="1"/>
  <c r="DM78" i="22"/>
  <c r="DM79" i="22" s="1"/>
  <c r="DN72" i="22" s="1"/>
  <c r="DN73" i="22" s="1"/>
  <c r="DN74" i="22" s="1"/>
  <c r="DN75" i="22" s="1"/>
  <c r="DN81" i="22" l="1"/>
  <c r="DN86" i="22"/>
  <c r="DN76" i="22"/>
  <c r="DN77" i="22"/>
  <c r="DM87" i="22"/>
  <c r="CW49" i="1" s="1"/>
  <c r="DM88" i="22"/>
  <c r="CW50" i="1" s="1"/>
  <c r="DN82" i="22" l="1"/>
  <c r="DN83" i="22" s="1"/>
  <c r="DN84" i="22" s="1"/>
  <c r="DN78" i="22"/>
  <c r="DN79" i="22" s="1"/>
  <c r="DO72" i="22" s="1"/>
  <c r="DO73" i="22" s="1"/>
  <c r="DO74" i="22" s="1"/>
  <c r="DO75" i="22" s="1"/>
  <c r="DO81" i="22" l="1"/>
  <c r="DO86" i="22"/>
  <c r="DO76" i="22"/>
  <c r="DO77" i="22"/>
  <c r="DN88" i="22"/>
  <c r="CX50" i="1" s="1"/>
  <c r="DN87" i="22"/>
  <c r="CX49" i="1" s="1"/>
  <c r="DO82" i="22" l="1"/>
  <c r="DO83" i="22" s="1"/>
  <c r="DO84" i="22" s="1"/>
  <c r="DO78" i="22"/>
  <c r="DO79" i="22" s="1"/>
  <c r="DP72" i="22" s="1"/>
  <c r="DP73" i="22" s="1"/>
  <c r="DP74" i="22" s="1"/>
  <c r="DP75" i="22" s="1"/>
  <c r="DP86" i="22" l="1"/>
  <c r="DP81" i="22"/>
  <c r="DP76" i="22"/>
  <c r="DP77" i="22"/>
  <c r="DO87" i="22"/>
  <c r="CY49" i="1" s="1"/>
  <c r="DO88" i="22"/>
  <c r="CY50" i="1" s="1"/>
  <c r="DP82" i="22" l="1"/>
  <c r="DP83" i="22" s="1"/>
  <c r="DP84" i="22" s="1"/>
  <c r="DP78" i="22"/>
  <c r="DP79" i="22" s="1"/>
  <c r="DQ72" i="22" s="1"/>
  <c r="DQ73" i="22" s="1"/>
  <c r="DQ74" i="22" s="1"/>
  <c r="DQ75" i="22" s="1"/>
  <c r="DQ77" i="22" s="1"/>
  <c r="DP87" i="22" l="1"/>
  <c r="CZ49" i="1" s="1"/>
  <c r="DP88" i="22"/>
  <c r="CZ50" i="1" s="1"/>
  <c r="DQ82" i="22"/>
  <c r="DQ78" i="22"/>
  <c r="DQ81" i="22"/>
  <c r="DQ86" i="22"/>
  <c r="DQ76" i="22"/>
  <c r="DQ83" i="22" l="1"/>
  <c r="DQ84" i="22" s="1"/>
  <c r="DQ88" i="22" s="1"/>
  <c r="DA50" i="1" s="1"/>
  <c r="DQ79" i="22"/>
  <c r="DR72" i="22" s="1"/>
  <c r="DR73" i="22" s="1"/>
  <c r="DR74" i="22" s="1"/>
  <c r="DR75" i="22" s="1"/>
  <c r="DQ87" i="22" l="1"/>
  <c r="DA49" i="1" s="1"/>
  <c r="DR81" i="22"/>
  <c r="DR86" i="22"/>
  <c r="DR76" i="22"/>
  <c r="DR77" i="22"/>
  <c r="DR82" i="22" l="1"/>
  <c r="DR83" i="22" s="1"/>
  <c r="DR84" i="22" s="1"/>
  <c r="DR78" i="22"/>
  <c r="DR79" i="22" s="1"/>
  <c r="DS72" i="22" s="1"/>
  <c r="DS73" i="22" s="1"/>
  <c r="DS74" i="22" s="1"/>
  <c r="DS75" i="22" s="1"/>
  <c r="DS86" i="22" l="1"/>
  <c r="DS81" i="22"/>
  <c r="DS76" i="22"/>
  <c r="DR88" i="22"/>
  <c r="DB50" i="1" s="1"/>
  <c r="DR87" i="22"/>
  <c r="DB49" i="1" s="1"/>
  <c r="DS77" i="22"/>
  <c r="DS82" i="22" l="1"/>
  <c r="DS83" i="22" s="1"/>
  <c r="DS84" i="22" s="1"/>
  <c r="DS78" i="22"/>
  <c r="DS79" i="22" s="1"/>
  <c r="DT72" i="22" s="1"/>
  <c r="DT73" i="22" s="1"/>
  <c r="DT74" i="22" s="1"/>
  <c r="DT75" i="22" s="1"/>
  <c r="DT86" i="22" l="1"/>
  <c r="DT81" i="22"/>
  <c r="DT77" i="22"/>
  <c r="DT76" i="22"/>
  <c r="DS88" i="22"/>
  <c r="DC50" i="1" s="1"/>
  <c r="DS87" i="22"/>
  <c r="DC49" i="1" s="1"/>
  <c r="DT82" i="22" l="1"/>
  <c r="DT83" i="22" s="1"/>
  <c r="DT84" i="22" s="1"/>
  <c r="DT78" i="22"/>
  <c r="DT79" i="22" s="1"/>
  <c r="DU72" i="22" s="1"/>
  <c r="DU73" i="22" s="1"/>
  <c r="DU74" i="22" s="1"/>
  <c r="DU75" i="22" s="1"/>
  <c r="DU81" i="22" l="1"/>
  <c r="DU86" i="22"/>
  <c r="DU76" i="22"/>
  <c r="DU77" i="22"/>
  <c r="DT87" i="22"/>
  <c r="DD49" i="1" s="1"/>
  <c r="DT88" i="22"/>
  <c r="DD50" i="1" s="1"/>
  <c r="DU82" i="22" l="1"/>
  <c r="DU83" i="22" s="1"/>
  <c r="DU84" i="22" s="1"/>
  <c r="DU78" i="22"/>
  <c r="DU79" i="22" s="1"/>
  <c r="DV72" i="22" s="1"/>
  <c r="DV73" i="22" s="1"/>
  <c r="DV74" i="22" s="1"/>
  <c r="DV75" i="22" s="1"/>
  <c r="DV77" i="22" s="1"/>
  <c r="DV82" i="22" l="1"/>
  <c r="DV78" i="22"/>
  <c r="DV86" i="22"/>
  <c r="DV81" i="22"/>
  <c r="DV76" i="22"/>
  <c r="DU87" i="22"/>
  <c r="DE49" i="1" s="1"/>
  <c r="DU88" i="22"/>
  <c r="DE50" i="1" s="1"/>
  <c r="DV79" i="22" l="1"/>
  <c r="DW72" i="22" s="1"/>
  <c r="DW73" i="22" s="1"/>
  <c r="DW74" i="22" s="1"/>
  <c r="DW75" i="22" s="1"/>
  <c r="DV83" i="22"/>
  <c r="DV84" i="22" s="1"/>
  <c r="DV87" i="22" l="1"/>
  <c r="DF49" i="1" s="1"/>
  <c r="DV88" i="22"/>
  <c r="DF50" i="1" s="1"/>
  <c r="DW77" i="22"/>
  <c r="DW86" i="22"/>
  <c r="DW81" i="22"/>
  <c r="DW76" i="22"/>
  <c r="DW82" i="22" l="1"/>
  <c r="DW83" i="22" s="1"/>
  <c r="DW84" i="22" s="1"/>
  <c r="DW78" i="22"/>
  <c r="DW79" i="22" s="1"/>
  <c r="DX72" i="22" s="1"/>
  <c r="DX73" i="22" s="1"/>
  <c r="DX74" i="22" s="1"/>
  <c r="DX75" i="22" s="1"/>
  <c r="DX86" i="22" l="1"/>
  <c r="DX81" i="22"/>
  <c r="DX76" i="22"/>
  <c r="DX77" i="22"/>
  <c r="DW88" i="22"/>
  <c r="DG50" i="1" s="1"/>
  <c r="DW87" i="22"/>
  <c r="DG49" i="1" s="1"/>
  <c r="DX82" i="22" l="1"/>
  <c r="DX83" i="22" s="1"/>
  <c r="DX84" i="22" s="1"/>
  <c r="DX78" i="22"/>
  <c r="DX79" i="22" s="1"/>
  <c r="DY72" i="22" s="1"/>
  <c r="DY73" i="22" s="1"/>
  <c r="DY74" i="22" s="1"/>
  <c r="DY75" i="22" s="1"/>
  <c r="DY81" i="22" l="1"/>
  <c r="DY86" i="22"/>
  <c r="DY76" i="22"/>
  <c r="DY77" i="22"/>
  <c r="DX87" i="22"/>
  <c r="DH49" i="1" s="1"/>
  <c r="DX88" i="22"/>
  <c r="DH50" i="1" s="1"/>
  <c r="DY82" i="22" l="1"/>
  <c r="DY83" i="22" s="1"/>
  <c r="DY84" i="22" s="1"/>
  <c r="DY78" i="22"/>
  <c r="DY79" i="22" s="1"/>
  <c r="DZ72" i="22" s="1"/>
  <c r="DZ73" i="22" s="1"/>
  <c r="DZ74" i="22" s="1"/>
  <c r="DZ75" i="22" s="1"/>
  <c r="DZ81" i="22" l="1"/>
  <c r="DZ86" i="22"/>
  <c r="DZ76" i="22"/>
  <c r="DZ77" i="22"/>
  <c r="DY87" i="22"/>
  <c r="DI49" i="1" s="1"/>
  <c r="DY88" i="22"/>
  <c r="DI50" i="1" s="1"/>
  <c r="DZ82" i="22" l="1"/>
  <c r="DZ83" i="22" s="1"/>
  <c r="DZ84" i="22" s="1"/>
  <c r="DZ78" i="22"/>
  <c r="DZ79" i="22" s="1"/>
  <c r="EA72" i="22" s="1"/>
  <c r="EA73" i="22" s="1"/>
  <c r="EA74" i="22" s="1"/>
  <c r="EA75" i="22" s="1"/>
  <c r="EA86" i="22" l="1"/>
  <c r="EA81" i="22"/>
  <c r="EA76" i="22"/>
  <c r="EA77" i="22"/>
  <c r="DZ87" i="22"/>
  <c r="DJ49" i="1" s="1"/>
  <c r="DZ88" i="22"/>
  <c r="DJ50" i="1" s="1"/>
  <c r="EA82" i="22" l="1"/>
  <c r="EA83" i="22" s="1"/>
  <c r="EA84" i="22" s="1"/>
  <c r="EA78" i="22"/>
  <c r="EA79" i="22" s="1"/>
  <c r="EB72" i="22" s="1"/>
  <c r="EB73" i="22" s="1"/>
  <c r="EB74" i="22" s="1"/>
  <c r="EB75" i="22" s="1"/>
  <c r="EB77" i="22" s="1"/>
  <c r="EB82" i="22" l="1"/>
  <c r="EB78" i="22"/>
  <c r="EB81" i="22"/>
  <c r="EB86" i="22"/>
  <c r="EB76" i="22"/>
  <c r="EA88" i="22"/>
  <c r="DK50" i="1" s="1"/>
  <c r="EA87" i="22"/>
  <c r="DK49" i="1" s="1"/>
  <c r="EB79" i="22" l="1"/>
  <c r="EC72" i="22" s="1"/>
  <c r="EC73" i="22" s="1"/>
  <c r="EC74" i="22" s="1"/>
  <c r="EC75" i="22" s="1"/>
  <c r="EB83" i="22"/>
  <c r="EB84" i="22" s="1"/>
  <c r="EB87" i="22" l="1"/>
  <c r="DL49" i="1" s="1"/>
  <c r="EB88" i="22"/>
  <c r="DL50" i="1" s="1"/>
  <c r="EC86" i="22"/>
  <c r="EC81" i="22"/>
  <c r="EC77" i="22"/>
  <c r="EC76" i="22"/>
  <c r="EC82" i="22" l="1"/>
  <c r="EC83" i="22" s="1"/>
  <c r="EC84" i="22" s="1"/>
  <c r="EC78" i="22"/>
  <c r="EC79" i="22" s="1"/>
  <c r="ED72" i="22" s="1"/>
  <c r="ED73" i="22" s="1"/>
  <c r="ED74" i="22" s="1"/>
  <c r="ED75" i="22" s="1"/>
  <c r="ED81" i="22" l="1"/>
  <c r="ED86" i="22"/>
  <c r="ED76" i="22"/>
  <c r="ED77" i="22"/>
  <c r="EC88" i="22"/>
  <c r="DM50" i="1" s="1"/>
  <c r="EC87" i="22"/>
  <c r="DM49" i="1" s="1"/>
  <c r="ED82" i="22" l="1"/>
  <c r="ED83" i="22" s="1"/>
  <c r="ED84" i="22" s="1"/>
  <c r="ED78" i="22"/>
  <c r="ED79" i="22" s="1"/>
  <c r="EE72" i="22" s="1"/>
  <c r="EE73" i="22" s="1"/>
  <c r="EE74" i="22" s="1"/>
  <c r="EE75" i="22" s="1"/>
  <c r="EE77" i="22" s="1"/>
  <c r="EE82" i="22" l="1"/>
  <c r="EE78" i="22"/>
  <c r="EE81" i="22"/>
  <c r="EE86" i="22"/>
  <c r="EE76" i="22"/>
  <c r="ED87" i="22"/>
  <c r="DN49" i="1" s="1"/>
  <c r="ED88" i="22"/>
  <c r="DN50" i="1" s="1"/>
  <c r="EE79" i="22" l="1"/>
  <c r="EF72" i="22" s="1"/>
  <c r="EF73" i="22" s="1"/>
  <c r="EF74" i="22" s="1"/>
  <c r="EF75" i="22" s="1"/>
  <c r="EE83" i="22"/>
  <c r="EE84" i="22" s="1"/>
  <c r="EE88" i="22" l="1"/>
  <c r="DO50" i="1" s="1"/>
  <c r="EE87" i="22"/>
  <c r="DO49" i="1" s="1"/>
  <c r="EF81" i="22"/>
  <c r="EF86" i="22"/>
  <c r="EF76" i="22"/>
  <c r="EF77" i="22"/>
  <c r="EF82" i="22" l="1"/>
  <c r="EF83" i="22" s="1"/>
  <c r="EF84" i="22" s="1"/>
  <c r="EF78" i="22"/>
  <c r="EF79" i="22" s="1"/>
  <c r="EG72" i="22" s="1"/>
  <c r="EG73" i="22" s="1"/>
  <c r="EG74" i="22" s="1"/>
  <c r="EG75" i="22" s="1"/>
  <c r="EG77" i="22" s="1"/>
  <c r="EG82" i="22" l="1"/>
  <c r="EG78" i="22"/>
  <c r="EG86" i="22"/>
  <c r="EG81" i="22"/>
  <c r="EG76" i="22"/>
  <c r="EF88" i="22"/>
  <c r="DP50" i="1" s="1"/>
  <c r="EF87" i="22"/>
  <c r="DP49" i="1" s="1"/>
  <c r="EG79" i="22" l="1"/>
  <c r="EH72" i="22" s="1"/>
  <c r="EH73" i="22" s="1"/>
  <c r="EH74" i="22" s="1"/>
  <c r="EH75" i="22" s="1"/>
  <c r="EG83" i="22"/>
  <c r="EG84" i="22" s="1"/>
  <c r="EH81" i="22" l="1"/>
  <c r="EH86" i="22"/>
  <c r="EH77" i="22"/>
  <c r="EH76" i="22"/>
  <c r="EG88" i="22"/>
  <c r="DQ50" i="1" s="1"/>
  <c r="EG87" i="22"/>
  <c r="DQ49" i="1" s="1"/>
  <c r="EH82" i="22" l="1"/>
  <c r="EH83" i="22" s="1"/>
  <c r="EH84" i="22" s="1"/>
  <c r="EH78" i="22"/>
  <c r="EH79" i="22" s="1"/>
  <c r="EI72" i="22" s="1"/>
  <c r="EI73" i="22" s="1"/>
  <c r="EI74" i="22" s="1"/>
  <c r="EI75" i="22" s="1"/>
  <c r="EI86" i="22" l="1"/>
  <c r="EI81" i="22"/>
  <c r="EI76" i="22"/>
  <c r="EI77" i="22"/>
  <c r="EH88" i="22"/>
  <c r="DR50" i="1" s="1"/>
  <c r="EH87" i="22"/>
  <c r="DR49" i="1" s="1"/>
  <c r="EI82" i="22" l="1"/>
  <c r="EI83" i="22" s="1"/>
  <c r="EI84" i="22" s="1"/>
  <c r="EI78" i="22"/>
  <c r="EI79" i="22" s="1"/>
  <c r="EJ72" i="22" s="1"/>
  <c r="EJ73" i="22" s="1"/>
  <c r="EJ74" i="22" s="1"/>
  <c r="EJ75" i="22" s="1"/>
  <c r="EJ77" i="22" s="1"/>
  <c r="EJ82" i="22" l="1"/>
  <c r="EJ78" i="22"/>
  <c r="EJ86" i="22"/>
  <c r="EJ81" i="22"/>
  <c r="EJ76" i="22"/>
  <c r="EI88" i="22"/>
  <c r="DS50" i="1" s="1"/>
  <c r="EI87" i="22"/>
  <c r="DS49" i="1" s="1"/>
  <c r="EJ83" i="22" l="1"/>
  <c r="EJ84" i="22" s="1"/>
  <c r="EJ88" i="22" s="1"/>
  <c r="DT50" i="1" s="1"/>
  <c r="EJ79" i="22"/>
  <c r="EK72" i="22" s="1"/>
  <c r="EK73" i="22" s="1"/>
  <c r="EK74" i="22" s="1"/>
  <c r="EK75" i="22" s="1"/>
  <c r="EJ87" i="22" l="1"/>
  <c r="DT49" i="1" s="1"/>
  <c r="EK86" i="22"/>
  <c r="EK81" i="22"/>
  <c r="EK76" i="22"/>
  <c r="EK77" i="22"/>
  <c r="EK82" i="22" l="1"/>
  <c r="EK83" i="22" s="1"/>
  <c r="EK84" i="22" s="1"/>
  <c r="EK78" i="22"/>
  <c r="EK79" i="22" s="1"/>
  <c r="EL72" i="22" s="1"/>
  <c r="EL73" i="22" s="1"/>
  <c r="EL74" i="22" s="1"/>
  <c r="EL75" i="22" s="1"/>
  <c r="EK87" i="22" l="1"/>
  <c r="DU49" i="1" s="1"/>
  <c r="EK88" i="22"/>
  <c r="DU50" i="1" s="1"/>
  <c r="EL86" i="22"/>
  <c r="EL81" i="22"/>
  <c r="EL76" i="22"/>
  <c r="EL77" i="22"/>
  <c r="EL82" i="22" l="1"/>
  <c r="EL83" i="22" s="1"/>
  <c r="EL84" i="22" s="1"/>
  <c r="EL78" i="22"/>
  <c r="EL79" i="22" s="1"/>
  <c r="EM72" i="22" s="1"/>
  <c r="EM73" i="22" s="1"/>
  <c r="EM74" i="22" s="1"/>
  <c r="EM75" i="22" s="1"/>
  <c r="EM86" i="22" l="1"/>
  <c r="EM81" i="22"/>
  <c r="EM76" i="22"/>
  <c r="EL88" i="22"/>
  <c r="DV50" i="1" s="1"/>
  <c r="EL87" i="22"/>
  <c r="DV49" i="1" s="1"/>
  <c r="EM77" i="22"/>
  <c r="EM82" i="22" l="1"/>
  <c r="EM83" i="22" s="1"/>
  <c r="EM84" i="22" s="1"/>
  <c r="EM78" i="22"/>
  <c r="EM79" i="22" s="1"/>
  <c r="EN72" i="22" s="1"/>
  <c r="EN73" i="22" s="1"/>
  <c r="EN74" i="22" s="1"/>
  <c r="EN75" i="22" s="1"/>
  <c r="EN81" i="22" l="1"/>
  <c r="EN86" i="22"/>
  <c r="EN76" i="22"/>
  <c r="EM88" i="22"/>
  <c r="DW50" i="1" s="1"/>
  <c r="EM87" i="22"/>
  <c r="DW49" i="1" s="1"/>
  <c r="EN77" i="22"/>
  <c r="EN82" i="22" l="1"/>
  <c r="EN83" i="22" s="1"/>
  <c r="EN84" i="22" s="1"/>
  <c r="EN78" i="22"/>
  <c r="EN79" i="22" s="1"/>
  <c r="EO72" i="22" s="1"/>
  <c r="EO73" i="22" s="1"/>
  <c r="EO74" i="22" s="1"/>
  <c r="EO75" i="22" s="1"/>
  <c r="EO86" i="22" l="1"/>
  <c r="EO81" i="22"/>
  <c r="EO76" i="22"/>
  <c r="EN88" i="22"/>
  <c r="DX50" i="1" s="1"/>
  <c r="EN87" i="22"/>
  <c r="DX49" i="1" s="1"/>
  <c r="EO77" i="22"/>
  <c r="EO82" i="22" l="1"/>
  <c r="EO83" i="22" s="1"/>
  <c r="EO84" i="22" s="1"/>
  <c r="EO78" i="22"/>
  <c r="EO79" i="22" s="1"/>
  <c r="EP72" i="22" s="1"/>
  <c r="EP73" i="22" s="1"/>
  <c r="EP74" i="22" s="1"/>
  <c r="EP75" i="22" s="1"/>
  <c r="EO87" i="22" l="1"/>
  <c r="DY49" i="1" s="1"/>
  <c r="EO88" i="22"/>
  <c r="DY50" i="1" s="1"/>
  <c r="EP86" i="22"/>
  <c r="EP81" i="22"/>
  <c r="EP76" i="22"/>
  <c r="EP77" i="22"/>
  <c r="EP82" i="22" l="1"/>
  <c r="EP83" i="22" s="1"/>
  <c r="EP84" i="22" s="1"/>
  <c r="EP78" i="22"/>
  <c r="EP79" i="22" s="1"/>
  <c r="EQ72" i="22" s="1"/>
  <c r="EQ73" i="22" s="1"/>
  <c r="EQ74" i="22" s="1"/>
  <c r="EQ75" i="22" s="1"/>
  <c r="EQ81" i="22" l="1"/>
  <c r="EQ86" i="22"/>
  <c r="EQ77" i="22"/>
  <c r="EQ76" i="22"/>
  <c r="EP88" i="22"/>
  <c r="DZ50" i="1" s="1"/>
  <c r="EP87" i="22"/>
  <c r="DZ49" i="1" s="1"/>
  <c r="EQ82" i="22" l="1"/>
  <c r="EQ83" i="22" s="1"/>
  <c r="EQ84" i="22" s="1"/>
  <c r="EQ78" i="22"/>
  <c r="EQ79" i="22" s="1"/>
  <c r="ER72" i="22" s="1"/>
  <c r="ER73" i="22" s="1"/>
  <c r="ER74" i="22" s="1"/>
  <c r="ER75" i="22" s="1"/>
  <c r="ER81" i="22" l="1"/>
  <c r="ER86" i="22"/>
  <c r="ER77" i="22"/>
  <c r="ER76" i="22"/>
  <c r="EQ87" i="22"/>
  <c r="EA49" i="1" s="1"/>
  <c r="EQ88" i="22"/>
  <c r="EA50" i="1" s="1"/>
  <c r="ER82" i="22" l="1"/>
  <c r="ER83" i="22" s="1"/>
  <c r="ER84" i="22" s="1"/>
  <c r="ER78" i="22"/>
  <c r="ER79" i="22" s="1"/>
  <c r="ES72" i="22" s="1"/>
  <c r="ES73" i="22" s="1"/>
  <c r="ES74" i="22" s="1"/>
  <c r="ES75" i="22" s="1"/>
  <c r="ES86" i="22" l="1"/>
  <c r="ES81" i="22"/>
  <c r="ES77" i="22"/>
  <c r="ES76" i="22"/>
  <c r="ER87" i="22"/>
  <c r="EB49" i="1" s="1"/>
  <c r="ER88" i="22"/>
  <c r="EB50" i="1" s="1"/>
  <c r="ES82" i="22" l="1"/>
  <c r="ES83" i="22" s="1"/>
  <c r="ES84" i="22" s="1"/>
  <c r="ES78" i="22"/>
  <c r="ES79" i="22" s="1"/>
  <c r="ET72" i="22" s="1"/>
  <c r="ET73" i="22" s="1"/>
  <c r="ET74" i="22" s="1"/>
  <c r="ET75" i="22" s="1"/>
  <c r="ET86" i="22" l="1"/>
  <c r="ET81" i="22"/>
  <c r="ET76" i="22"/>
  <c r="ET77" i="22"/>
  <c r="ES87" i="22"/>
  <c r="EC49" i="1" s="1"/>
  <c r="ES88" i="22"/>
  <c r="EC50" i="1" s="1"/>
  <c r="ET82" i="22" l="1"/>
  <c r="ET83" i="22" s="1"/>
  <c r="ET84" i="22" s="1"/>
  <c r="ET78" i="22"/>
  <c r="ET79" i="22" s="1"/>
  <c r="EU72" i="22" s="1"/>
  <c r="EU73" i="22" s="1"/>
  <c r="EU74" i="22" s="1"/>
  <c r="EU75" i="22" s="1"/>
  <c r="EU77" i="22" s="1"/>
  <c r="EU82" i="22" l="1"/>
  <c r="EU78" i="22"/>
  <c r="EU86" i="22"/>
  <c r="EU81" i="22"/>
  <c r="EU76" i="22"/>
  <c r="ET88" i="22"/>
  <c r="ED50" i="1" s="1"/>
  <c r="ET87" i="22"/>
  <c r="ED49" i="1" s="1"/>
  <c r="EU79" i="22" l="1"/>
  <c r="EV72" i="22" s="1"/>
  <c r="EV73" i="22" s="1"/>
  <c r="EV74" i="22" s="1"/>
  <c r="EV75" i="22" s="1"/>
  <c r="EU83" i="22"/>
  <c r="EU84" i="22" s="1"/>
  <c r="EU88" i="22" l="1"/>
  <c r="EE50" i="1" s="1"/>
  <c r="EU87" i="22"/>
  <c r="EE49" i="1" s="1"/>
  <c r="EV81" i="22"/>
  <c r="EV86" i="22"/>
  <c r="EV76" i="22"/>
  <c r="EV77" i="22"/>
  <c r="EV82" i="22" l="1"/>
  <c r="EV83" i="22" s="1"/>
  <c r="EV84" i="22" s="1"/>
  <c r="EV78" i="22"/>
  <c r="EV79" i="22" s="1"/>
  <c r="EW72" i="22" s="1"/>
  <c r="EW73" i="22" s="1"/>
  <c r="EW74" i="22" s="1"/>
  <c r="EW75" i="22" s="1"/>
  <c r="EW81" i="22" l="1"/>
  <c r="EW86" i="22"/>
  <c r="EW76" i="22"/>
  <c r="EV87" i="22"/>
  <c r="EF49" i="1" s="1"/>
  <c r="EV88" i="22"/>
  <c r="EF50" i="1" s="1"/>
  <c r="EW77" i="22"/>
  <c r="EW82" i="22" l="1"/>
  <c r="EW83" i="22" s="1"/>
  <c r="EW84" i="22" s="1"/>
  <c r="EW78" i="22"/>
  <c r="EW79" i="22" s="1"/>
  <c r="EX72" i="22" s="1"/>
  <c r="EX73" i="22" s="1"/>
  <c r="EX74" i="22" s="1"/>
  <c r="EX75" i="22" s="1"/>
  <c r="EX81" i="22" l="1"/>
  <c r="EX86" i="22"/>
  <c r="EX77" i="22"/>
  <c r="EX76" i="22"/>
  <c r="EW87" i="22"/>
  <c r="EG49" i="1" s="1"/>
  <c r="EW88" i="22"/>
  <c r="EG50" i="1" s="1"/>
  <c r="EX82" i="22" l="1"/>
  <c r="EX83" i="22" s="1"/>
  <c r="EX84" i="22" s="1"/>
  <c r="EX78" i="22"/>
  <c r="EX79" i="22" s="1"/>
  <c r="EY72" i="22" s="1"/>
  <c r="EY73" i="22" s="1"/>
  <c r="EY74" i="22" s="1"/>
  <c r="EY75" i="22" s="1"/>
  <c r="EY86" i="22" l="1"/>
  <c r="EY81" i="22"/>
  <c r="EY76" i="22"/>
  <c r="EY77" i="22"/>
  <c r="EX88" i="22"/>
  <c r="EH50" i="1" s="1"/>
  <c r="EX87" i="22"/>
  <c r="EH49" i="1" s="1"/>
  <c r="EY82" i="22" l="1"/>
  <c r="EY83" i="22" s="1"/>
  <c r="EY84" i="22" s="1"/>
  <c r="EY78" i="22"/>
  <c r="EY79" i="22" s="1"/>
  <c r="EZ72" i="22" s="1"/>
  <c r="EZ73" i="22" s="1"/>
  <c r="EZ74" i="22" s="1"/>
  <c r="EZ75" i="22" s="1"/>
  <c r="EZ77" i="22" s="1"/>
  <c r="EZ82" i="22" l="1"/>
  <c r="EZ78" i="22"/>
  <c r="EZ86" i="22"/>
  <c r="EZ81" i="22"/>
  <c r="EZ76" i="22"/>
  <c r="EY87" i="22"/>
  <c r="EI49" i="1" s="1"/>
  <c r="EY88" i="22"/>
  <c r="EI50" i="1" s="1"/>
  <c r="EZ83" i="22" l="1"/>
  <c r="EZ84" i="22" s="1"/>
  <c r="EZ88" i="22" s="1"/>
  <c r="EJ50" i="1" s="1"/>
  <c r="EZ79" i="22"/>
  <c r="FA72" i="22" s="1"/>
  <c r="FA73" i="22" s="1"/>
  <c r="FA74" i="22" s="1"/>
  <c r="FA75" i="22" s="1"/>
  <c r="EZ87" i="22" l="1"/>
  <c r="EJ49" i="1" s="1"/>
  <c r="FA81" i="22"/>
  <c r="FA86" i="22"/>
  <c r="FA76" i="22"/>
  <c r="FA77" i="22"/>
  <c r="FA82" i="22" l="1"/>
  <c r="FA83" i="22" s="1"/>
  <c r="FA84" i="22" s="1"/>
  <c r="FA78" i="22"/>
  <c r="FA79" i="22" s="1"/>
  <c r="FB72" i="22" s="1"/>
  <c r="FB73" i="22" s="1"/>
  <c r="FB74" i="22" s="1"/>
  <c r="FB75" i="22" s="1"/>
  <c r="FB77" i="22" s="1"/>
  <c r="FB82" i="22" l="1"/>
  <c r="FB78" i="22"/>
  <c r="FB86" i="22"/>
  <c r="FB81" i="22"/>
  <c r="FB76" i="22"/>
  <c r="FA88" i="22"/>
  <c r="EK50" i="1" s="1"/>
  <c r="FA87" i="22"/>
  <c r="EK49" i="1" s="1"/>
  <c r="FB79" i="22" l="1"/>
  <c r="FC72" i="22" s="1"/>
  <c r="FC73" i="22" s="1"/>
  <c r="FC74" i="22" s="1"/>
  <c r="FC75" i="22" s="1"/>
  <c r="FB83" i="22"/>
  <c r="FB84" i="22" s="1"/>
  <c r="FC81" i="22" l="1"/>
  <c r="FC86" i="22"/>
  <c r="FC77" i="22"/>
  <c r="FC76" i="22"/>
  <c r="FB87" i="22"/>
  <c r="EL49" i="1" s="1"/>
  <c r="FB88" i="22"/>
  <c r="EL50" i="1" s="1"/>
  <c r="FC82" i="22" l="1"/>
  <c r="FC83" i="22" s="1"/>
  <c r="FC84" i="22" s="1"/>
  <c r="FC78" i="22"/>
  <c r="FC79" i="22" s="1"/>
  <c r="FD72" i="22" s="1"/>
  <c r="FD73" i="22" s="1"/>
  <c r="FD74" i="22" s="1"/>
  <c r="FD75" i="22" s="1"/>
  <c r="FC88" i="22" l="1"/>
  <c r="EM50" i="1" s="1"/>
  <c r="FC87" i="22"/>
  <c r="EM49" i="1" s="1"/>
  <c r="FD86" i="22"/>
  <c r="FD81" i="22"/>
  <c r="FD77" i="22"/>
  <c r="FD76" i="22"/>
  <c r="FD82" i="22" l="1"/>
  <c r="FD83" i="22" s="1"/>
  <c r="FD84" i="22" s="1"/>
  <c r="FD78" i="22"/>
  <c r="FD79" i="22" s="1"/>
  <c r="FE72" i="22" s="1"/>
  <c r="FE73" i="22" s="1"/>
  <c r="FE74" i="22" s="1"/>
  <c r="FE75" i="22" s="1"/>
  <c r="FE86" i="22" l="1"/>
  <c r="FE81" i="22"/>
  <c r="FE77" i="22"/>
  <c r="FE76" i="22"/>
  <c r="FD87" i="22"/>
  <c r="EN49" i="1" s="1"/>
  <c r="FD88" i="22"/>
  <c r="EN50" i="1" s="1"/>
  <c r="FE82" i="22" l="1"/>
  <c r="FE83" i="22" s="1"/>
  <c r="FE84" i="22" s="1"/>
  <c r="FE78" i="22"/>
  <c r="FE79" i="22" s="1"/>
  <c r="FF72" i="22" s="1"/>
  <c r="FF73" i="22" s="1"/>
  <c r="FF74" i="22" s="1"/>
  <c r="FF75" i="22" s="1"/>
  <c r="FF86" i="22" l="1"/>
  <c r="FF81" i="22"/>
  <c r="FF77" i="22"/>
  <c r="FF76" i="22"/>
  <c r="FE87" i="22"/>
  <c r="EO49" i="1" s="1"/>
  <c r="FE88" i="22"/>
  <c r="EO50" i="1" s="1"/>
  <c r="FF82" i="22" l="1"/>
  <c r="FF83" i="22" s="1"/>
  <c r="FF84" i="22" s="1"/>
  <c r="FF78" i="22"/>
  <c r="FF79" i="22" s="1"/>
  <c r="FG72" i="22" s="1"/>
  <c r="FG73" i="22" s="1"/>
  <c r="FG74" i="22" s="1"/>
  <c r="FG75" i="22" s="1"/>
  <c r="FG81" i="22" l="1"/>
  <c r="FG86" i="22"/>
  <c r="FG77" i="22"/>
  <c r="FG76" i="22"/>
  <c r="FF88" i="22"/>
  <c r="EP50" i="1" s="1"/>
  <c r="FF87" i="22"/>
  <c r="EP49" i="1" s="1"/>
  <c r="FG82" i="22" l="1"/>
  <c r="FG83" i="22" s="1"/>
  <c r="FG84" i="22" s="1"/>
  <c r="FG78" i="22"/>
  <c r="FG79" i="22" s="1"/>
  <c r="FH72" i="22" s="1"/>
  <c r="FH73" i="22" s="1"/>
  <c r="FH74" i="22" s="1"/>
  <c r="FH75" i="22" s="1"/>
  <c r="FH81" i="22" l="1"/>
  <c r="FH86" i="22"/>
  <c r="FH77" i="22"/>
  <c r="FH76" i="22"/>
  <c r="FG88" i="22"/>
  <c r="EQ50" i="1" s="1"/>
  <c r="FG87" i="22"/>
  <c r="EQ49" i="1" s="1"/>
  <c r="FH82" i="22" l="1"/>
  <c r="FH83" i="22" s="1"/>
  <c r="FH84" i="22" s="1"/>
  <c r="FH78" i="22"/>
  <c r="FH79" i="22" s="1"/>
  <c r="FI72" i="22" s="1"/>
  <c r="FI73" i="22" s="1"/>
  <c r="FI74" i="22" s="1"/>
  <c r="FI75" i="22" s="1"/>
  <c r="FI81" i="22" l="1"/>
  <c r="FI86" i="22"/>
  <c r="FI76" i="22"/>
  <c r="FI77" i="22"/>
  <c r="FH87" i="22"/>
  <c r="ER49" i="1" s="1"/>
  <c r="FH88" i="22"/>
  <c r="ER50" i="1" s="1"/>
  <c r="FI82" i="22" l="1"/>
  <c r="FI83" i="22" s="1"/>
  <c r="FI84" i="22" s="1"/>
  <c r="FI78" i="22"/>
  <c r="FI79" i="22" s="1"/>
  <c r="FJ72" i="22" s="1"/>
  <c r="FJ73" i="22" s="1"/>
  <c r="FJ74" i="22" s="1"/>
  <c r="FJ75" i="22" s="1"/>
  <c r="FJ77" i="22" s="1"/>
  <c r="FJ82" i="22" l="1"/>
  <c r="FJ78" i="22"/>
  <c r="FJ81" i="22"/>
  <c r="FJ86" i="22"/>
  <c r="FJ76" i="22"/>
  <c r="FI88" i="22"/>
  <c r="ES50" i="1" s="1"/>
  <c r="FI87" i="22"/>
  <c r="ES49" i="1" s="1"/>
  <c r="FJ79" i="22" l="1"/>
  <c r="FK72" i="22" s="1"/>
  <c r="FK73" i="22" s="1"/>
  <c r="FK74" i="22" s="1"/>
  <c r="FK75" i="22" s="1"/>
  <c r="FJ83" i="22"/>
  <c r="FJ84" i="22" s="1"/>
  <c r="FJ88" i="22" l="1"/>
  <c r="ET50" i="1" s="1"/>
  <c r="FJ87" i="22"/>
  <c r="ET49" i="1" s="1"/>
  <c r="FK77" i="22"/>
  <c r="FK86" i="22"/>
  <c r="FK81" i="22"/>
  <c r="FK76" i="22"/>
  <c r="FK82" i="22" l="1"/>
  <c r="FK83" i="22" s="1"/>
  <c r="FK84" i="22" s="1"/>
  <c r="FK78" i="22"/>
  <c r="FK79" i="22" s="1"/>
  <c r="FL72" i="22" s="1"/>
  <c r="FL73" i="22" s="1"/>
  <c r="FL74" i="22" s="1"/>
  <c r="FL75" i="22" s="1"/>
  <c r="FL81" i="22" l="1"/>
  <c r="FL86" i="22"/>
  <c r="FL77" i="22"/>
  <c r="FL76" i="22"/>
  <c r="FK87" i="22"/>
  <c r="EU49" i="1" s="1"/>
  <c r="FK88" i="22"/>
  <c r="EU50" i="1" s="1"/>
  <c r="FL82" i="22" l="1"/>
  <c r="FL83" i="22" s="1"/>
  <c r="FL84" i="22" s="1"/>
  <c r="FL78" i="22"/>
  <c r="FL79" i="22" s="1"/>
  <c r="FM72" i="22" s="1"/>
  <c r="FM73" i="22" s="1"/>
  <c r="FM74" i="22" s="1"/>
  <c r="FM75" i="22" s="1"/>
  <c r="FM81" i="22" l="1"/>
  <c r="FM86" i="22"/>
  <c r="FM76" i="22"/>
  <c r="FL87" i="22"/>
  <c r="EV49" i="1" s="1"/>
  <c r="FL88" i="22"/>
  <c r="EV50" i="1" s="1"/>
  <c r="FM77" i="22"/>
  <c r="FM82" i="22" l="1"/>
  <c r="FM83" i="22" s="1"/>
  <c r="FM84" i="22" s="1"/>
  <c r="FM78" i="22"/>
  <c r="FM79" i="22" s="1"/>
  <c r="FN72" i="22" s="1"/>
  <c r="FN73" i="22" s="1"/>
  <c r="FN74" i="22" s="1"/>
  <c r="FN75" i="22" s="1"/>
  <c r="FN86" i="22" l="1"/>
  <c r="FN81" i="22"/>
  <c r="FN76" i="22"/>
  <c r="FM87" i="22"/>
  <c r="EW49" i="1" s="1"/>
  <c r="FM88" i="22"/>
  <c r="EW50" i="1" s="1"/>
  <c r="FN77" i="22"/>
  <c r="FN82" i="22" l="1"/>
  <c r="FN83" i="22" s="1"/>
  <c r="FN84" i="22" s="1"/>
  <c r="FN78" i="22"/>
  <c r="FN79" i="22" s="1"/>
  <c r="FO72" i="22" s="1"/>
  <c r="FO73" i="22" s="1"/>
  <c r="FO74" i="22" s="1"/>
  <c r="FO75" i="22" s="1"/>
  <c r="FO86" i="22" l="1"/>
  <c r="FO81" i="22"/>
  <c r="FO76" i="22"/>
  <c r="FO77" i="22"/>
  <c r="FN87" i="22"/>
  <c r="EX49" i="1" s="1"/>
  <c r="FN88" i="22"/>
  <c r="EX50" i="1" s="1"/>
  <c r="FO82" i="22" l="1"/>
  <c r="FO83" i="22" s="1"/>
  <c r="FO84" i="22" s="1"/>
  <c r="FO78" i="22"/>
  <c r="FO79" i="22" s="1"/>
  <c r="FP72" i="22" s="1"/>
  <c r="FP73" i="22" s="1"/>
  <c r="FP74" i="22" s="1"/>
  <c r="FP75" i="22" s="1"/>
  <c r="FP77" i="22" l="1"/>
  <c r="FP86" i="22"/>
  <c r="FP81" i="22"/>
  <c r="FP76" i="22"/>
  <c r="FO88" i="22"/>
  <c r="EY50" i="1" s="1"/>
  <c r="FO87" i="22"/>
  <c r="EY49" i="1" s="1"/>
  <c r="FP82" i="22" l="1"/>
  <c r="FP83" i="22" s="1"/>
  <c r="FP84" i="22" s="1"/>
  <c r="FP78" i="22"/>
  <c r="FP79" i="22" s="1"/>
  <c r="FQ72" i="22" s="1"/>
  <c r="FQ73" i="22" s="1"/>
  <c r="FQ74" i="22" s="1"/>
  <c r="FQ75" i="22" s="1"/>
  <c r="FQ86" i="22" l="1"/>
  <c r="FQ81" i="22"/>
  <c r="FQ76" i="22"/>
  <c r="FQ77" i="22"/>
  <c r="FP87" i="22"/>
  <c r="EZ49" i="1" s="1"/>
  <c r="FP88" i="22"/>
  <c r="EZ50" i="1" s="1"/>
  <c r="FQ82" i="22" l="1"/>
  <c r="FQ83" i="22" s="1"/>
  <c r="FQ84" i="22" s="1"/>
  <c r="FQ78" i="22"/>
  <c r="FQ79" i="22" s="1"/>
  <c r="FR72" i="22" s="1"/>
  <c r="FR73" i="22" s="1"/>
  <c r="FR74" i="22" s="1"/>
  <c r="FR75" i="22" s="1"/>
  <c r="FR77" i="22" s="1"/>
  <c r="FR82" i="22" l="1"/>
  <c r="FR78" i="22"/>
  <c r="FR81" i="22"/>
  <c r="FR86" i="22"/>
  <c r="FR76" i="22"/>
  <c r="FQ87" i="22"/>
  <c r="FA49" i="1" s="1"/>
  <c r="FQ88" i="22"/>
  <c r="FA50" i="1" s="1"/>
  <c r="FR79" i="22" l="1"/>
  <c r="FS72" i="22" s="1"/>
  <c r="FS73" i="22" s="1"/>
  <c r="FS74" i="22" s="1"/>
  <c r="FS75" i="22" s="1"/>
  <c r="FR83" i="22"/>
  <c r="FR84" i="22" s="1"/>
  <c r="FS81" i="22" l="1"/>
  <c r="FS86" i="22"/>
  <c r="FS76" i="22"/>
  <c r="FS77" i="22"/>
  <c r="FR88" i="22"/>
  <c r="FB50" i="1" s="1"/>
  <c r="FR87" i="22"/>
  <c r="FB49" i="1" s="1"/>
  <c r="FS82" i="22" l="1"/>
  <c r="FS83" i="22" s="1"/>
  <c r="FS84" i="22" s="1"/>
  <c r="FS78" i="22"/>
  <c r="FS79" i="22" s="1"/>
  <c r="FT72" i="22" s="1"/>
  <c r="FT73" i="22" s="1"/>
  <c r="FT74" i="22" s="1"/>
  <c r="FT75" i="22" s="1"/>
  <c r="FT86" i="22" l="1"/>
  <c r="FT81" i="22"/>
  <c r="FT76" i="22"/>
  <c r="FT77" i="22"/>
  <c r="FS88" i="22"/>
  <c r="FC50" i="1" s="1"/>
  <c r="FS87" i="22"/>
  <c r="FC49" i="1" s="1"/>
  <c r="FT82" i="22" l="1"/>
  <c r="FT83" i="22" s="1"/>
  <c r="FT84" i="22" s="1"/>
  <c r="FT78" i="22"/>
  <c r="FT79" i="22" s="1"/>
  <c r="FU72" i="22" s="1"/>
  <c r="FU73" i="22" s="1"/>
  <c r="FU74" i="22" s="1"/>
  <c r="FU75" i="22" s="1"/>
  <c r="FU86" i="22" l="1"/>
  <c r="FU81" i="22"/>
  <c r="FU76" i="22"/>
  <c r="FU77" i="22"/>
  <c r="FT88" i="22"/>
  <c r="FD50" i="1" s="1"/>
  <c r="FT87" i="22"/>
  <c r="FD49" i="1" s="1"/>
  <c r="FU82" i="22" l="1"/>
  <c r="FU83" i="22" s="1"/>
  <c r="FU84" i="22" s="1"/>
  <c r="FU78" i="22"/>
  <c r="FU79" i="22" s="1"/>
  <c r="FV72" i="22" s="1"/>
  <c r="FV73" i="22" s="1"/>
  <c r="FV74" i="22" s="1"/>
  <c r="FV75" i="22" s="1"/>
  <c r="FV81" i="22" l="1"/>
  <c r="FV86" i="22"/>
  <c r="FV76" i="22"/>
  <c r="FV77" i="22"/>
  <c r="FU88" i="22"/>
  <c r="FE50" i="1" s="1"/>
  <c r="FU87" i="22"/>
  <c r="FE49" i="1" s="1"/>
  <c r="FV82" i="22" l="1"/>
  <c r="FV83" i="22" s="1"/>
  <c r="FV84" i="22" s="1"/>
  <c r="FV78" i="22"/>
  <c r="FV79" i="22" s="1"/>
  <c r="FW72" i="22" s="1"/>
  <c r="FW73" i="22" s="1"/>
  <c r="FW74" i="22" s="1"/>
  <c r="FW75" i="22" s="1"/>
  <c r="FW77" i="22" s="1"/>
  <c r="FW82" i="22" l="1"/>
  <c r="FW78" i="22"/>
  <c r="FW81" i="22"/>
  <c r="FW86" i="22"/>
  <c r="FW76" i="22"/>
  <c r="FV87" i="22"/>
  <c r="FF49" i="1" s="1"/>
  <c r="FV88" i="22"/>
  <c r="FF50" i="1" s="1"/>
  <c r="FW79" i="22" l="1"/>
  <c r="FX72" i="22" s="1"/>
  <c r="FX73" i="22" s="1"/>
  <c r="FX74" i="22" s="1"/>
  <c r="FX75" i="22" s="1"/>
  <c r="FW83" i="22"/>
  <c r="FW84" i="22" s="1"/>
  <c r="FW87" i="22" l="1"/>
  <c r="FG49" i="1" s="1"/>
  <c r="FW88" i="22"/>
  <c r="FG50" i="1" s="1"/>
  <c r="FX81" i="22"/>
  <c r="FX86" i="22"/>
  <c r="FX76" i="22"/>
  <c r="FX77" i="22"/>
  <c r="FX82" i="22" l="1"/>
  <c r="FX83" i="22" s="1"/>
  <c r="FX84" i="22" s="1"/>
  <c r="FX78" i="22"/>
  <c r="FX79" i="22" s="1"/>
  <c r="FY72" i="22" s="1"/>
  <c r="FY73" i="22" s="1"/>
  <c r="FY74" i="22" s="1"/>
  <c r="FY75" i="22" s="1"/>
  <c r="FY77" i="22" s="1"/>
  <c r="FY82" i="22" l="1"/>
  <c r="FY78" i="22"/>
  <c r="FY81" i="22"/>
  <c r="FY86" i="22"/>
  <c r="FY76" i="22"/>
  <c r="FX87" i="22"/>
  <c r="FH49" i="1" s="1"/>
  <c r="FX88" i="22"/>
  <c r="FH50" i="1" s="1"/>
  <c r="FY79" i="22" l="1"/>
  <c r="FZ72" i="22" s="1"/>
  <c r="FZ73" i="22" s="1"/>
  <c r="FZ74" i="22" s="1"/>
  <c r="FZ75" i="22" s="1"/>
  <c r="FY83" i="22"/>
  <c r="FY84" i="22" s="1"/>
  <c r="FY87" i="22" l="1"/>
  <c r="FI49" i="1" s="1"/>
  <c r="FY88" i="22"/>
  <c r="FI50" i="1" s="1"/>
  <c r="FZ86" i="22"/>
  <c r="FZ81" i="22"/>
  <c r="FZ76" i="22"/>
  <c r="FZ77" i="22"/>
  <c r="FZ82" i="22" l="1"/>
  <c r="FZ83" i="22" s="1"/>
  <c r="FZ84" i="22" s="1"/>
  <c r="FZ78" i="22"/>
  <c r="FZ79" i="22" s="1"/>
  <c r="GA72" i="22" s="1"/>
  <c r="GA73" i="22" s="1"/>
  <c r="GA74" i="22" s="1"/>
  <c r="GA75" i="22" s="1"/>
  <c r="GA77" i="22" s="1"/>
  <c r="GA82" i="22" l="1"/>
  <c r="GA78" i="22"/>
  <c r="GA81" i="22"/>
  <c r="GA86" i="22"/>
  <c r="GA76" i="22"/>
  <c r="FZ88" i="22"/>
  <c r="FJ50" i="1" s="1"/>
  <c r="FZ87" i="22"/>
  <c r="FJ49" i="1" s="1"/>
  <c r="GA79" i="22" l="1"/>
  <c r="GB72" i="22" s="1"/>
  <c r="GB73" i="22" s="1"/>
  <c r="GB74" i="22" s="1"/>
  <c r="GB75" i="22" s="1"/>
  <c r="GA83" i="22"/>
  <c r="GA84" i="22" s="1"/>
  <c r="GA88" i="22" l="1"/>
  <c r="FK50" i="1" s="1"/>
  <c r="GA87" i="22"/>
  <c r="FK49" i="1" s="1"/>
  <c r="GB81" i="22"/>
  <c r="GB86" i="22"/>
  <c r="GB77" i="22"/>
  <c r="GB76" i="22"/>
  <c r="GB82" i="22" l="1"/>
  <c r="GB83" i="22" s="1"/>
  <c r="GB84" i="22" s="1"/>
  <c r="GB78" i="22"/>
  <c r="GB79" i="22" s="1"/>
  <c r="GC72" i="22" s="1"/>
  <c r="GC73" i="22" s="1"/>
  <c r="GC74" i="22" s="1"/>
  <c r="GC75" i="22" s="1"/>
  <c r="GC81" i="22" l="1"/>
  <c r="GC86" i="22"/>
  <c r="GC77" i="22"/>
  <c r="GC76" i="22"/>
  <c r="GB88" i="22"/>
  <c r="FL50" i="1" s="1"/>
  <c r="GB87" i="22"/>
  <c r="FL49" i="1" s="1"/>
  <c r="GC82" i="22" l="1"/>
  <c r="GC83" i="22" s="1"/>
  <c r="GC84" i="22" s="1"/>
  <c r="GC78" i="22"/>
  <c r="GC79" i="22" s="1"/>
  <c r="GD72" i="22" s="1"/>
  <c r="GD73" i="22" s="1"/>
  <c r="GD74" i="22" s="1"/>
  <c r="GD75" i="22" s="1"/>
  <c r="GD81" i="22" l="1"/>
  <c r="GD86" i="22"/>
  <c r="GD76" i="22"/>
  <c r="GD77" i="22"/>
  <c r="GC88" i="22"/>
  <c r="FM50" i="1" s="1"/>
  <c r="GC87" i="22"/>
  <c r="FM49" i="1" s="1"/>
  <c r="GD82" i="22" l="1"/>
  <c r="GD83" i="22" s="1"/>
  <c r="GD84" i="22" s="1"/>
  <c r="GD78" i="22"/>
  <c r="GD79" i="22" s="1"/>
  <c r="GE72" i="22" s="1"/>
  <c r="GE73" i="22" s="1"/>
  <c r="GE74" i="22" s="1"/>
  <c r="GE75" i="22" s="1"/>
  <c r="GE86" i="22" l="1"/>
  <c r="GE81" i="22"/>
  <c r="GE76" i="22"/>
  <c r="GE77" i="22"/>
  <c r="GD87" i="22"/>
  <c r="FN49" i="1" s="1"/>
  <c r="GD88" i="22"/>
  <c r="FN50" i="1" s="1"/>
  <c r="GE82" i="22" l="1"/>
  <c r="GE83" i="22" s="1"/>
  <c r="GE84" i="22" s="1"/>
  <c r="GE78" i="22"/>
  <c r="GE79" i="22" s="1"/>
  <c r="GF72" i="22" s="1"/>
  <c r="GF73" i="22" s="1"/>
  <c r="GF74" i="22" s="1"/>
  <c r="GF75" i="22" s="1"/>
  <c r="GF77" i="22" s="1"/>
  <c r="GF82" i="22" l="1"/>
  <c r="GF78" i="22"/>
  <c r="GF86" i="22"/>
  <c r="GF81" i="22"/>
  <c r="GF76" i="22"/>
  <c r="GE88" i="22"/>
  <c r="FO50" i="1" s="1"/>
  <c r="GE87" i="22"/>
  <c r="FO49" i="1" s="1"/>
  <c r="GF79" i="22" l="1"/>
  <c r="GG72" i="22" s="1"/>
  <c r="GG73" i="22" s="1"/>
  <c r="GG74" i="22" s="1"/>
  <c r="GG75" i="22" s="1"/>
  <c r="GF83" i="22"/>
  <c r="GF84" i="22" s="1"/>
  <c r="GG81" i="22" l="1"/>
  <c r="GG86" i="22"/>
  <c r="GG77" i="22"/>
  <c r="GG76" i="22"/>
  <c r="GF87" i="22"/>
  <c r="FP49" i="1" s="1"/>
  <c r="GF88" i="22"/>
  <c r="FP50" i="1" s="1"/>
  <c r="GG82" i="22" l="1"/>
  <c r="GG83" i="22" s="1"/>
  <c r="GG84" i="22" s="1"/>
  <c r="GG78" i="22"/>
  <c r="GG79" i="22" s="1"/>
  <c r="GH72" i="22" s="1"/>
  <c r="GH73" i="22" s="1"/>
  <c r="GH74" i="22" s="1"/>
  <c r="GH75" i="22" s="1"/>
  <c r="GH81" i="22" l="1"/>
  <c r="GH86" i="22"/>
  <c r="GH77" i="22"/>
  <c r="GH76" i="22"/>
  <c r="GG88" i="22"/>
  <c r="FQ50" i="1" s="1"/>
  <c r="GG87" i="22"/>
  <c r="FQ49" i="1" s="1"/>
  <c r="GH82" i="22" l="1"/>
  <c r="GH83" i="22" s="1"/>
  <c r="GH84" i="22" s="1"/>
  <c r="GH78" i="22"/>
  <c r="GH79" i="22" s="1"/>
  <c r="GI72" i="22" s="1"/>
  <c r="GI73" i="22" s="1"/>
  <c r="GI74" i="22" s="1"/>
  <c r="GI75" i="22" s="1"/>
  <c r="GI81" i="22" l="1"/>
  <c r="GI86" i="22"/>
  <c r="GI77" i="22"/>
  <c r="GI76" i="22"/>
  <c r="GH88" i="22"/>
  <c r="FR50" i="1" s="1"/>
  <c r="GH87" i="22"/>
  <c r="FR49" i="1" s="1"/>
  <c r="GI82" i="22" l="1"/>
  <c r="GI83" i="22" s="1"/>
  <c r="GI84" i="22" s="1"/>
  <c r="GI78" i="22"/>
  <c r="GI79" i="22" s="1"/>
  <c r="GJ72" i="22" s="1"/>
  <c r="GJ73" i="22" s="1"/>
  <c r="GJ74" i="22" s="1"/>
  <c r="GJ75" i="22" s="1"/>
  <c r="GJ81" i="22" l="1"/>
  <c r="GJ86" i="22"/>
  <c r="GJ76" i="22"/>
  <c r="GJ77" i="22"/>
  <c r="GI88" i="22"/>
  <c r="FS50" i="1" s="1"/>
  <c r="GI87" i="22"/>
  <c r="FS49" i="1" s="1"/>
  <c r="GJ82" i="22" l="1"/>
  <c r="GJ83" i="22" s="1"/>
  <c r="GJ84" i="22" s="1"/>
  <c r="GJ78" i="22"/>
  <c r="GJ79" i="22" s="1"/>
  <c r="GK72" i="22" s="1"/>
  <c r="GK73" i="22" s="1"/>
  <c r="GK74" i="22" s="1"/>
  <c r="GK75" i="22" s="1"/>
  <c r="GK86" i="22" l="1"/>
  <c r="GK81" i="22"/>
  <c r="GK76" i="22"/>
  <c r="GK77" i="22"/>
  <c r="GJ88" i="22"/>
  <c r="FT50" i="1" s="1"/>
  <c r="GJ87" i="22"/>
  <c r="FT49" i="1" s="1"/>
  <c r="GK82" i="22" l="1"/>
  <c r="GK83" i="22" s="1"/>
  <c r="GK84" i="22" s="1"/>
  <c r="GK78" i="22"/>
  <c r="GK79" i="22" s="1"/>
  <c r="GL72" i="22" s="1"/>
  <c r="GL73" i="22" s="1"/>
  <c r="GL74" i="22" s="1"/>
  <c r="GL75" i="22" s="1"/>
  <c r="GL86" i="22" l="1"/>
  <c r="GL81" i="22"/>
  <c r="GL76" i="22"/>
  <c r="GK87" i="22"/>
  <c r="FU49" i="1" s="1"/>
  <c r="GK88" i="22"/>
  <c r="FU50" i="1" s="1"/>
  <c r="GL77" i="22"/>
  <c r="GL82" i="22" l="1"/>
  <c r="GL83" i="22" s="1"/>
  <c r="GL84" i="22" s="1"/>
  <c r="GL78" i="22"/>
  <c r="GL79" i="22" s="1"/>
  <c r="GM72" i="22" s="1"/>
  <c r="GM73" i="22" s="1"/>
  <c r="GM74" i="22" s="1"/>
  <c r="GM75" i="22" s="1"/>
  <c r="GM81" i="22" l="1"/>
  <c r="GM86" i="22"/>
  <c r="GM76" i="22"/>
  <c r="GL88" i="22"/>
  <c r="FV50" i="1" s="1"/>
  <c r="GL87" i="22"/>
  <c r="FV49" i="1" s="1"/>
  <c r="GM77" i="22"/>
  <c r="GM82" i="22" l="1"/>
  <c r="GM83" i="22" s="1"/>
  <c r="GM84" i="22" s="1"/>
  <c r="GM78" i="22"/>
  <c r="GM79" i="22" s="1"/>
  <c r="GN72" i="22" s="1"/>
  <c r="GN73" i="22" s="1"/>
  <c r="GN74" i="22" s="1"/>
  <c r="GN75" i="22" s="1"/>
  <c r="GN86" i="22" l="1"/>
  <c r="GN81" i="22"/>
  <c r="GN76" i="22"/>
  <c r="GM87" i="22"/>
  <c r="FW49" i="1" s="1"/>
  <c r="GM88" i="22"/>
  <c r="FW50" i="1" s="1"/>
  <c r="GN77" i="22"/>
  <c r="GN82" i="22" l="1"/>
  <c r="GN83" i="22" s="1"/>
  <c r="GN84" i="22" s="1"/>
  <c r="GN78" i="22"/>
  <c r="GN79" i="22" s="1"/>
  <c r="GO72" i="22" s="1"/>
  <c r="GO73" i="22" s="1"/>
  <c r="GO74" i="22" s="1"/>
  <c r="GO75" i="22" s="1"/>
  <c r="GO81" i="22" l="1"/>
  <c r="GO86" i="22"/>
  <c r="GO76" i="22"/>
  <c r="GO77" i="22"/>
  <c r="GN87" i="22"/>
  <c r="FX49" i="1" s="1"/>
  <c r="GN88" i="22"/>
  <c r="FX50" i="1" s="1"/>
  <c r="GO82" i="22" l="1"/>
  <c r="GO83" i="22" s="1"/>
  <c r="GO84" i="22" s="1"/>
  <c r="GO78" i="22"/>
  <c r="GO79" i="22" s="1"/>
  <c r="GP72" i="22" s="1"/>
  <c r="GP73" i="22" s="1"/>
  <c r="GP74" i="22" s="1"/>
  <c r="GP75" i="22" s="1"/>
  <c r="GP86" i="22" l="1"/>
  <c r="GP81" i="22"/>
  <c r="GP76" i="22"/>
  <c r="GO87" i="22"/>
  <c r="FY49" i="1" s="1"/>
  <c r="GO88" i="22"/>
  <c r="FY50" i="1" s="1"/>
  <c r="GP77" i="22"/>
  <c r="GP82" i="22" l="1"/>
  <c r="GP83" i="22" s="1"/>
  <c r="GP84" i="22" s="1"/>
  <c r="GP78" i="22"/>
  <c r="GP79" i="22" s="1"/>
  <c r="GQ72" i="22" s="1"/>
  <c r="GQ73" i="22" s="1"/>
  <c r="GQ74" i="22" s="1"/>
  <c r="GQ75" i="22" s="1"/>
  <c r="GQ77" i="22" l="1"/>
  <c r="GQ86" i="22"/>
  <c r="GQ81" i="22"/>
  <c r="GQ76" i="22"/>
  <c r="GP87" i="22"/>
  <c r="FZ49" i="1" s="1"/>
  <c r="GP88" i="22"/>
  <c r="FZ50" i="1" s="1"/>
  <c r="GQ82" i="22" l="1"/>
  <c r="GQ83" i="22" s="1"/>
  <c r="GQ84" i="22" s="1"/>
  <c r="GQ78" i="22"/>
  <c r="GQ79" i="22" s="1"/>
  <c r="GR72" i="22" s="1"/>
  <c r="GR73" i="22" s="1"/>
  <c r="GR74" i="22" s="1"/>
  <c r="GR75" i="22" s="1"/>
  <c r="GR81" i="22" l="1"/>
  <c r="GR86" i="22"/>
  <c r="GR76" i="22"/>
  <c r="GR77" i="22"/>
  <c r="GQ87" i="22"/>
  <c r="GA49" i="1" s="1"/>
  <c r="GQ88" i="22"/>
  <c r="GA50" i="1" s="1"/>
  <c r="GR82" i="22" l="1"/>
  <c r="GR83" i="22" s="1"/>
  <c r="GR84" i="22" s="1"/>
  <c r="GR78" i="22"/>
  <c r="GR79" i="22" s="1"/>
  <c r="GS72" i="22" s="1"/>
  <c r="GS73" i="22" s="1"/>
  <c r="GS74" i="22" s="1"/>
  <c r="GS75" i="22" s="1"/>
  <c r="GS86" i="22" l="1"/>
  <c r="GS81" i="22"/>
  <c r="GS76" i="22"/>
  <c r="GS77" i="22"/>
  <c r="GR88" i="22"/>
  <c r="GB50" i="1" s="1"/>
  <c r="GR87" i="22"/>
  <c r="GB49" i="1" s="1"/>
  <c r="GS82" i="22" l="1"/>
  <c r="GS83" i="22" s="1"/>
  <c r="GS84" i="22" s="1"/>
  <c r="GS78" i="22"/>
  <c r="GS79" i="22" s="1"/>
  <c r="GT72" i="22" s="1"/>
  <c r="GT73" i="22" s="1"/>
  <c r="GT74" i="22" s="1"/>
  <c r="GT75" i="22" s="1"/>
  <c r="GT86" i="22" l="1"/>
  <c r="GT81" i="22"/>
  <c r="GT76" i="22"/>
  <c r="GT77" i="22"/>
  <c r="GS88" i="22"/>
  <c r="GC50" i="1" s="1"/>
  <c r="GS87" i="22"/>
  <c r="GC49" i="1" s="1"/>
  <c r="GT82" i="22" l="1"/>
  <c r="GT83" i="22" s="1"/>
  <c r="GT84" i="22" s="1"/>
  <c r="GT78" i="22"/>
  <c r="GT79" i="22" s="1"/>
  <c r="GU72" i="22" s="1"/>
  <c r="GU73" i="22" s="1"/>
  <c r="GU74" i="22" s="1"/>
  <c r="GU75" i="22" s="1"/>
  <c r="GU77" i="22" l="1"/>
  <c r="GU81" i="22"/>
  <c r="GU86" i="22"/>
  <c r="GU76" i="22"/>
  <c r="GT88" i="22"/>
  <c r="GD50" i="1" s="1"/>
  <c r="GT87" i="22"/>
  <c r="GD49" i="1" s="1"/>
  <c r="GU82" i="22" l="1"/>
  <c r="GU83" i="22" s="1"/>
  <c r="GU84" i="22" s="1"/>
  <c r="GU78" i="22"/>
  <c r="GU79" i="22" s="1"/>
  <c r="GV72" i="22" s="1"/>
  <c r="GV73" i="22" s="1"/>
  <c r="GV74" i="22" s="1"/>
  <c r="GV75" i="22" s="1"/>
  <c r="GV81" i="22" l="1"/>
  <c r="GV86" i="22"/>
  <c r="GV76" i="22"/>
  <c r="GV77" i="22"/>
  <c r="GU87" i="22"/>
  <c r="GE49" i="1" s="1"/>
  <c r="GU88" i="22"/>
  <c r="GE50" i="1" s="1"/>
  <c r="GV82" i="22" l="1"/>
  <c r="GV83" i="22" s="1"/>
  <c r="GV84" i="22" s="1"/>
  <c r="GV78" i="22"/>
  <c r="GV79" i="22" s="1"/>
  <c r="GW72" i="22" s="1"/>
  <c r="GW73" i="22" s="1"/>
  <c r="GW74" i="22" s="1"/>
  <c r="GW75" i="22" s="1"/>
  <c r="GV87" i="22" l="1"/>
  <c r="GF49" i="1" s="1"/>
  <c r="GV88" i="22"/>
  <c r="GF50" i="1" s="1"/>
  <c r="GW77" i="22"/>
  <c r="GW81" i="22"/>
  <c r="GW86" i="22"/>
  <c r="GW76" i="22"/>
  <c r="GW82" i="22" l="1"/>
  <c r="GW83" i="22" s="1"/>
  <c r="GW84" i="22" s="1"/>
  <c r="GW78" i="22"/>
  <c r="GW79" i="22" s="1"/>
  <c r="GX72" i="22" s="1"/>
  <c r="GX73" i="22" s="1"/>
  <c r="GX74" i="22" s="1"/>
  <c r="GX75" i="22" s="1"/>
  <c r="GX77" i="22" s="1"/>
  <c r="GX82" i="22" l="1"/>
  <c r="GX78" i="22"/>
  <c r="GX86" i="22"/>
  <c r="GX81" i="22"/>
  <c r="GX76" i="22"/>
  <c r="GW87" i="22"/>
  <c r="GG49" i="1" s="1"/>
  <c r="GW88" i="22"/>
  <c r="GG50" i="1" s="1"/>
  <c r="GX79" i="22" l="1"/>
  <c r="GY72" i="22" s="1"/>
  <c r="GY73" i="22" s="1"/>
  <c r="GY74" i="22" s="1"/>
  <c r="GY75" i="22" s="1"/>
  <c r="GX83" i="22"/>
  <c r="GX84" i="22" s="1"/>
  <c r="GY86" i="22" l="1"/>
  <c r="GY81" i="22"/>
  <c r="GY76" i="22"/>
  <c r="GY77" i="22"/>
  <c r="GX88" i="22"/>
  <c r="GH50" i="1" s="1"/>
  <c r="GX87" i="22"/>
  <c r="GH49" i="1" s="1"/>
  <c r="GY82" i="22" l="1"/>
  <c r="GY83" i="22" s="1"/>
  <c r="GY84" i="22" s="1"/>
  <c r="GY78" i="22"/>
  <c r="GY79" i="22" s="1"/>
  <c r="GZ72" i="22" s="1"/>
  <c r="GZ73" i="22" s="1"/>
  <c r="GZ74" i="22" s="1"/>
  <c r="GZ75" i="22" s="1"/>
  <c r="GZ81" i="22" l="1"/>
  <c r="GZ86" i="22"/>
  <c r="GZ76" i="22"/>
  <c r="GZ77" i="22"/>
  <c r="GY88" i="22"/>
  <c r="GI50" i="1" s="1"/>
  <c r="GY87" i="22"/>
  <c r="GI49" i="1" s="1"/>
  <c r="GZ82" i="22" l="1"/>
  <c r="GZ83" i="22" s="1"/>
  <c r="GZ84" i="22" s="1"/>
  <c r="GZ78" i="22"/>
  <c r="GZ79" i="22" s="1"/>
  <c r="HA72" i="22" s="1"/>
  <c r="HA73" i="22" s="1"/>
  <c r="HA74" i="22" s="1"/>
  <c r="HA75" i="22" s="1"/>
  <c r="GZ88" i="22" l="1"/>
  <c r="GJ50" i="1" s="1"/>
  <c r="GZ87" i="22"/>
  <c r="GJ49" i="1" s="1"/>
  <c r="HA86" i="22"/>
  <c r="HA81" i="22"/>
  <c r="HA76" i="22"/>
  <c r="HA77" i="22"/>
  <c r="HA82" i="22" l="1"/>
  <c r="HA83" i="22" s="1"/>
  <c r="HA84" i="22" s="1"/>
  <c r="HA78" i="22"/>
  <c r="HA79" i="22" s="1"/>
  <c r="HB72" i="22" s="1"/>
  <c r="HB73" i="22" s="1"/>
  <c r="HB74" i="22" s="1"/>
  <c r="HB75" i="22" s="1"/>
  <c r="HB77" i="22" s="1"/>
  <c r="HB82" i="22" l="1"/>
  <c r="HB78" i="22"/>
  <c r="HB81" i="22"/>
  <c r="HB86" i="22"/>
  <c r="HB76" i="22"/>
  <c r="HA88" i="22"/>
  <c r="GK50" i="1" s="1"/>
  <c r="HA87" i="22"/>
  <c r="GK49" i="1" s="1"/>
  <c r="HB79" i="22" l="1"/>
  <c r="HC72" i="22" s="1"/>
  <c r="HC73" i="22" s="1"/>
  <c r="HC74" i="22" s="1"/>
  <c r="HC75" i="22" s="1"/>
  <c r="HB83" i="22"/>
  <c r="HB84" i="22" s="1"/>
  <c r="HC86" i="22" l="1"/>
  <c r="HC81" i="22"/>
  <c r="HC77" i="22"/>
  <c r="HC76" i="22"/>
  <c r="HB87" i="22"/>
  <c r="GL49" i="1" s="1"/>
  <c r="HB88" i="22"/>
  <c r="GL50" i="1" s="1"/>
  <c r="HC82" i="22" l="1"/>
  <c r="HC83" i="22" s="1"/>
  <c r="HC84" i="22" s="1"/>
  <c r="HC78" i="22"/>
  <c r="HC79" i="22" s="1"/>
  <c r="HD72" i="22" s="1"/>
  <c r="HD73" i="22" s="1"/>
  <c r="HD74" i="22" s="1"/>
  <c r="HD75" i="22" s="1"/>
  <c r="HD81" i="22" l="1"/>
  <c r="HD86" i="22"/>
  <c r="HD76" i="22"/>
  <c r="HD77" i="22"/>
  <c r="HC88" i="22"/>
  <c r="GM50" i="1" s="1"/>
  <c r="HC87" i="22"/>
  <c r="GM49" i="1" s="1"/>
  <c r="HD82" i="22" l="1"/>
  <c r="HD83" i="22" s="1"/>
  <c r="HD84" i="22" s="1"/>
  <c r="HD78" i="22"/>
  <c r="HD79" i="22" s="1"/>
  <c r="HE72" i="22" s="1"/>
  <c r="HE73" i="22" s="1"/>
  <c r="HE74" i="22" s="1"/>
  <c r="HE75" i="22" s="1"/>
  <c r="HE77" i="22" s="1"/>
  <c r="HE82" i="22" l="1"/>
  <c r="HE78" i="22"/>
  <c r="HE86" i="22"/>
  <c r="HE81" i="22"/>
  <c r="HE76" i="22"/>
  <c r="HD87" i="22"/>
  <c r="GN49" i="1" s="1"/>
  <c r="HD88" i="22"/>
  <c r="GN50" i="1" s="1"/>
  <c r="HE79" i="22" l="1"/>
  <c r="HF72" i="22" s="1"/>
  <c r="HF73" i="22" s="1"/>
  <c r="HF74" i="22" s="1"/>
  <c r="HF75" i="22" s="1"/>
  <c r="HE83" i="22"/>
  <c r="HE84" i="22" s="1"/>
  <c r="HE88" i="22" l="1"/>
  <c r="GO50" i="1" s="1"/>
  <c r="HE87" i="22"/>
  <c r="GO49" i="1" s="1"/>
  <c r="HF86" i="22"/>
  <c r="HF81" i="22"/>
  <c r="HF77" i="22"/>
  <c r="HF76" i="22"/>
  <c r="HF82" i="22" l="1"/>
  <c r="HF83" i="22" s="1"/>
  <c r="HF84" i="22" s="1"/>
  <c r="HF78" i="22"/>
  <c r="HF79" i="22" s="1"/>
  <c r="HG72" i="22" s="1"/>
  <c r="HG73" i="22" s="1"/>
  <c r="HG74" i="22" s="1"/>
  <c r="HG75" i="22" s="1"/>
  <c r="HG77" i="22" s="1"/>
  <c r="HG82" i="22" l="1"/>
  <c r="HG78" i="22"/>
  <c r="HG86" i="22"/>
  <c r="HG81" i="22"/>
  <c r="HG76" i="22"/>
  <c r="HF87" i="22"/>
  <c r="GP49" i="1" s="1"/>
  <c r="HF88" i="22"/>
  <c r="GP50" i="1" s="1"/>
  <c r="HG79" i="22" l="1"/>
  <c r="HH72" i="22" s="1"/>
  <c r="HH73" i="22" s="1"/>
  <c r="HH74" i="22" s="1"/>
  <c r="HH75" i="22" s="1"/>
  <c r="HG83" i="22"/>
  <c r="HG84" i="22" s="1"/>
  <c r="HG87" i="22" l="1"/>
  <c r="GQ49" i="1" s="1"/>
  <c r="HG88" i="22"/>
  <c r="GQ50" i="1" s="1"/>
  <c r="HH86" i="22"/>
  <c r="HH81" i="22"/>
  <c r="HH76" i="22"/>
  <c r="HH77" i="22"/>
  <c r="HH82" i="22" l="1"/>
  <c r="HH83" i="22" s="1"/>
  <c r="HH84" i="22" s="1"/>
  <c r="HH78" i="22"/>
  <c r="HH79" i="22" s="1"/>
  <c r="HI72" i="22" s="1"/>
  <c r="HI73" i="22" s="1"/>
  <c r="HI74" i="22" s="1"/>
  <c r="HI75" i="22" s="1"/>
  <c r="HI86" i="22" l="1"/>
  <c r="HI81" i="22"/>
  <c r="HI76" i="22"/>
  <c r="HI77" i="22"/>
  <c r="HH88" i="22"/>
  <c r="GR50" i="1" s="1"/>
  <c r="HH87" i="22"/>
  <c r="GR49" i="1" s="1"/>
  <c r="HI82" i="22" l="1"/>
  <c r="HI83" i="22" s="1"/>
  <c r="HI84" i="22" s="1"/>
  <c r="HI78" i="22"/>
  <c r="HI79" i="22" s="1"/>
  <c r="HJ72" i="22" s="1"/>
  <c r="HJ73" i="22" s="1"/>
  <c r="HJ74" i="22" s="1"/>
  <c r="HJ75" i="22" s="1"/>
  <c r="HJ86" i="22" l="1"/>
  <c r="HJ81" i="22"/>
  <c r="HJ77" i="22"/>
  <c r="HJ76" i="22"/>
  <c r="HI88" i="22"/>
  <c r="GS50" i="1" s="1"/>
  <c r="HI87" i="22"/>
  <c r="GS49" i="1" s="1"/>
  <c r="HJ82" i="22" l="1"/>
  <c r="HJ83" i="22" s="1"/>
  <c r="HJ84" i="22" s="1"/>
  <c r="HJ78" i="22"/>
  <c r="HJ79" i="22" s="1"/>
  <c r="HK72" i="22" s="1"/>
  <c r="HK73" i="22" s="1"/>
  <c r="HK74" i="22" s="1"/>
  <c r="HK75" i="22" s="1"/>
  <c r="HJ87" i="22" l="1"/>
  <c r="GT49" i="1" s="1"/>
  <c r="HJ88" i="22"/>
  <c r="GT50" i="1" s="1"/>
  <c r="HK81" i="22"/>
  <c r="HK86" i="22"/>
  <c r="HK77" i="22"/>
  <c r="HK76" i="22"/>
  <c r="HK82" i="22" l="1"/>
  <c r="HK83" i="22" s="1"/>
  <c r="HK84" i="22" s="1"/>
  <c r="HK78" i="22"/>
  <c r="HK79" i="22" s="1"/>
  <c r="HL72" i="22" s="1"/>
  <c r="HL73" i="22" s="1"/>
  <c r="HL74" i="22" s="1"/>
  <c r="HL75" i="22" s="1"/>
  <c r="HL77" i="22" s="1"/>
  <c r="HL82" i="22" l="1"/>
  <c r="HL78" i="22"/>
  <c r="HL86" i="22"/>
  <c r="HL81" i="22"/>
  <c r="HL76" i="22"/>
  <c r="HK87" i="22"/>
  <c r="GU49" i="1" s="1"/>
  <c r="HK88" i="22"/>
  <c r="GU50" i="1" s="1"/>
  <c r="HL79" i="22" l="1"/>
  <c r="HM72" i="22" s="1"/>
  <c r="HM73" i="22" s="1"/>
  <c r="HM74" i="22" s="1"/>
  <c r="HM75" i="22" s="1"/>
  <c r="HL83" i="22"/>
  <c r="HL84" i="22" s="1"/>
  <c r="HL87" i="22" l="1"/>
  <c r="GV49" i="1" s="1"/>
  <c r="HL88" i="22"/>
  <c r="GV50" i="1" s="1"/>
  <c r="HM86" i="22"/>
  <c r="HM81" i="22"/>
  <c r="HM76" i="22"/>
  <c r="HM77" i="22"/>
  <c r="HM82" i="22" l="1"/>
  <c r="HM83" i="22" s="1"/>
  <c r="HM84" i="22" s="1"/>
  <c r="HM78" i="22"/>
  <c r="HM79" i="22" s="1"/>
  <c r="HN72" i="22" s="1"/>
  <c r="HN73" i="22" s="1"/>
  <c r="HN74" i="22" s="1"/>
  <c r="HN75" i="22" s="1"/>
  <c r="HN81" i="22" l="1"/>
  <c r="HN86" i="22"/>
  <c r="HN76" i="22"/>
  <c r="HN77" i="22"/>
  <c r="HM88" i="22"/>
  <c r="GW50" i="1" s="1"/>
  <c r="HM87" i="22"/>
  <c r="GW49" i="1" s="1"/>
  <c r="HN82" i="22" l="1"/>
  <c r="HN83" i="22" s="1"/>
  <c r="HN84" i="22" s="1"/>
  <c r="HN78" i="22"/>
  <c r="HN79" i="22" s="1"/>
  <c r="HO72" i="22" s="1"/>
  <c r="HO73" i="22" s="1"/>
  <c r="HO74" i="22" s="1"/>
  <c r="HO75" i="22" s="1"/>
  <c r="HN88" i="22" l="1"/>
  <c r="GX50" i="1" s="1"/>
  <c r="HN87" i="22"/>
  <c r="GX49" i="1" s="1"/>
  <c r="HO81" i="22"/>
  <c r="HO86" i="22"/>
  <c r="HO76" i="22"/>
  <c r="HO77" i="22"/>
  <c r="HO82" i="22" l="1"/>
  <c r="HO83" i="22" s="1"/>
  <c r="HO84" i="22" s="1"/>
  <c r="HO78" i="22"/>
  <c r="HO79" i="22" s="1"/>
  <c r="HP72" i="22" s="1"/>
  <c r="HP73" i="22" s="1"/>
  <c r="HP74" i="22" s="1"/>
  <c r="HP75" i="22" s="1"/>
  <c r="HO88" i="22" l="1"/>
  <c r="GY50" i="1" s="1"/>
  <c r="HO87" i="22"/>
  <c r="GY49" i="1" s="1"/>
  <c r="HP86" i="22"/>
  <c r="HP81" i="22"/>
  <c r="HP76" i="22"/>
  <c r="HP77" i="22"/>
  <c r="HP82" i="22" l="1"/>
  <c r="HP83" i="22" s="1"/>
  <c r="HP84" i="22" s="1"/>
  <c r="HP78" i="22"/>
  <c r="HP79" i="22" s="1"/>
  <c r="HQ72" i="22" s="1"/>
  <c r="HQ73" i="22" s="1"/>
  <c r="HQ74" i="22" s="1"/>
  <c r="HQ75" i="22" s="1"/>
  <c r="HQ86" i="22" l="1"/>
  <c r="HQ81" i="22"/>
  <c r="HQ77" i="22"/>
  <c r="HQ76" i="22"/>
  <c r="HP88" i="22"/>
  <c r="GZ50" i="1" s="1"/>
  <c r="HP87" i="22"/>
  <c r="GZ49" i="1" s="1"/>
  <c r="HQ82" i="22" l="1"/>
  <c r="HQ83" i="22" s="1"/>
  <c r="HQ84" i="22" s="1"/>
  <c r="HQ78" i="22"/>
  <c r="HQ79" i="22" s="1"/>
  <c r="HR72" i="22" s="1"/>
  <c r="HR73" i="22" s="1"/>
  <c r="HR74" i="22" s="1"/>
  <c r="HR75" i="22" s="1"/>
  <c r="HR81" i="22" l="1"/>
  <c r="HR86" i="22"/>
  <c r="HR77" i="22"/>
  <c r="HR76" i="22"/>
  <c r="HQ88" i="22"/>
  <c r="HA50" i="1" s="1"/>
  <c r="HQ87" i="22"/>
  <c r="HA49" i="1" s="1"/>
  <c r="HR82" i="22" l="1"/>
  <c r="HR83" i="22" s="1"/>
  <c r="HR84" i="22" s="1"/>
  <c r="HR78" i="22"/>
  <c r="HR79" i="22" s="1"/>
  <c r="HS72" i="22" s="1"/>
  <c r="HS73" i="22" s="1"/>
  <c r="HS74" i="22" s="1"/>
  <c r="HS75" i="22" s="1"/>
  <c r="HS81" i="22" l="1"/>
  <c r="HS86" i="22"/>
  <c r="HS76" i="22"/>
  <c r="HS77" i="22"/>
  <c r="HR88" i="22"/>
  <c r="HB50" i="1" s="1"/>
  <c r="HR87" i="22"/>
  <c r="HB49" i="1" s="1"/>
  <c r="HS82" i="22" l="1"/>
  <c r="HS83" i="22" s="1"/>
  <c r="HS84" i="22" s="1"/>
  <c r="HS78" i="22"/>
  <c r="HS79" i="22" s="1"/>
  <c r="HT72" i="22" s="1"/>
  <c r="HT73" i="22" s="1"/>
  <c r="HT74" i="22" s="1"/>
  <c r="HT75" i="22" s="1"/>
  <c r="HT86" i="22" l="1"/>
  <c r="HT81" i="22"/>
  <c r="HT76" i="22"/>
  <c r="HS88" i="22"/>
  <c r="HC50" i="1" s="1"/>
  <c r="HS87" i="22"/>
  <c r="HC49" i="1" s="1"/>
  <c r="HT77" i="22"/>
  <c r="HT82" i="22" l="1"/>
  <c r="HT83" i="22" s="1"/>
  <c r="HT84" i="22" s="1"/>
  <c r="HT78" i="22"/>
  <c r="HT79" i="22" s="1"/>
  <c r="HU72" i="22" s="1"/>
  <c r="HU73" i="22" s="1"/>
  <c r="HU74" i="22" s="1"/>
  <c r="HU75" i="22" s="1"/>
  <c r="HU77" i="22" l="1"/>
  <c r="HU86" i="22"/>
  <c r="HU81" i="22"/>
  <c r="HU76" i="22"/>
  <c r="HT87" i="22"/>
  <c r="HD49" i="1" s="1"/>
  <c r="HT88" i="22"/>
  <c r="HD50" i="1" s="1"/>
  <c r="HU82" i="22" l="1"/>
  <c r="HU83" i="22" s="1"/>
  <c r="HU84" i="22" s="1"/>
  <c r="HU78" i="22"/>
  <c r="HU79" i="22" s="1"/>
  <c r="HV72" i="22" s="1"/>
  <c r="HV73" i="22" s="1"/>
  <c r="HV74" i="22" s="1"/>
  <c r="HV75" i="22" s="1"/>
  <c r="HV81" i="22" l="1"/>
  <c r="HV86" i="22"/>
  <c r="HV76" i="22"/>
  <c r="HV77" i="22"/>
  <c r="HU87" i="22"/>
  <c r="HE49" i="1" s="1"/>
  <c r="HU88" i="22"/>
  <c r="HE50" i="1" s="1"/>
  <c r="HV82" i="22" l="1"/>
  <c r="HV83" i="22" s="1"/>
  <c r="HV84" i="22" s="1"/>
  <c r="HV78" i="22"/>
  <c r="HV79" i="22" s="1"/>
  <c r="HW72" i="22" s="1"/>
  <c r="HW73" i="22" s="1"/>
  <c r="HW74" i="22" s="1"/>
  <c r="HW75" i="22" s="1"/>
  <c r="HV88" i="22" l="1"/>
  <c r="HF50" i="1" s="1"/>
  <c r="HV87" i="22"/>
  <c r="HF49" i="1" s="1"/>
  <c r="HW86" i="22"/>
  <c r="HW81" i="22"/>
  <c r="HW76" i="22"/>
  <c r="HW77" i="22"/>
  <c r="HW82" i="22" l="1"/>
  <c r="HW83" i="22" s="1"/>
  <c r="HW84" i="22" s="1"/>
  <c r="HW78" i="22"/>
  <c r="HW79" i="22" s="1"/>
  <c r="HX72" i="22" s="1"/>
  <c r="HX73" i="22" s="1"/>
  <c r="HX74" i="22" s="1"/>
  <c r="HX75" i="22" s="1"/>
  <c r="HX86" i="22" l="1"/>
  <c r="HX81" i="22"/>
  <c r="HX76" i="22"/>
  <c r="HW87" i="22"/>
  <c r="HG49" i="1" s="1"/>
  <c r="HW88" i="22"/>
  <c r="HG50" i="1" s="1"/>
  <c r="HX77" i="22"/>
  <c r="HX82" i="22" l="1"/>
  <c r="HX83" i="22" s="1"/>
  <c r="HX84" i="22" s="1"/>
  <c r="HX78" i="22"/>
  <c r="HX79" i="22" s="1"/>
  <c r="HY72" i="22" s="1"/>
  <c r="HY73" i="22" s="1"/>
  <c r="HY74" i="22" s="1"/>
  <c r="HY75" i="22" s="1"/>
  <c r="HY81" i="22" l="1"/>
  <c r="HY86" i="22"/>
  <c r="HY76" i="22"/>
  <c r="HX87" i="22"/>
  <c r="HH49" i="1" s="1"/>
  <c r="HX88" i="22"/>
  <c r="HH50" i="1" s="1"/>
  <c r="HY77" i="22"/>
  <c r="HY82" i="22" l="1"/>
  <c r="HY83" i="22" s="1"/>
  <c r="HY84" i="22" s="1"/>
  <c r="HY78" i="22"/>
  <c r="HY79" i="22" s="1"/>
  <c r="HZ72" i="22" s="1"/>
  <c r="HZ73" i="22" s="1"/>
  <c r="HZ74" i="22" s="1"/>
  <c r="HZ75" i="22" s="1"/>
  <c r="HZ81" i="22" l="1"/>
  <c r="HZ86" i="22"/>
  <c r="HZ76" i="22"/>
  <c r="HZ77" i="22"/>
  <c r="HY88" i="22"/>
  <c r="HI50" i="1" s="1"/>
  <c r="HY87" i="22"/>
  <c r="HI49" i="1" s="1"/>
  <c r="HZ82" i="22" l="1"/>
  <c r="HZ83" i="22" s="1"/>
  <c r="HZ84" i="22" s="1"/>
  <c r="HZ78" i="22"/>
  <c r="HZ79" i="22" s="1"/>
  <c r="IA72" i="22" s="1"/>
  <c r="IA73" i="22" s="1"/>
  <c r="IA74" i="22" s="1"/>
  <c r="IA75" i="22" s="1"/>
  <c r="IA77" i="22" s="1"/>
  <c r="IA82" i="22" l="1"/>
  <c r="IA78" i="22"/>
  <c r="IA86" i="22"/>
  <c r="IA81" i="22"/>
  <c r="IA76" i="22"/>
  <c r="HZ88" i="22"/>
  <c r="HJ50" i="1" s="1"/>
  <c r="HZ87" i="22"/>
  <c r="HJ49" i="1" s="1"/>
  <c r="IA79" i="22" l="1"/>
  <c r="IB72" i="22" s="1"/>
  <c r="IB73" i="22" s="1"/>
  <c r="IB74" i="22" s="1"/>
  <c r="IB75" i="22" s="1"/>
  <c r="IA83" i="22"/>
  <c r="IA84" i="22" s="1"/>
  <c r="IB81" i="22" l="1"/>
  <c r="IB86" i="22"/>
  <c r="IB77" i="22"/>
  <c r="IB76" i="22"/>
  <c r="IA88" i="22"/>
  <c r="HK50" i="1" s="1"/>
  <c r="IA87" i="22"/>
  <c r="HK49" i="1" s="1"/>
  <c r="IB82" i="22" l="1"/>
  <c r="IB83" i="22" s="1"/>
  <c r="IB84" i="22" s="1"/>
  <c r="IB78" i="22"/>
  <c r="IB79" i="22" s="1"/>
  <c r="IC72" i="22" s="1"/>
  <c r="IC73" i="22" s="1"/>
  <c r="IC74" i="22" s="1"/>
  <c r="IC75" i="22" s="1"/>
  <c r="IC86" i="22" l="1"/>
  <c r="IC81" i="22"/>
  <c r="IC77" i="22"/>
  <c r="IC76" i="22"/>
  <c r="IB88" i="22"/>
  <c r="HL50" i="1" s="1"/>
  <c r="IB87" i="22"/>
  <c r="HL49" i="1" s="1"/>
  <c r="IC82" i="22" l="1"/>
  <c r="IC83" i="22" s="1"/>
  <c r="IC84" i="22" s="1"/>
  <c r="IC78" i="22"/>
  <c r="IC79" i="22" s="1"/>
  <c r="ID72" i="22" s="1"/>
  <c r="ID73" i="22" s="1"/>
  <c r="ID74" i="22" s="1"/>
  <c r="ID75" i="22" s="1"/>
  <c r="ID86" i="22" l="1"/>
  <c r="ID81" i="22"/>
  <c r="ID77" i="22"/>
  <c r="ID76" i="22"/>
  <c r="IC88" i="22"/>
  <c r="HM50" i="1" s="1"/>
  <c r="IC87" i="22"/>
  <c r="HM49" i="1" s="1"/>
  <c r="ID82" i="22" l="1"/>
  <c r="ID83" i="22" s="1"/>
  <c r="ID84" i="22" s="1"/>
  <c r="ID78" i="22"/>
  <c r="ID79" i="22" s="1"/>
  <c r="IE72" i="22" s="1"/>
  <c r="IE73" i="22" s="1"/>
  <c r="IE74" i="22" s="1"/>
  <c r="IE75" i="22" s="1"/>
  <c r="IE86" i="22" l="1"/>
  <c r="IE81" i="22"/>
  <c r="IE76" i="22"/>
  <c r="IE77" i="22"/>
  <c r="ID88" i="22"/>
  <c r="HN50" i="1" s="1"/>
  <c r="ID87" i="22"/>
  <c r="HN49" i="1" s="1"/>
  <c r="IE82" i="22" l="1"/>
  <c r="IE83" i="22" s="1"/>
  <c r="IE84" i="22" s="1"/>
  <c r="IE78" i="22"/>
  <c r="IE79" i="22" s="1"/>
  <c r="IF72" i="22" s="1"/>
  <c r="IF73" i="22" s="1"/>
  <c r="IF74" i="22" s="1"/>
  <c r="IF75" i="22" s="1"/>
  <c r="IF77" i="22" s="1"/>
  <c r="IF82" i="22" l="1"/>
  <c r="IF78" i="22"/>
  <c r="IF86" i="22"/>
  <c r="IF81" i="22"/>
  <c r="IF76" i="22"/>
  <c r="IE87" i="22"/>
  <c r="HO49" i="1" s="1"/>
  <c r="IE88" i="22"/>
  <c r="HO50" i="1" s="1"/>
  <c r="IF79" i="22" l="1"/>
  <c r="IG72" i="22" s="1"/>
  <c r="IG73" i="22" s="1"/>
  <c r="IG74" i="22" s="1"/>
  <c r="IG75" i="22" s="1"/>
  <c r="IF83" i="22"/>
  <c r="IF84" i="22" s="1"/>
  <c r="IF88" i="22" l="1"/>
  <c r="HP50" i="1" s="1"/>
  <c r="IF87" i="22"/>
  <c r="HP49" i="1" s="1"/>
  <c r="IG86" i="22"/>
  <c r="IG81" i="22"/>
  <c r="IG76" i="22"/>
  <c r="IG77" i="22"/>
  <c r="IG82" i="22" l="1"/>
  <c r="IG83" i="22" s="1"/>
  <c r="IG84" i="22" s="1"/>
  <c r="IG78" i="22"/>
  <c r="IG79" i="22" s="1"/>
  <c r="IH72" i="22" s="1"/>
  <c r="IH73" i="22" s="1"/>
  <c r="IH74" i="22" s="1"/>
  <c r="IH75" i="22" s="1"/>
  <c r="IH77" i="22" s="1"/>
  <c r="IG88" i="22" l="1"/>
  <c r="HQ50" i="1" s="1"/>
  <c r="IG87" i="22"/>
  <c r="HQ49" i="1" s="1"/>
  <c r="IH82" i="22"/>
  <c r="IH78" i="22"/>
  <c r="IH81" i="22"/>
  <c r="IH86" i="22"/>
  <c r="IH76" i="22"/>
  <c r="IH83" i="22" l="1"/>
  <c r="IH84" i="22" s="1"/>
  <c r="IH88" i="22" s="1"/>
  <c r="HR50" i="1" s="1"/>
  <c r="IH79" i="22"/>
  <c r="II72" i="22" s="1"/>
  <c r="II73" i="22" s="1"/>
  <c r="II74" i="22" s="1"/>
  <c r="II75" i="22" s="1"/>
  <c r="IH87" i="22" l="1"/>
  <c r="HR49" i="1" s="1"/>
  <c r="II86" i="22"/>
  <c r="II81" i="22"/>
  <c r="II76" i="22"/>
  <c r="II77" i="22"/>
  <c r="II82" i="22" l="1"/>
  <c r="II83" i="22" s="1"/>
  <c r="II84" i="22" s="1"/>
  <c r="II78" i="22"/>
  <c r="II79" i="22" s="1"/>
  <c r="IJ72" i="22" s="1"/>
  <c r="IJ73" i="22" s="1"/>
  <c r="IJ74" i="22" s="1"/>
  <c r="IJ75" i="22" s="1"/>
  <c r="IJ77" i="22" s="1"/>
  <c r="IJ82" i="22" l="1"/>
  <c r="IJ78" i="22"/>
  <c r="IJ81" i="22"/>
  <c r="IJ86" i="22"/>
  <c r="IJ76" i="22"/>
  <c r="II88" i="22"/>
  <c r="HS50" i="1" s="1"/>
  <c r="II87" i="22"/>
  <c r="HS49" i="1" s="1"/>
  <c r="IJ79" i="22" l="1"/>
  <c r="IK72" i="22" s="1"/>
  <c r="IK73" i="22" s="1"/>
  <c r="IK74" i="22" s="1"/>
  <c r="IK75" i="22" s="1"/>
  <c r="IJ83" i="22"/>
  <c r="IJ84" i="22" s="1"/>
  <c r="IJ88" i="22" l="1"/>
  <c r="HT50" i="1" s="1"/>
  <c r="IJ87" i="22"/>
  <c r="HT49" i="1" s="1"/>
  <c r="IK86" i="22"/>
  <c r="IK81" i="22"/>
  <c r="IK76" i="22"/>
  <c r="IK77" i="22"/>
  <c r="IK82" i="22" l="1"/>
  <c r="IK83" i="22" s="1"/>
  <c r="IK84" i="22" s="1"/>
  <c r="IK78" i="22"/>
  <c r="IK79" i="22" s="1"/>
  <c r="IL72" i="22" s="1"/>
  <c r="IL73" i="22" s="1"/>
  <c r="IL74" i="22" s="1"/>
  <c r="IL75" i="22" s="1"/>
  <c r="IL77" i="22" s="1"/>
  <c r="IL82" i="22" l="1"/>
  <c r="IL78" i="22"/>
  <c r="IL81" i="22"/>
  <c r="IL86" i="22"/>
  <c r="IL76" i="22"/>
  <c r="IK88" i="22"/>
  <c r="HU50" i="1" s="1"/>
  <c r="IK87" i="22"/>
  <c r="HU49" i="1" s="1"/>
  <c r="IL79" i="22" l="1"/>
  <c r="IM72" i="22" s="1"/>
  <c r="IM73" i="22" s="1"/>
  <c r="IM74" i="22" s="1"/>
  <c r="IM75" i="22" s="1"/>
  <c r="IL83" i="22"/>
  <c r="IL84" i="22" s="1"/>
  <c r="IL88" i="22" l="1"/>
  <c r="HV50" i="1" s="1"/>
  <c r="IL87" i="22"/>
  <c r="HV49" i="1" s="1"/>
  <c r="IM86" i="22"/>
  <c r="IM81" i="22"/>
  <c r="IM76" i="22"/>
  <c r="IM77" i="22"/>
  <c r="IM82" i="22" l="1"/>
  <c r="IM83" i="22" s="1"/>
  <c r="IM84" i="22" s="1"/>
  <c r="IM78" i="22"/>
  <c r="IM79" i="22" s="1"/>
  <c r="IN72" i="22" s="1"/>
  <c r="IN73" i="22" s="1"/>
  <c r="IN74" i="22" s="1"/>
  <c r="IN75" i="22" s="1"/>
  <c r="IN77" i="22" l="1"/>
  <c r="IN81" i="22"/>
  <c r="IN86" i="22"/>
  <c r="IN76" i="22"/>
  <c r="IM88" i="22"/>
  <c r="HW50" i="1" s="1"/>
  <c r="IM87" i="22"/>
  <c r="HW49" i="1" s="1"/>
  <c r="IN82" i="22" l="1"/>
  <c r="IN83" i="22" s="1"/>
  <c r="IN84" i="22" s="1"/>
  <c r="IN78" i="22"/>
  <c r="IN79" i="22" s="1"/>
  <c r="IO72" i="22" s="1"/>
  <c r="IO73" i="22" s="1"/>
  <c r="IO74" i="22" s="1"/>
  <c r="IO75" i="22" s="1"/>
  <c r="IO81" i="22" l="1"/>
  <c r="IO86" i="22"/>
  <c r="IO77" i="22"/>
  <c r="IO76" i="22"/>
  <c r="IN87" i="22"/>
  <c r="HX49" i="1" s="1"/>
  <c r="IN88" i="22"/>
  <c r="HX50" i="1" s="1"/>
  <c r="IO82" i="22" l="1"/>
  <c r="IO83" i="22" s="1"/>
  <c r="IO84" i="22" s="1"/>
  <c r="IO78" i="22"/>
  <c r="IO79" i="22" s="1"/>
  <c r="IP72" i="22" s="1"/>
  <c r="IP73" i="22" s="1"/>
  <c r="IP74" i="22" s="1"/>
  <c r="IP75" i="22" s="1"/>
  <c r="IP77" i="22" l="1"/>
  <c r="IP81" i="22"/>
  <c r="IP86" i="22"/>
  <c r="IP76" i="22"/>
  <c r="IO88" i="22"/>
  <c r="HY50" i="1" s="1"/>
  <c r="IO87" i="22"/>
  <c r="HY49" i="1" s="1"/>
  <c r="IP82" i="22" l="1"/>
  <c r="IP83" i="22" s="1"/>
  <c r="IP84" i="22" s="1"/>
  <c r="IP78" i="22"/>
  <c r="IP79" i="22" s="1"/>
  <c r="IQ72" i="22" s="1"/>
  <c r="IQ73" i="22" s="1"/>
  <c r="IQ74" i="22" s="1"/>
  <c r="IQ75" i="22" s="1"/>
  <c r="IQ81" i="22" l="1"/>
  <c r="IQ86" i="22"/>
  <c r="IQ76" i="22"/>
  <c r="IQ77" i="22"/>
  <c r="IP87" i="22"/>
  <c r="HZ49" i="1" s="1"/>
  <c r="IP88" i="22"/>
  <c r="HZ50" i="1" s="1"/>
  <c r="IQ82" i="22" l="1"/>
  <c r="IQ83" i="22" s="1"/>
  <c r="IQ84" i="22" s="1"/>
  <c r="IQ78" i="22"/>
  <c r="IQ79" i="22" s="1"/>
  <c r="IR72" i="22" s="1"/>
  <c r="IR73" i="22" s="1"/>
  <c r="IR74" i="22" s="1"/>
  <c r="IR75" i="22" s="1"/>
  <c r="IR77" i="22" l="1"/>
  <c r="IR81" i="22"/>
  <c r="IR86" i="22"/>
  <c r="IR76" i="22"/>
  <c r="IQ88" i="22"/>
  <c r="IA50" i="1" s="1"/>
  <c r="IQ87" i="22"/>
  <c r="IA49" i="1" s="1"/>
  <c r="IR82" i="22" l="1"/>
  <c r="IR83" i="22" s="1"/>
  <c r="IR84" i="22" s="1"/>
  <c r="IR78" i="22"/>
  <c r="IR79" i="22" s="1"/>
  <c r="IS72" i="22" s="1"/>
  <c r="IS73" i="22" s="1"/>
  <c r="IS74" i="22" s="1"/>
  <c r="IS75" i="22" s="1"/>
  <c r="IS81" i="22" l="1"/>
  <c r="IS86" i="22"/>
  <c r="IS76" i="22"/>
  <c r="IS77" i="22"/>
  <c r="IR88" i="22"/>
  <c r="IB50" i="1" s="1"/>
  <c r="IR87" i="22"/>
  <c r="IB49" i="1" s="1"/>
  <c r="IS82" i="22" l="1"/>
  <c r="IS83" i="22" s="1"/>
  <c r="IS84" i="22" s="1"/>
  <c r="IS78" i="22"/>
  <c r="IS79" i="22" s="1"/>
  <c r="IT72" i="22" s="1"/>
  <c r="IT73" i="22" s="1"/>
  <c r="IT74" i="22" s="1"/>
  <c r="IT75" i="22" s="1"/>
  <c r="IS87" i="22" l="1"/>
  <c r="IC49" i="1" s="1"/>
  <c r="IS88" i="22"/>
  <c r="IC50" i="1" s="1"/>
  <c r="IT81" i="22"/>
  <c r="IT86" i="22"/>
  <c r="IT76" i="22"/>
  <c r="IT77" i="22"/>
  <c r="IT82" i="22" l="1"/>
  <c r="IT83" i="22" s="1"/>
  <c r="IT84" i="22" s="1"/>
  <c r="IT78" i="22"/>
  <c r="IT79" i="22" s="1"/>
  <c r="IU72" i="22" s="1"/>
  <c r="IU73" i="22" s="1"/>
  <c r="IU74" i="22" s="1"/>
  <c r="IU75" i="22" s="1"/>
  <c r="IU81" i="22" l="1"/>
  <c r="IU86" i="22"/>
  <c r="IU76" i="22"/>
  <c r="IT88" i="22"/>
  <c r="ID50" i="1" s="1"/>
  <c r="IT87" i="22"/>
  <c r="ID49" i="1" s="1"/>
  <c r="IU77" i="22"/>
  <c r="IU82" i="22" l="1"/>
  <c r="IU83" i="22" s="1"/>
  <c r="IU84" i="22" s="1"/>
  <c r="IU78" i="22"/>
  <c r="IU79" i="22" s="1"/>
  <c r="IV72" i="22" s="1"/>
  <c r="IV73" i="22" s="1"/>
  <c r="IV74" i="22" s="1"/>
  <c r="IV75" i="22" s="1"/>
  <c r="IV81" i="22" l="1"/>
  <c r="IV86" i="22"/>
  <c r="IV76" i="22"/>
  <c r="IV77" i="22"/>
  <c r="IU87" i="22"/>
  <c r="IE49" i="1" s="1"/>
  <c r="IU88" i="22"/>
  <c r="IE50" i="1" s="1"/>
  <c r="IV82" i="22" l="1"/>
  <c r="IV83" i="22" s="1"/>
  <c r="IV84" i="22" s="1"/>
  <c r="IV78" i="22"/>
  <c r="IV79" i="22" s="1"/>
  <c r="IW72" i="22" s="1"/>
  <c r="IW73" i="22" s="1"/>
  <c r="IW74" i="22" s="1"/>
  <c r="IW75" i="22" s="1"/>
  <c r="IW86" i="22" l="1"/>
  <c r="IW81" i="22"/>
  <c r="IW76" i="22"/>
  <c r="IV87" i="22"/>
  <c r="IF49" i="1" s="1"/>
  <c r="IV88" i="22"/>
  <c r="IF50" i="1" s="1"/>
  <c r="IW77" i="22"/>
  <c r="IW82" i="22" l="1"/>
  <c r="IW83" i="22" s="1"/>
  <c r="IW84" i="22" s="1"/>
  <c r="IW78" i="22"/>
  <c r="IW79" i="22" s="1"/>
  <c r="IX72" i="22" s="1"/>
  <c r="IX73" i="22" s="1"/>
  <c r="IX74" i="22" s="1"/>
  <c r="IX75" i="22" s="1"/>
  <c r="IX81" i="22" l="1"/>
  <c r="IX86" i="22"/>
  <c r="IX76" i="22"/>
  <c r="IX77" i="22"/>
  <c r="IW88" i="22"/>
  <c r="IG50" i="1" s="1"/>
  <c r="IW87" i="22"/>
  <c r="IG49" i="1" s="1"/>
  <c r="IX82" i="22" l="1"/>
  <c r="IX83" i="22" s="1"/>
  <c r="IX84" i="22" s="1"/>
  <c r="IX78" i="22"/>
  <c r="IX79" i="22" s="1"/>
  <c r="IY72" i="22" s="1"/>
  <c r="IY73" i="22" s="1"/>
  <c r="IY74" i="22" s="1"/>
  <c r="IY75" i="22" s="1"/>
  <c r="IY86" i="22" l="1"/>
  <c r="IY81" i="22"/>
  <c r="IY76" i="22"/>
  <c r="IX88" i="22"/>
  <c r="IH50" i="1" s="1"/>
  <c r="IX87" i="22"/>
  <c r="IH49" i="1" s="1"/>
  <c r="IY77" i="22"/>
  <c r="IY82" i="22" l="1"/>
  <c r="IY83" i="22" s="1"/>
  <c r="IY84" i="22" s="1"/>
  <c r="IY78" i="22"/>
  <c r="IY79" i="22" s="1"/>
  <c r="IZ72" i="22" s="1"/>
  <c r="IZ73" i="22" s="1"/>
  <c r="IZ74" i="22" s="1"/>
  <c r="IZ75" i="22" s="1"/>
  <c r="IZ81" i="22" l="1"/>
  <c r="IZ86" i="22"/>
  <c r="IZ77" i="22"/>
  <c r="IZ76" i="22"/>
  <c r="IY87" i="22"/>
  <c r="II49" i="1" s="1"/>
  <c r="IY88" i="22"/>
  <c r="II50" i="1" s="1"/>
  <c r="IZ82" i="22" l="1"/>
  <c r="IZ83" i="22" s="1"/>
  <c r="IZ84" i="22" s="1"/>
  <c r="IZ78" i="22"/>
  <c r="IZ79" i="22" s="1"/>
  <c r="JA72" i="22" s="1"/>
  <c r="JA73" i="22" s="1"/>
  <c r="JA74" i="22" s="1"/>
  <c r="JA75" i="22" s="1"/>
  <c r="JA81" i="22" l="1"/>
  <c r="JA86" i="22"/>
  <c r="JA77" i="22"/>
  <c r="JA76" i="22"/>
  <c r="IZ87" i="22"/>
  <c r="IJ49" i="1" s="1"/>
  <c r="IZ88" i="22"/>
  <c r="IJ50" i="1" s="1"/>
  <c r="JA82" i="22" l="1"/>
  <c r="JA83" i="22" s="1"/>
  <c r="JA84" i="22" s="1"/>
  <c r="JA78" i="22"/>
  <c r="JA79" i="22" s="1"/>
  <c r="JB72" i="22" s="1"/>
  <c r="JB73" i="22" s="1"/>
  <c r="JB74" i="22" s="1"/>
  <c r="JB75" i="22" s="1"/>
  <c r="JB81" i="22" l="1"/>
  <c r="JB86" i="22"/>
  <c r="JB77" i="22"/>
  <c r="JB76" i="22"/>
  <c r="JA87" i="22"/>
  <c r="IK49" i="1" s="1"/>
  <c r="JA88" i="22"/>
  <c r="IK50" i="1" s="1"/>
  <c r="JB82" i="22" l="1"/>
  <c r="JB83" i="22" s="1"/>
  <c r="JB84" i="22" s="1"/>
  <c r="JB78" i="22"/>
  <c r="JB79" i="22" s="1"/>
  <c r="JC72" i="22" s="1"/>
  <c r="JC73" i="22" s="1"/>
  <c r="JC74" i="22" s="1"/>
  <c r="JC75" i="22" s="1"/>
  <c r="JC81" i="22" l="1"/>
  <c r="JC86" i="22"/>
  <c r="JC77" i="22"/>
  <c r="JC76" i="22"/>
  <c r="JB87" i="22"/>
  <c r="IL49" i="1" s="1"/>
  <c r="JB88" i="22"/>
  <c r="IL50" i="1" s="1"/>
  <c r="JC82" i="22" l="1"/>
  <c r="JC83" i="22" s="1"/>
  <c r="JC84" i="22" s="1"/>
  <c r="JC78" i="22"/>
  <c r="JC79" i="22" s="1"/>
  <c r="JD72" i="22" s="1"/>
  <c r="JD73" i="22" s="1"/>
  <c r="JD74" i="22" s="1"/>
  <c r="JD75" i="22" s="1"/>
  <c r="JD86" i="22" l="1"/>
  <c r="JD81" i="22"/>
  <c r="JD77" i="22"/>
  <c r="JD76" i="22"/>
  <c r="JC88" i="22"/>
  <c r="IM50" i="1" s="1"/>
  <c r="JC87" i="22"/>
  <c r="IM49" i="1" s="1"/>
  <c r="JD82" i="22" l="1"/>
  <c r="JD83" i="22" s="1"/>
  <c r="JD84" i="22" s="1"/>
  <c r="JD78" i="22"/>
  <c r="JD79" i="22" s="1"/>
  <c r="JE72" i="22" s="1"/>
  <c r="JE73" i="22" s="1"/>
  <c r="JE74" i="22" s="1"/>
  <c r="JE75" i="22" s="1"/>
  <c r="JE81" i="22" l="1"/>
  <c r="JE86" i="22"/>
  <c r="JE77" i="22"/>
  <c r="JE76" i="22"/>
  <c r="JD87" i="22"/>
  <c r="IN49" i="1" s="1"/>
  <c r="JD88" i="22"/>
  <c r="IN50" i="1" s="1"/>
  <c r="JE82" i="22" l="1"/>
  <c r="JE83" i="22" s="1"/>
  <c r="JE84" i="22" s="1"/>
  <c r="JE78" i="22"/>
  <c r="JE79" i="22" s="1"/>
  <c r="JF72" i="22" s="1"/>
  <c r="JF73" i="22" s="1"/>
  <c r="JF74" i="22" s="1"/>
  <c r="JF75" i="22" s="1"/>
  <c r="JF81" i="22" l="1"/>
  <c r="JF86" i="22"/>
  <c r="JF76" i="22"/>
  <c r="JE88" i="22"/>
  <c r="IO50" i="1" s="1"/>
  <c r="JE87" i="22"/>
  <c r="IO49" i="1" s="1"/>
  <c r="JF77" i="22"/>
  <c r="JF82" i="22" l="1"/>
  <c r="JF83" i="22" s="1"/>
  <c r="JF84" i="22" s="1"/>
  <c r="JF78" i="22"/>
  <c r="JF79" i="22" s="1"/>
  <c r="JG72" i="22" s="1"/>
  <c r="JG73" i="22" s="1"/>
  <c r="JG74" i="22" s="1"/>
  <c r="JG75" i="22" s="1"/>
  <c r="JG86" i="22" l="1"/>
  <c r="JG81" i="22"/>
  <c r="JG76" i="22"/>
  <c r="JG77" i="22"/>
  <c r="JF87" i="22"/>
  <c r="IP49" i="1" s="1"/>
  <c r="JF88" i="22"/>
  <c r="IP50" i="1" s="1"/>
  <c r="JG82" i="22" l="1"/>
  <c r="JG83" i="22" s="1"/>
  <c r="JG84" i="22" s="1"/>
  <c r="JG78" i="22"/>
  <c r="JG79" i="22" s="1"/>
  <c r="JH72" i="22" s="1"/>
  <c r="JH73" i="22" s="1"/>
  <c r="JH74" i="22" s="1"/>
  <c r="JH75" i="22" s="1"/>
  <c r="JH81" i="22" l="1"/>
  <c r="JH86" i="22"/>
  <c r="JH76" i="22"/>
  <c r="JG87" i="22"/>
  <c r="IQ49" i="1" s="1"/>
  <c r="JG88" i="22"/>
  <c r="IQ50" i="1" s="1"/>
  <c r="JH77" i="22"/>
  <c r="JH82" i="22" l="1"/>
  <c r="JH83" i="22" s="1"/>
  <c r="JH84" i="22" s="1"/>
  <c r="JH78" i="22"/>
  <c r="JH79" i="22" s="1"/>
  <c r="JH87" i="22" l="1"/>
  <c r="IR49" i="1" s="1"/>
  <c r="JH88" i="22"/>
  <c r="IR50" i="1" s="1"/>
</calcChain>
</file>

<file path=xl/sharedStrings.xml><?xml version="1.0" encoding="utf-8"?>
<sst xmlns="http://schemas.openxmlformats.org/spreadsheetml/2006/main" count="351" uniqueCount="284">
  <si>
    <t>Stage1</t>
  </si>
  <si>
    <t>Stage 2</t>
  </si>
  <si>
    <t>Stage 1</t>
  </si>
  <si>
    <t>Impact data</t>
  </si>
  <si>
    <t>Last data received</t>
  </si>
  <si>
    <t>91 to 179 degrees</t>
  </si>
  <si>
    <t>Workfield 1 - impact no orbit or impact as planned</t>
  </si>
  <si>
    <t>Workfield 2 - workfield 1 or crashed while burning</t>
  </si>
  <si>
    <t>Thrust angle in degrees from vertical</t>
  </si>
  <si>
    <t>Vertical calculations</t>
  </si>
  <si>
    <t>Horizontal calculations</t>
  </si>
  <si>
    <t>Thrust calculations</t>
  </si>
  <si>
    <t>Mass calculations</t>
  </si>
  <si>
    <t>Gravity calculations</t>
  </si>
  <si>
    <t>P or E</t>
  </si>
  <si>
    <t>Orbital insertion data</t>
  </si>
  <si>
    <t>Liftoff</t>
  </si>
  <si>
    <t>Staging</t>
  </si>
  <si>
    <t>Stage 1 firing</t>
  </si>
  <si>
    <t>Stage 2 firing</t>
  </si>
  <si>
    <t>Orbital insertion</t>
  </si>
  <si>
    <t>Contact lost (final result in this row)</t>
  </si>
  <si>
    <t>Impact</t>
  </si>
  <si>
    <t>Propellant burnt (or dumped) this period</t>
  </si>
  <si>
    <t>Automatic orbit adjustment vertical thrust</t>
  </si>
  <si>
    <t>Automatic orbit adjustment horizontal thrust</t>
  </si>
  <si>
    <t>P E R I O D</t>
  </si>
  <si>
    <t>Calculated from rotational speed and orbit height</t>
  </si>
  <si>
    <t xml:space="preserve"> 2nd stage burn time in seconds</t>
  </si>
  <si>
    <t xml:space="preserve"> 2nd stage specific impulse in seconds</t>
  </si>
  <si>
    <t xml:space="preserve"> 1st stage specific impulse in seconds</t>
  </si>
  <si>
    <t xml:space="preserve"> 1st stage burn time in seconds</t>
  </si>
  <si>
    <t>Actual</t>
  </si>
  <si>
    <t>Target</t>
  </si>
  <si>
    <t xml:space="preserve"> Delay before igniting Stage 2 in seconds</t>
  </si>
  <si>
    <t>Average of Total Rocket mass over this period</t>
  </si>
  <si>
    <t>Angle of trajectory in degrees from vertical</t>
  </si>
  <si>
    <t>In free  fall</t>
  </si>
  <si>
    <t>Payload release</t>
  </si>
  <si>
    <t>Maximum "g" force produced by engine thrust</t>
  </si>
  <si>
    <t>Propellant</t>
  </si>
  <si>
    <t>Structure</t>
  </si>
  <si>
    <t xml:space="preserve"> Polar or Equatorial orbit</t>
  </si>
  <si>
    <t xml:space="preserve"> Rotational speed bonus at orbit height</t>
  </si>
  <si>
    <t xml:space="preserve"> Payload Ratio (Liftoff mass / Payload mass)</t>
  </si>
  <si>
    <t>60 to 90 degrees</t>
  </si>
  <si>
    <t>Stage Burnout data</t>
  </si>
  <si>
    <t>Variance</t>
  </si>
  <si>
    <t>Trajectory graph calculations</t>
  </si>
  <si>
    <t xml:space="preserve"> Actual speed needed for a circular orbit</t>
  </si>
  <si>
    <t>Adjusting orbit</t>
  </si>
  <si>
    <t>P</t>
  </si>
  <si>
    <t>User</t>
  </si>
  <si>
    <t>input</t>
  </si>
  <si>
    <t>Earth</t>
  </si>
  <si>
    <t>orbit</t>
  </si>
  <si>
    <t>Mars</t>
  </si>
  <si>
    <t>Moon</t>
  </si>
  <si>
    <t>E</t>
  </si>
  <si>
    <t>Mars orbit</t>
  </si>
  <si>
    <t>Earth orbit</t>
  </si>
  <si>
    <t>Moon orbit</t>
  </si>
  <si>
    <t>USE</t>
  </si>
  <si>
    <t>0.5 to 2.0</t>
  </si>
  <si>
    <t>0.5 to 1.5</t>
  </si>
  <si>
    <t xml:space="preserve"> Select a mission &gt;&gt;&gt;</t>
  </si>
  <si>
    <t>30 to 100 %</t>
  </si>
  <si>
    <t>In range?</t>
  </si>
  <si>
    <t>7.0 to 12.0</t>
  </si>
  <si>
    <t>The Target orbit is only considered achieved if the highest point in the final orbit is less than 10% above the lowest point (i.e. a near circular orbit), and the orbit crosses the Target orbital height.</t>
  </si>
  <si>
    <t>cutoff at Orbital insertion, last data received, or impact</t>
  </si>
  <si>
    <t>Note: as well as a normal burnout, data can apply to</t>
  </si>
  <si>
    <t>0 to 350 seconds</t>
  </si>
  <si>
    <t>Seconds from "Stage 1 ignition"</t>
  </si>
  <si>
    <t>Stage 2 ignition delay in seconds</t>
  </si>
  <si>
    <t>250 to 400 seconds</t>
  </si>
  <si>
    <t>Forecast graph calculations</t>
  </si>
  <si>
    <t>100 to 3000 kph</t>
  </si>
  <si>
    <t>250,000 to 750,000 kgs</t>
  </si>
  <si>
    <t>30,000 to 100,000 kgs</t>
  </si>
  <si>
    <t>1,000 to 250,000 kgs</t>
  </si>
  <si>
    <t xml:space="preserve"> Payload in kgs</t>
  </si>
  <si>
    <t xml:space="preserve"> 2nd stage structural mass in kgs</t>
  </si>
  <si>
    <t xml:space="preserve"> 2nd stage propellant in kgs</t>
  </si>
  <si>
    <t xml:space="preserve"> 2nd stage mass in kgs</t>
  </si>
  <si>
    <t xml:space="preserve"> 2nd stage thrust in kgs</t>
  </si>
  <si>
    <t xml:space="preserve"> 1st stage structural mass in kgs</t>
  </si>
  <si>
    <t xml:space="preserve"> 1st stage propellant in kgs</t>
  </si>
  <si>
    <t xml:space="preserve"> 1st stage thrust in kgs</t>
  </si>
  <si>
    <t xml:space="preserve"> Total mass of Rocket at Liftoff in kgs</t>
  </si>
  <si>
    <t xml:space="preserve"> Horizontal speed increase required in kph</t>
  </si>
  <si>
    <t>Target orbital height in kilometres</t>
  </si>
  <si>
    <t xml:space="preserve"> Target orbital height in kilometres</t>
  </si>
  <si>
    <t>Vertical speed in kph</t>
  </si>
  <si>
    <t>Height in kilometres</t>
  </si>
  <si>
    <t>Target orbital height in kms:</t>
  </si>
  <si>
    <t>Target vertical speed in kph:</t>
  </si>
  <si>
    <t>Horizontal speed increase required kph:</t>
  </si>
  <si>
    <t>Stage 1 propellant mass remaining in kgs</t>
  </si>
  <si>
    <t>Stage 2 propellant mass remaining in kgs</t>
  </si>
  <si>
    <t>Rocket engine thrust in kgs</t>
  </si>
  <si>
    <t>Mass remaining at the end of the period in kgs</t>
  </si>
  <si>
    <t>Vertical thrust component in kgs</t>
  </si>
  <si>
    <t>Vertical acceleration in metres/sec/period</t>
  </si>
  <si>
    <t>Horizontal thrust component in kgs</t>
  </si>
  <si>
    <t>Horizontal acceleration in metres/sec/period</t>
  </si>
  <si>
    <t>Adjustment for angular momentum in metres/sec</t>
  </si>
  <si>
    <t>Horizontal speed increase from launch in kph</t>
  </si>
  <si>
    <t>Rotational speed bonus at current height in kph</t>
  </si>
  <si>
    <t>Actual horizontal speed in kph</t>
  </si>
  <si>
    <t>Horizontal distance in kilometres</t>
  </si>
  <si>
    <t>Height while Stage 1 Rocket engine firing in kms</t>
  </si>
  <si>
    <t>Distance while Stage 1 Rocket engine firing in kms</t>
  </si>
  <si>
    <t>Height while Stage 2 Rocket engine firing in kms</t>
  </si>
  <si>
    <t>Distance while Stage 2 Rocket engine firing in kms</t>
  </si>
  <si>
    <t>Height while in free fall in kms</t>
  </si>
  <si>
    <t>Distance while in free fall in kms</t>
  </si>
  <si>
    <t>Height while in orbit in kms</t>
  </si>
  <si>
    <t>Distance while in orbit in kms</t>
  </si>
  <si>
    <t>Height</t>
  </si>
  <si>
    <t xml:space="preserve"> 1st stage mass in kgs</t>
  </si>
  <si>
    <t>0.10 to 6.00 degs/ km</t>
  </si>
  <si>
    <t>x</t>
  </si>
  <si>
    <t>y</t>
  </si>
  <si>
    <t>Nosecone height</t>
  </si>
  <si>
    <t>Point 2</t>
  </si>
  <si>
    <t>Rocket &amp; fin width/2</t>
  </si>
  <si>
    <t>Point 4a</t>
  </si>
  <si>
    <t>Point 2a</t>
  </si>
  <si>
    <t>Point 2c</t>
  </si>
  <si>
    <t>Thrust max</t>
  </si>
  <si>
    <t>Trajectory line length</t>
  </si>
  <si>
    <t>Angle of the trajectory in degrees from vertical</t>
  </si>
  <si>
    <t>Seconds from launch</t>
  </si>
  <si>
    <t>Upper half Rocket length</t>
  </si>
  <si>
    <t>Lower half Rocket length</t>
  </si>
  <si>
    <t>St2 only upper half length</t>
  </si>
  <si>
    <t>St2 only lower half length</t>
  </si>
  <si>
    <t>Payload upper half length</t>
  </si>
  <si>
    <t>Payload lower half length</t>
  </si>
  <si>
    <t>Final upper length CG to point</t>
  </si>
  <si>
    <t>Final lower length CG to point</t>
  </si>
  <si>
    <t>Prop top length</t>
  </si>
  <si>
    <t>Select a Period  &gt;&gt;&gt;&gt;</t>
  </si>
  <si>
    <t>( 0 to 250 )</t>
  </si>
  <si>
    <t>On the launchpad</t>
  </si>
  <si>
    <t>Thrust angle of the Stage in degrees from vertical</t>
  </si>
  <si>
    <t>Horizontal speed increase</t>
  </si>
  <si>
    <t>+ or - 300 kph</t>
  </si>
  <si>
    <t>+ or - 5 % of</t>
  </si>
  <si>
    <t>+ or - 3 % of</t>
  </si>
  <si>
    <t>Fin top cen</t>
  </si>
  <si>
    <t>Current mass in kgs</t>
  </si>
  <si>
    <t>Period</t>
  </si>
  <si>
    <t>Milestone</t>
  </si>
  <si>
    <t>Stage 1 burnout</t>
  </si>
  <si>
    <t>Stage 2 burnout</t>
  </si>
  <si>
    <t>Radius</t>
  </si>
  <si>
    <t>RADIUS</t>
  </si>
  <si>
    <t>FACTOR</t>
  </si>
  <si>
    <t>Height as fraction of .99 x target</t>
  </si>
  <si>
    <t>(1 - fraction)</t>
  </si>
  <si>
    <t>Period 0 offset</t>
  </si>
  <si>
    <t>Ex tip</t>
  </si>
  <si>
    <t>Ex left</t>
  </si>
  <si>
    <t>Ex right</t>
  </si>
  <si>
    <t>Ex top</t>
  </si>
  <si>
    <t>Stage 1 propellant mass left</t>
  </si>
  <si>
    <t>Stage 2 used</t>
  </si>
  <si>
    <t>Stage 2 left</t>
  </si>
  <si>
    <t>Stage 1 propellant left</t>
  </si>
  <si>
    <t>Stage 1 used</t>
  </si>
  <si>
    <t>Prop bottom length</t>
  </si>
  <si>
    <t>Prop bot/top</t>
  </si>
  <si>
    <t>Limit &amp; Target</t>
  </si>
  <si>
    <t>Free fall acceleration towards planet in m/sec/sec</t>
  </si>
  <si>
    <t>Free fall acceleration towards Planet m/sec/sec</t>
  </si>
  <si>
    <t xml:space="preserve"> Vertical thrust  component in kgs</t>
  </si>
  <si>
    <t>Top</t>
  </si>
  <si>
    <t>0 to 2500 kph</t>
  </si>
  <si>
    <t>Rocket configuration ready for launch</t>
  </si>
  <si>
    <t>1 to 12 metres/sec/sec</t>
  </si>
  <si>
    <t>1500 to 7500 kilometres</t>
  </si>
  <si>
    <t>80 to 650 kilometres</t>
  </si>
  <si>
    <t>Gravity acceleration at current height in m/sec/sec</t>
  </si>
  <si>
    <t>Centripetal acceleration needed for circular motion</t>
  </si>
  <si>
    <t>Input parameters selected</t>
  </si>
  <si>
    <t>Orbital Insertion data</t>
  </si>
  <si>
    <t>Stage burnout data</t>
  </si>
  <si>
    <t>Basic calculations</t>
  </si>
  <si>
    <t xml:space="preserve"> Mass of the Rocket stage in kgs</t>
  </si>
  <si>
    <t xml:space="preserve"> Mass Ratio of the Rocket stage</t>
  </si>
  <si>
    <t xml:space="preserve"> Thrust ratio of the Rocket stage</t>
  </si>
  <si>
    <t xml:space="preserve"> Specific impulse of Propellant in use</t>
  </si>
  <si>
    <t xml:space="preserve"> Stage 2 ignition delay in seconds</t>
  </si>
  <si>
    <t xml:space="preserve"> Payload mass in kgs</t>
  </si>
  <si>
    <t xml:space="preserve"> Planet radius in kilometres</t>
  </si>
  <si>
    <t xml:space="preserve"> Acceleration due to gravity at pole</t>
  </si>
  <si>
    <t xml:space="preserve"> Rotational speed at equator in kph</t>
  </si>
  <si>
    <t xml:space="preserve"> Thrust angle tilt rate in degrees / km</t>
  </si>
  <si>
    <t xml:space="preserve"> Thrust angle maximum in degrees</t>
  </si>
  <si>
    <t xml:space="preserve"> Pitchdown vertical speed limit in kph</t>
  </si>
  <si>
    <t xml:space="preserve"> Pitchdown trigger %</t>
  </si>
  <si>
    <t xml:space="preserve"> Pitchdown Thrust angle in degrees</t>
  </si>
  <si>
    <t xml:space="preserve"> Horizontal speed increase required</t>
  </si>
  <si>
    <t xml:space="preserve"> Rotational speed bonus at orbit height </t>
  </si>
  <si>
    <t xml:space="preserve"> Actual speed needed for circular orbit</t>
  </si>
  <si>
    <t xml:space="preserve"> Propellant mass in kgs</t>
  </si>
  <si>
    <t xml:space="preserve"> Burn time in seconds</t>
  </si>
  <si>
    <t xml:space="preserve"> Propellant usage in kgs per second</t>
  </si>
  <si>
    <t xml:space="preserve"> Structural mass of rocket stage</t>
  </si>
  <si>
    <t xml:space="preserve"> Total mass of rocket at launch in kgs</t>
  </si>
  <si>
    <t xml:space="preserve"> Vertical impact speed in kph</t>
  </si>
  <si>
    <t xml:space="preserve"> Horizontal impact speed in kph</t>
  </si>
  <si>
    <t xml:space="preserve"> Maximum height in kilometres</t>
  </si>
  <si>
    <t xml:space="preserve"> Impact distance in kilometres</t>
  </si>
  <si>
    <t xml:space="preserve"> Seconds of flight</t>
  </si>
  <si>
    <t xml:space="preserve"> Vertical speed in kph</t>
  </si>
  <si>
    <t xml:space="preserve"> Horizontal speed increase in kph</t>
  </si>
  <si>
    <t xml:space="preserve"> Height in kilometres</t>
  </si>
  <si>
    <t xml:space="preserve"> Distance downrange in kilometres</t>
  </si>
  <si>
    <t xml:space="preserve"> Orbit height in kilometres    (+ or - 5%)</t>
  </si>
  <si>
    <t xml:space="preserve"> Maximum "g" force on the Payload</t>
  </si>
  <si>
    <t xml:space="preserve"> Vertical speed at burnout in kph</t>
  </si>
  <si>
    <t xml:space="preserve"> Horizontal speed at burnout in kph</t>
  </si>
  <si>
    <t xml:space="preserve"> Height at burnout in kilometres</t>
  </si>
  <si>
    <t xml:space="preserve"> Distance at burnout in kilometres</t>
  </si>
  <si>
    <t xml:space="preserve"> Horizontal speed increase   (+ or - 3%)</t>
  </si>
  <si>
    <t xml:space="preserve"> Vertical speed in kph          (+ or - 300)</t>
  </si>
  <si>
    <t xml:space="preserve"> Radius of the Planet in kilometres</t>
  </si>
  <si>
    <t xml:space="preserve"> Acceleration due to Gravity at pole in metre/sec/sec</t>
  </si>
  <si>
    <t xml:space="preserve"> Rotational speed at the equator in kph</t>
  </si>
  <si>
    <t xml:space="preserve"> Actual speed needed for circular orbit in kph</t>
  </si>
  <si>
    <t xml:space="preserve"> Height in kilometres                    (last period of Calcs)</t>
  </si>
  <si>
    <t xml:space="preserve"> Maximum vertical speed in orbit in kph</t>
  </si>
  <si>
    <t xml:space="preserve"> Apogee - maximum height in orbit in kilometres</t>
  </si>
  <si>
    <t xml:space="preserve"> Apogee - minimum horizontal speed in orbit in kph</t>
  </si>
  <si>
    <t xml:space="preserve"> Perigee - minimum height in orbit in kilometres</t>
  </si>
  <si>
    <t xml:space="preserve"> Perigee - maximum horizontal speed in orbit in kph</t>
  </si>
  <si>
    <t xml:space="preserve"> Eccentricity of the orbit (foci separation / major axis)</t>
  </si>
  <si>
    <t xml:space="preserve"> % that Apogee (highest) is above Perigee (lowest)</t>
  </si>
  <si>
    <t xml:space="preserve"> Vertical speed in kph                  (last period of Calcs)</t>
  </si>
  <si>
    <t xml:space="preserve"> Horizontal speed increase           (last period of Calcs)</t>
  </si>
  <si>
    <t xml:space="preserve"> Rotational speed bonus in kph     (last period of Calcs)</t>
  </si>
  <si>
    <t xml:space="preserve"> Actual horizontal speed in kph     (last period of Calcs)</t>
  </si>
  <si>
    <t>Orbit data</t>
  </si>
  <si>
    <t xml:space="preserve"> Stage 1 mass in kgs</t>
  </si>
  <si>
    <t xml:space="preserve"> Stage 1 Mass Ratio</t>
  </si>
  <si>
    <t xml:space="preserve"> Stage 1 thrust ratio</t>
  </si>
  <si>
    <t xml:space="preserve"> Specific impulse of Propellant</t>
  </si>
  <si>
    <t xml:space="preserve"> Stage 2 mass in kgs</t>
  </si>
  <si>
    <t xml:space="preserve"> Stage 2 Mass Ratio</t>
  </si>
  <si>
    <t xml:space="preserve"> Stage 2 thrust ratio</t>
  </si>
  <si>
    <t xml:space="preserve"> Stage 2 ignition delay</t>
  </si>
  <si>
    <t xml:space="preserve"> Acceleration due to gravity</t>
  </si>
  <si>
    <t xml:space="preserve"> Rotational speed at equator</t>
  </si>
  <si>
    <t xml:space="preserve"> Target orbital height in kms</t>
  </si>
  <si>
    <t xml:space="preserve"> Thrust angle tilt rate</t>
  </si>
  <si>
    <t xml:space="preserve"> Thrust angle maximum</t>
  </si>
  <si>
    <t xml:space="preserve"> Pitchdown vertical speed limit</t>
  </si>
  <si>
    <t xml:space="preserve"> Pitchdown Thrust angle</t>
  </si>
  <si>
    <t xml:space="preserve"> Horizontal speed increase at burnout</t>
  </si>
  <si>
    <t xml:space="preserve"> Acceleration due to Gravity at the pole</t>
  </si>
  <si>
    <t xml:space="preserve"> Orbit height in kilometres    (range + or - 5%)</t>
  </si>
  <si>
    <t xml:space="preserve"> Vertical speed in kph          (range + or - 300)</t>
  </si>
  <si>
    <t xml:space="preserve"> Horizontal speed increase   (range + or - 3%)</t>
  </si>
  <si>
    <t>Calculated from planet radius, acceleration and rotational speed</t>
  </si>
  <si>
    <t>Calculated from planet radius and acceleration</t>
  </si>
  <si>
    <t xml:space="preserve"> Target orbit height in kms</t>
  </si>
  <si>
    <t xml:space="preserve"> Pitchdown vertical speed limit kph</t>
  </si>
  <si>
    <t xml:space="preserve"> Pitchdown trigger % of orbital height</t>
  </si>
  <si>
    <t xml:space="preserve"> Pitchdown thrust angle</t>
  </si>
  <si>
    <t>Forecast2 planet "x" coordinate</t>
  </si>
  <si>
    <t>Forecast2 planet "y" coordinate</t>
  </si>
  <si>
    <t>Forecast2 "x" coordinate (first 250 periods calculated)</t>
  </si>
  <si>
    <t>Forecast2 "y" coordinate (first 250 periods calculated)</t>
  </si>
  <si>
    <t>Forecast2 "x" coordinate (next 250 periods calculated)</t>
  </si>
  <si>
    <t>Forecast2 "y" coordinate (next 250 periods calculated)</t>
  </si>
  <si>
    <t>Calculated from Stage mass and Mass Ratio</t>
  </si>
  <si>
    <t>Calculated from Specific Impulse, Propellant mass and Thrust</t>
  </si>
  <si>
    <t>Calculated from Thrust and Specific Impulse</t>
  </si>
  <si>
    <t>Calculated from Stage mass and Propellant mass for the stage</t>
  </si>
  <si>
    <t>Calculated from Stage Structure and Propellant masses and Payload</t>
  </si>
  <si>
    <t>Minutes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</si>
</sst>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
    <numFmt numFmtId="166" formatCode="0.0000"/>
    <numFmt numFmtId="167" formatCode="0.000000"/>
    <numFmt numFmtId="168" formatCode="0.0%"/>
  </numFmts>
  <fonts count="45" x14ac:knownFonts="1">
    <font>
      <sz val="10"/>
      <name val="Arial"/>
    </font>
    <font>
      <sz val="10"/>
      <name val="Arial"/>
    </font>
    <font>
      <sz val="8"/>
      <name val="Arial"/>
    </font>
    <font>
      <sz val="8"/>
      <name val="Arial"/>
      <family val="2"/>
    </font>
    <font>
      <b/>
      <sz val="10"/>
      <name val="Arial"/>
      <family val="2"/>
    </font>
    <font>
      <b/>
      <sz val="8"/>
      <name val="Arial"/>
      <family val="2"/>
    </font>
    <font>
      <i/>
      <sz val="8"/>
      <name val="Arial"/>
      <family val="2"/>
    </font>
    <font>
      <sz val="10"/>
      <name val="Arial"/>
      <family val="2"/>
    </font>
    <font>
      <b/>
      <sz val="12"/>
      <color indexed="18"/>
      <name val="Arial"/>
      <family val="2"/>
    </font>
    <font>
      <b/>
      <sz val="8"/>
      <color indexed="10"/>
      <name val="Arial"/>
      <family val="2"/>
    </font>
    <font>
      <sz val="10"/>
      <color indexed="10"/>
      <name val="Arial"/>
      <family val="2"/>
    </font>
    <font>
      <u/>
      <sz val="8"/>
      <name val="Arial"/>
    </font>
    <font>
      <b/>
      <sz val="8"/>
      <color indexed="18"/>
      <name val="Arial"/>
      <family val="2"/>
    </font>
    <font>
      <sz val="8"/>
      <color indexed="12"/>
      <name val="Arial"/>
      <family val="2"/>
    </font>
    <font>
      <sz val="12"/>
      <name val="Arial"/>
      <family val="2"/>
    </font>
    <font>
      <sz val="8"/>
      <color indexed="10"/>
      <name val="Arial"/>
    </font>
    <font>
      <sz val="10"/>
      <color indexed="10"/>
      <name val="Arial"/>
    </font>
    <font>
      <b/>
      <sz val="10"/>
      <color indexed="10"/>
      <name val="Arial"/>
      <family val="2"/>
    </font>
    <font>
      <b/>
      <sz val="10"/>
      <color indexed="12"/>
      <name val="Arial"/>
      <family val="2"/>
    </font>
    <font>
      <b/>
      <sz val="10"/>
      <color indexed="17"/>
      <name val="Arial"/>
      <family val="2"/>
    </font>
    <font>
      <b/>
      <sz val="8"/>
      <name val="Arial"/>
    </font>
    <font>
      <sz val="10"/>
      <name val="Arial"/>
    </font>
    <font>
      <sz val="10"/>
      <name val="Arial"/>
    </font>
    <font>
      <b/>
      <sz val="9"/>
      <color indexed="10"/>
      <name val="Arial"/>
      <family val="2"/>
    </font>
    <font>
      <sz val="14"/>
      <color indexed="18"/>
      <name val="Arial"/>
      <family val="2"/>
    </font>
    <font>
      <b/>
      <sz val="12"/>
      <color indexed="10"/>
      <name val="Arial"/>
      <family val="2"/>
    </font>
    <font>
      <b/>
      <sz val="11"/>
      <color indexed="18"/>
      <name val="Arial"/>
      <family val="2"/>
    </font>
    <font>
      <b/>
      <sz val="9"/>
      <color indexed="18"/>
      <name val="Arial"/>
      <family val="2"/>
    </font>
    <font>
      <sz val="14"/>
      <color indexed="12"/>
      <name val="Arial"/>
      <family val="2"/>
    </font>
    <font>
      <b/>
      <sz val="12"/>
      <color indexed="63"/>
      <name val="Arial"/>
      <family val="2"/>
    </font>
    <font>
      <b/>
      <sz val="16"/>
      <color indexed="10"/>
      <name val="Arial"/>
      <family val="2"/>
    </font>
    <font>
      <sz val="8"/>
      <color indexed="22"/>
      <name val="Arial"/>
      <family val="2"/>
    </font>
    <font>
      <b/>
      <sz val="14"/>
      <color indexed="10"/>
      <name val="Arial"/>
      <family val="2"/>
    </font>
    <font>
      <sz val="9"/>
      <name val="Arial"/>
    </font>
    <font>
      <b/>
      <sz val="9"/>
      <color indexed="12"/>
      <name val="Arial"/>
    </font>
    <font>
      <b/>
      <sz val="9"/>
      <color indexed="10"/>
      <name val="Arial"/>
    </font>
    <font>
      <b/>
      <sz val="9"/>
      <color indexed="17"/>
      <name val="Arial"/>
    </font>
    <font>
      <sz val="8"/>
      <color indexed="9"/>
      <name val="Arial"/>
    </font>
    <font>
      <sz val="10"/>
      <color indexed="9"/>
      <name val="Arial"/>
    </font>
    <font>
      <sz val="8"/>
      <color indexed="47"/>
      <name val="Arial"/>
    </font>
    <font>
      <sz val="10"/>
      <color indexed="63"/>
      <name val="Arial"/>
    </font>
    <font>
      <sz val="10"/>
      <color theme="1"/>
      <name val="Arial"/>
      <family val="2"/>
    </font>
    <font>
      <sz val="8"/>
      <color theme="1"/>
      <name val="Arial"/>
      <family val="2"/>
    </font>
    <font>
      <sz val="8"/>
      <color theme="5" tint="0.59999389629810485"/>
      <name val="Arial"/>
      <family val="2"/>
    </font>
    <font>
      <sz val="10"/>
      <color theme="5" tint="0.59999389629810485"/>
      <name val="Arial"/>
      <family val="2"/>
    </font>
  </fonts>
  <fills count="9">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712">
    <xf numFmtId="0" fontId="0" fillId="0" borderId="0" xfId="0"/>
    <xf numFmtId="0" fontId="0" fillId="0" borderId="0" xfId="0" applyBorder="1"/>
    <xf numFmtId="0" fontId="3" fillId="0" borderId="0" xfId="0" applyFont="1" applyBorder="1"/>
    <xf numFmtId="0" fontId="4" fillId="0" borderId="0" xfId="0" applyFont="1"/>
    <xf numFmtId="0" fontId="5" fillId="0" borderId="0" xfId="0" applyFont="1" applyBorder="1"/>
    <xf numFmtId="1" fontId="5" fillId="0" borderId="0" xfId="0" applyNumberFormat="1" applyFont="1" applyBorder="1"/>
    <xf numFmtId="0" fontId="3" fillId="0" borderId="0" xfId="0" applyFont="1" applyBorder="1" applyAlignment="1"/>
    <xf numFmtId="0" fontId="7" fillId="0" borderId="0" xfId="0" applyFont="1"/>
    <xf numFmtId="0" fontId="3" fillId="0" borderId="0" xfId="0" applyFont="1" applyBorder="1" applyAlignment="1">
      <alignment horizontal="center"/>
    </xf>
    <xf numFmtId="0" fontId="7" fillId="0" borderId="0" xfId="0" applyFont="1" applyBorder="1"/>
    <xf numFmtId="164" fontId="5" fillId="0" borderId="0" xfId="0" applyNumberFormat="1" applyFont="1" applyBorder="1"/>
    <xf numFmtId="0" fontId="3" fillId="0" borderId="0" xfId="0" applyNumberFormat="1" applyFont="1" applyBorder="1" applyAlignment="1"/>
    <xf numFmtId="0" fontId="3" fillId="0" borderId="0" xfId="0" applyFont="1" applyFill="1" applyBorder="1" applyAlignment="1">
      <alignment horizontal="center"/>
    </xf>
    <xf numFmtId="0" fontId="0" fillId="0" borderId="0" xfId="0" applyFill="1"/>
    <xf numFmtId="0" fontId="9" fillId="0" borderId="0" xfId="0" applyFont="1" applyBorder="1" applyAlignment="1">
      <alignment horizontal="center"/>
    </xf>
    <xf numFmtId="0" fontId="8" fillId="0" borderId="0" xfId="0" applyFont="1" applyBorder="1" applyAlignment="1"/>
    <xf numFmtId="0" fontId="0" fillId="0" borderId="0" xfId="0" applyAlignment="1">
      <alignment horizontal="left"/>
    </xf>
    <xf numFmtId="0" fontId="8" fillId="0" borderId="0" xfId="0" applyFont="1" applyFill="1" applyBorder="1" applyAlignment="1">
      <alignment horizontal="center"/>
    </xf>
    <xf numFmtId="0" fontId="10" fillId="0" borderId="0" xfId="0" applyFont="1" applyBorder="1" applyAlignment="1">
      <alignment horizontal="center"/>
    </xf>
    <xf numFmtId="0" fontId="0" fillId="0" borderId="0" xfId="0" applyBorder="1" applyAlignment="1">
      <alignment vertical="center" wrapText="1"/>
    </xf>
    <xf numFmtId="164" fontId="3" fillId="0" borderId="0" xfId="0" applyNumberFormat="1" applyFont="1" applyFill="1" applyBorder="1" applyAlignment="1" applyProtection="1">
      <alignment horizontal="center"/>
    </xf>
    <xf numFmtId="1" fontId="3" fillId="0" borderId="0" xfId="0" applyNumberFormat="1" applyFont="1" applyFill="1" applyBorder="1" applyAlignment="1" applyProtection="1">
      <alignment horizontal="center"/>
    </xf>
    <xf numFmtId="0" fontId="2" fillId="0" borderId="0" xfId="0" applyFont="1" applyBorder="1" applyAlignment="1">
      <alignment horizontal="center"/>
    </xf>
    <xf numFmtId="1" fontId="5" fillId="0" borderId="0" xfId="0" applyNumberFormat="1" applyFont="1" applyBorder="1" applyAlignment="1">
      <alignment horizontal="center"/>
    </xf>
    <xf numFmtId="1" fontId="3" fillId="0" borderId="0" xfId="0" applyNumberFormat="1" applyFont="1" applyBorder="1" applyAlignment="1">
      <alignment horizontal="center"/>
    </xf>
    <xf numFmtId="0" fontId="3" fillId="0" borderId="0" xfId="0" applyFont="1" applyBorder="1" applyAlignment="1">
      <alignment horizontal="left"/>
    </xf>
    <xf numFmtId="2" fontId="5" fillId="0" borderId="0" xfId="0" applyNumberFormat="1" applyFont="1" applyBorder="1"/>
    <xf numFmtId="0" fontId="4" fillId="0" borderId="0" xfId="0" applyFont="1" applyAlignment="1">
      <alignment horizontal="center"/>
    </xf>
    <xf numFmtId="1" fontId="3" fillId="2" borderId="1" xfId="0" applyNumberFormat="1" applyFont="1" applyFill="1" applyBorder="1" applyAlignment="1">
      <alignment horizontal="center"/>
    </xf>
    <xf numFmtId="1" fontId="3" fillId="2" borderId="2" xfId="0" applyNumberFormat="1" applyFont="1" applyFill="1" applyBorder="1" applyAlignment="1">
      <alignment horizontal="center"/>
    </xf>
    <xf numFmtId="1" fontId="3" fillId="3" borderId="1" xfId="0" applyNumberFormat="1" applyFont="1" applyFill="1" applyBorder="1" applyAlignment="1">
      <alignment horizontal="center"/>
    </xf>
    <xf numFmtId="1" fontId="3" fillId="3" borderId="2" xfId="0" applyNumberFormat="1" applyFont="1" applyFill="1" applyBorder="1" applyAlignment="1">
      <alignment horizontal="center"/>
    </xf>
    <xf numFmtId="1" fontId="3" fillId="4" borderId="1" xfId="0" applyNumberFormat="1" applyFont="1" applyFill="1" applyBorder="1" applyAlignment="1">
      <alignment horizontal="center"/>
    </xf>
    <xf numFmtId="2" fontId="3" fillId="4" borderId="1" xfId="0" applyNumberFormat="1" applyFont="1" applyFill="1" applyBorder="1" applyAlignment="1">
      <alignment horizontal="center"/>
    </xf>
    <xf numFmtId="2" fontId="3" fillId="4" borderId="2" xfId="0" applyNumberFormat="1" applyFont="1" applyFill="1" applyBorder="1" applyAlignment="1">
      <alignment horizontal="center"/>
    </xf>
    <xf numFmtId="2" fontId="3" fillId="3" borderId="1" xfId="0" applyNumberFormat="1" applyFont="1" applyFill="1" applyBorder="1" applyAlignment="1">
      <alignment horizontal="center"/>
    </xf>
    <xf numFmtId="2" fontId="3" fillId="3" borderId="2" xfId="0" applyNumberFormat="1" applyFont="1" applyFill="1" applyBorder="1" applyAlignment="1">
      <alignment horizontal="center"/>
    </xf>
    <xf numFmtId="1" fontId="3" fillId="5" borderId="1" xfId="0" applyNumberFormat="1" applyFont="1" applyFill="1" applyBorder="1" applyAlignment="1">
      <alignment horizontal="center"/>
    </xf>
    <xf numFmtId="1" fontId="3" fillId="5" borderId="2" xfId="0" applyNumberFormat="1" applyFont="1" applyFill="1" applyBorder="1" applyAlignment="1">
      <alignment horizontal="center"/>
    </xf>
    <xf numFmtId="1" fontId="3" fillId="6" borderId="1" xfId="0" applyNumberFormat="1" applyFont="1" applyFill="1" applyBorder="1" applyAlignment="1">
      <alignment horizontal="center"/>
    </xf>
    <xf numFmtId="0" fontId="3" fillId="0" borderId="0" xfId="0" applyFont="1" applyFill="1" applyBorder="1"/>
    <xf numFmtId="0" fontId="3" fillId="6" borderId="3" xfId="0" applyFont="1" applyFill="1" applyBorder="1"/>
    <xf numFmtId="0" fontId="3" fillId="6" borderId="4" xfId="0" applyFont="1" applyFill="1" applyBorder="1"/>
    <xf numFmtId="2" fontId="3" fillId="0" borderId="0" xfId="0" applyNumberFormat="1" applyFont="1" applyBorder="1" applyAlignment="1">
      <alignment horizontal="center"/>
    </xf>
    <xf numFmtId="2" fontId="3" fillId="0" borderId="0" xfId="0" applyNumberFormat="1" applyFont="1" applyBorder="1"/>
    <xf numFmtId="1" fontId="3" fillId="0" borderId="0" xfId="0" applyNumberFormat="1" applyFont="1" applyBorder="1"/>
    <xf numFmtId="1" fontId="7" fillId="0" borderId="0" xfId="0" applyNumberFormat="1" applyFont="1" applyBorder="1"/>
    <xf numFmtId="164" fontId="3" fillId="0" borderId="0" xfId="0" applyNumberFormat="1" applyFont="1" applyBorder="1" applyAlignment="1">
      <alignment horizontal="center"/>
    </xf>
    <xf numFmtId="0" fontId="3" fillId="0" borderId="0" xfId="0" applyFont="1"/>
    <xf numFmtId="0" fontId="3" fillId="0" borderId="0" xfId="0" applyFont="1" applyBorder="1" applyAlignment="1">
      <alignment horizontal="left" vertical="center" wrapText="1"/>
    </xf>
    <xf numFmtId="0" fontId="7" fillId="0" borderId="0" xfId="0" applyFont="1" applyAlignment="1"/>
    <xf numFmtId="0" fontId="6" fillId="0" borderId="0" xfId="0" applyFont="1" applyBorder="1" applyAlignment="1"/>
    <xf numFmtId="1" fontId="7" fillId="0" borderId="0" xfId="0" applyNumberFormat="1" applyFont="1" applyBorder="1" applyAlignment="1">
      <alignment horizontal="center"/>
    </xf>
    <xf numFmtId="0" fontId="7" fillId="0" borderId="0" xfId="0" applyFont="1" applyBorder="1" applyAlignment="1">
      <alignment horizontal="center"/>
    </xf>
    <xf numFmtId="1" fontId="3" fillId="0" borderId="0" xfId="0" applyNumberFormat="1" applyFont="1" applyBorder="1" applyAlignment="1">
      <alignment horizontal="right"/>
    </xf>
    <xf numFmtId="1" fontId="5" fillId="0" borderId="0" xfId="0" applyNumberFormat="1" applyFont="1" applyBorder="1" applyAlignment="1">
      <alignment horizontal="right"/>
    </xf>
    <xf numFmtId="1" fontId="0" fillId="0" borderId="0" xfId="0" applyNumberFormat="1"/>
    <xf numFmtId="1" fontId="3" fillId="2" borderId="5" xfId="0" applyNumberFormat="1" applyFont="1" applyFill="1" applyBorder="1" applyAlignment="1">
      <alignment horizontal="center"/>
    </xf>
    <xf numFmtId="1" fontId="3" fillId="2" borderId="6" xfId="0" applyNumberFormat="1" applyFont="1" applyFill="1" applyBorder="1" applyAlignment="1">
      <alignment horizontal="center"/>
    </xf>
    <xf numFmtId="0" fontId="5" fillId="2" borderId="7" xfId="0" applyFont="1" applyFill="1" applyBorder="1" applyAlignment="1">
      <alignment horizontal="center"/>
    </xf>
    <xf numFmtId="0" fontId="3" fillId="2" borderId="7" xfId="0" applyFont="1" applyFill="1" applyBorder="1" applyAlignment="1">
      <alignment horizontal="left"/>
    </xf>
    <xf numFmtId="0" fontId="5" fillId="4" borderId="7" xfId="0" applyFont="1" applyFill="1" applyBorder="1" applyAlignment="1">
      <alignment horizontal="center"/>
    </xf>
    <xf numFmtId="0" fontId="3" fillId="4" borderId="7" xfId="0" applyFont="1" applyFill="1" applyBorder="1" applyAlignment="1">
      <alignment horizontal="left"/>
    </xf>
    <xf numFmtId="0" fontId="5" fillId="7" borderId="7" xfId="0" applyFont="1" applyFill="1" applyBorder="1" applyAlignment="1">
      <alignment horizontal="center"/>
    </xf>
    <xf numFmtId="0" fontId="3" fillId="7" borderId="7" xfId="0" applyFont="1" applyFill="1" applyBorder="1" applyAlignment="1">
      <alignment horizontal="left"/>
    </xf>
    <xf numFmtId="0" fontId="5" fillId="5" borderId="7" xfId="0" applyFont="1" applyFill="1" applyBorder="1" applyAlignment="1">
      <alignment horizontal="center"/>
    </xf>
    <xf numFmtId="0" fontId="3" fillId="5" borderId="7" xfId="0" applyFont="1" applyFill="1" applyBorder="1" applyAlignment="1">
      <alignment horizontal="left"/>
    </xf>
    <xf numFmtId="0" fontId="5" fillId="6" borderId="7" xfId="0" applyFont="1" applyFill="1" applyBorder="1" applyAlignment="1">
      <alignment horizontal="center"/>
    </xf>
    <xf numFmtId="0" fontId="3" fillId="6" borderId="7" xfId="0" applyFont="1" applyFill="1" applyBorder="1" applyAlignment="1">
      <alignment horizontal="left"/>
    </xf>
    <xf numFmtId="164" fontId="3" fillId="0" borderId="0" xfId="0" applyNumberFormat="1" applyFont="1" applyBorder="1"/>
    <xf numFmtId="0" fontId="4" fillId="0" borderId="0" xfId="0" applyFont="1" applyBorder="1" applyAlignment="1">
      <alignment horizontal="center"/>
    </xf>
    <xf numFmtId="0" fontId="3" fillId="3" borderId="7" xfId="0" applyFont="1" applyFill="1" applyBorder="1" applyAlignment="1">
      <alignment horizontal="center"/>
    </xf>
    <xf numFmtId="2" fontId="13" fillId="6" borderId="1" xfId="0" applyNumberFormat="1" applyFont="1" applyFill="1" applyBorder="1" applyAlignment="1">
      <alignment horizontal="center" vertical="center" wrapText="1"/>
    </xf>
    <xf numFmtId="2" fontId="13" fillId="6" borderId="2" xfId="0" applyNumberFormat="1" applyFont="1" applyFill="1" applyBorder="1" applyAlignment="1">
      <alignment horizontal="center" vertical="center" wrapText="1"/>
    </xf>
    <xf numFmtId="0" fontId="3" fillId="3" borderId="5" xfId="0" applyFont="1" applyFill="1" applyBorder="1" applyAlignment="1">
      <alignment horizontal="right"/>
    </xf>
    <xf numFmtId="0" fontId="4" fillId="3" borderId="8" xfId="0" applyFont="1" applyFill="1" applyBorder="1" applyAlignment="1">
      <alignment horizontal="center"/>
    </xf>
    <xf numFmtId="0" fontId="4" fillId="3" borderId="9" xfId="0" applyFont="1" applyFill="1" applyBorder="1" applyAlignment="1">
      <alignment horizontal="center"/>
    </xf>
    <xf numFmtId="0" fontId="4" fillId="3" borderId="10" xfId="0" applyFont="1" applyFill="1" applyBorder="1" applyAlignment="1">
      <alignment horizontal="center"/>
    </xf>
    <xf numFmtId="0" fontId="3" fillId="3" borderId="6" xfId="0" applyFont="1" applyFill="1" applyBorder="1" applyAlignment="1">
      <alignment horizontal="right"/>
    </xf>
    <xf numFmtId="0" fontId="0" fillId="0" borderId="0" xfId="0" applyAlignment="1">
      <alignment horizontal="center"/>
    </xf>
    <xf numFmtId="0" fontId="0" fillId="6" borderId="12" xfId="0" applyFill="1" applyBorder="1"/>
    <xf numFmtId="0" fontId="0" fillId="6" borderId="13" xfId="0" applyFill="1" applyBorder="1"/>
    <xf numFmtId="0" fontId="0" fillId="6" borderId="14" xfId="0" applyFill="1" applyBorder="1"/>
    <xf numFmtId="0" fontId="0" fillId="6" borderId="15" xfId="0" applyFill="1" applyBorder="1"/>
    <xf numFmtId="0" fontId="0" fillId="6" borderId="0" xfId="0" applyFill="1" applyBorder="1"/>
    <xf numFmtId="0" fontId="0" fillId="6" borderId="16" xfId="0" applyFill="1" applyBorder="1"/>
    <xf numFmtId="0" fontId="2" fillId="6" borderId="15" xfId="0" applyFont="1" applyFill="1" applyBorder="1"/>
    <xf numFmtId="0" fontId="2" fillId="6" borderId="0" xfId="0" applyFont="1" applyFill="1" applyBorder="1"/>
    <xf numFmtId="0" fontId="0" fillId="6" borderId="17" xfId="0" applyFill="1" applyBorder="1"/>
    <xf numFmtId="0" fontId="0" fillId="4" borderId="12" xfId="0" applyFill="1" applyBorder="1"/>
    <xf numFmtId="0" fontId="0" fillId="4" borderId="14" xfId="0" applyFill="1" applyBorder="1"/>
    <xf numFmtId="0" fontId="2" fillId="4" borderId="15" xfId="0" applyFont="1" applyFill="1" applyBorder="1"/>
    <xf numFmtId="0" fontId="0" fillId="4" borderId="15" xfId="0" applyFill="1" applyBorder="1"/>
    <xf numFmtId="0" fontId="0" fillId="6" borderId="18" xfId="0" applyFill="1" applyBorder="1"/>
    <xf numFmtId="0" fontId="0" fillId="6" borderId="19" xfId="0" applyFill="1" applyBorder="1"/>
    <xf numFmtId="0" fontId="3" fillId="6" borderId="4" xfId="0" applyFont="1" applyFill="1" applyBorder="1" applyAlignment="1"/>
    <xf numFmtId="0" fontId="3" fillId="6" borderId="20" xfId="0" applyFont="1" applyFill="1" applyBorder="1"/>
    <xf numFmtId="0" fontId="3" fillId="6" borderId="21" xfId="0" applyFont="1" applyFill="1" applyBorder="1"/>
    <xf numFmtId="0" fontId="3" fillId="6" borderId="22" xfId="0" applyFont="1" applyFill="1" applyBorder="1"/>
    <xf numFmtId="164" fontId="2" fillId="6" borderId="15" xfId="0" applyNumberFormat="1" applyFont="1" applyFill="1" applyBorder="1"/>
    <xf numFmtId="2" fontId="2" fillId="6" borderId="15" xfId="0" applyNumberFormat="1" applyFont="1" applyFill="1" applyBorder="1"/>
    <xf numFmtId="1" fontId="2" fillId="6" borderId="24" xfId="0" applyNumberFormat="1" applyFont="1" applyFill="1" applyBorder="1" applyAlignment="1">
      <alignment horizontal="center"/>
    </xf>
    <xf numFmtId="0" fontId="8" fillId="4" borderId="4" xfId="0" applyFont="1" applyFill="1" applyBorder="1" applyAlignment="1">
      <alignment horizontal="center"/>
    </xf>
    <xf numFmtId="0" fontId="12" fillId="4" borderId="0" xfId="0" applyFont="1" applyFill="1" applyBorder="1" applyAlignment="1">
      <alignment horizontal="center"/>
    </xf>
    <xf numFmtId="0" fontId="12" fillId="6" borderId="0" xfId="0" applyFont="1" applyFill="1" applyBorder="1" applyAlignment="1">
      <alignment horizontal="center"/>
    </xf>
    <xf numFmtId="0" fontId="3" fillId="6" borderId="0" xfId="0" applyFont="1" applyFill="1" applyBorder="1" applyAlignment="1">
      <alignment horizontal="center"/>
    </xf>
    <xf numFmtId="0" fontId="12" fillId="6" borderId="25" xfId="0" applyFont="1" applyFill="1" applyBorder="1" applyAlignment="1">
      <alignment horizontal="center"/>
    </xf>
    <xf numFmtId="0" fontId="12" fillId="4" borderId="25" xfId="0" applyFont="1" applyFill="1" applyBorder="1" applyAlignment="1">
      <alignment horizontal="center"/>
    </xf>
    <xf numFmtId="0" fontId="0" fillId="6" borderId="26" xfId="0" applyFill="1" applyBorder="1"/>
    <xf numFmtId="0" fontId="0" fillId="6" borderId="27" xfId="0" applyFill="1" applyBorder="1"/>
    <xf numFmtId="0" fontId="0" fillId="6" borderId="28" xfId="0" applyFill="1" applyBorder="1"/>
    <xf numFmtId="0" fontId="0" fillId="4" borderId="0" xfId="0" applyFill="1" applyBorder="1"/>
    <xf numFmtId="0" fontId="0" fillId="4" borderId="13" xfId="0" applyFill="1" applyBorder="1"/>
    <xf numFmtId="0" fontId="0" fillId="4" borderId="19" xfId="0" applyFill="1" applyBorder="1"/>
    <xf numFmtId="1" fontId="2" fillId="4" borderId="0" xfId="0" applyNumberFormat="1" applyFont="1" applyFill="1" applyBorder="1" applyAlignment="1">
      <alignment horizontal="center"/>
    </xf>
    <xf numFmtId="0" fontId="9" fillId="4" borderId="16" xfId="0" applyFont="1" applyFill="1" applyBorder="1"/>
    <xf numFmtId="0" fontId="15" fillId="4" borderId="16" xfId="0" applyFont="1" applyFill="1" applyBorder="1"/>
    <xf numFmtId="0" fontId="16" fillId="4" borderId="16" xfId="0" applyFont="1" applyFill="1" applyBorder="1"/>
    <xf numFmtId="0" fontId="0" fillId="0" borderId="0" xfId="0" applyFill="1" applyBorder="1"/>
    <xf numFmtId="0" fontId="0" fillId="4" borderId="16" xfId="0" applyFill="1" applyBorder="1"/>
    <xf numFmtId="0" fontId="3" fillId="4" borderId="15" xfId="0" applyFont="1" applyFill="1" applyBorder="1"/>
    <xf numFmtId="0" fontId="2" fillId="4" borderId="0" xfId="0" applyFont="1" applyFill="1" applyBorder="1" applyAlignment="1">
      <alignment horizontal="center"/>
    </xf>
    <xf numFmtId="0" fontId="0" fillId="4" borderId="17" xfId="0" applyFill="1" applyBorder="1"/>
    <xf numFmtId="0" fontId="0" fillId="4" borderId="18" xfId="0" applyFill="1" applyBorder="1"/>
    <xf numFmtId="164" fontId="2" fillId="4" borderId="0" xfId="0" applyNumberFormat="1" applyFont="1" applyFill="1" applyBorder="1" applyAlignment="1">
      <alignment horizontal="center"/>
    </xf>
    <xf numFmtId="1" fontId="17" fillId="0" borderId="0" xfId="0" applyNumberFormat="1" applyFont="1" applyAlignment="1">
      <alignment horizontal="left" vertical="center"/>
    </xf>
    <xf numFmtId="0" fontId="18" fillId="0" borderId="0" xfId="0" applyFont="1" applyAlignment="1">
      <alignment horizontal="left" vertical="center"/>
    </xf>
    <xf numFmtId="0" fontId="6" fillId="6" borderId="0" xfId="0" applyFont="1" applyFill="1" applyBorder="1" applyAlignment="1">
      <alignment horizontal="center"/>
    </xf>
    <xf numFmtId="0" fontId="2" fillId="0" borderId="0" xfId="0" applyFont="1" applyFill="1" applyBorder="1" applyAlignment="1">
      <alignment horizontal="center"/>
    </xf>
    <xf numFmtId="1" fontId="2" fillId="0" borderId="0" xfId="0" applyNumberFormat="1" applyFont="1" applyFill="1" applyBorder="1" applyAlignment="1">
      <alignment horizontal="center"/>
    </xf>
    <xf numFmtId="1" fontId="3"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2" fontId="2" fillId="0" borderId="0" xfId="0" applyNumberFormat="1" applyFont="1" applyFill="1" applyBorder="1" applyAlignment="1">
      <alignment horizontal="center"/>
    </xf>
    <xf numFmtId="0" fontId="2" fillId="0" borderId="0" xfId="0" applyFont="1" applyFill="1" applyBorder="1"/>
    <xf numFmtId="0" fontId="21" fillId="0" borderId="0" xfId="0" applyFont="1" applyFill="1" applyBorder="1"/>
    <xf numFmtId="0" fontId="22" fillId="0" borderId="0" xfId="0" applyFont="1" applyFill="1" applyBorder="1"/>
    <xf numFmtId="164" fontId="3" fillId="0" borderId="0" xfId="0" applyNumberFormat="1" applyFont="1" applyFill="1" applyBorder="1" applyAlignment="1">
      <alignment horizontal="center"/>
    </xf>
    <xf numFmtId="0" fontId="7" fillId="0" borderId="0" xfId="0" applyFont="1" applyFill="1" applyBorder="1"/>
    <xf numFmtId="0" fontId="3" fillId="3" borderId="1" xfId="0" applyFont="1" applyFill="1" applyBorder="1" applyAlignment="1">
      <alignment horizontal="right"/>
    </xf>
    <xf numFmtId="0" fontId="7" fillId="3" borderId="1" xfId="0" applyFont="1" applyFill="1" applyBorder="1" applyAlignment="1">
      <alignment horizontal="right"/>
    </xf>
    <xf numFmtId="0" fontId="0" fillId="3" borderId="1" xfId="0" applyFill="1" applyBorder="1"/>
    <xf numFmtId="2" fontId="13" fillId="6" borderId="1" xfId="0" applyNumberFormat="1" applyFont="1" applyFill="1" applyBorder="1" applyAlignment="1">
      <alignment horizontal="center"/>
    </xf>
    <xf numFmtId="0" fontId="3" fillId="3" borderId="20" xfId="0" applyFont="1" applyFill="1" applyBorder="1" applyAlignment="1">
      <alignment horizontal="center"/>
    </xf>
    <xf numFmtId="164" fontId="3" fillId="3" borderId="34" xfId="0" applyNumberFormat="1" applyFont="1" applyFill="1" applyBorder="1" applyAlignment="1">
      <alignment horizontal="center"/>
    </xf>
    <xf numFmtId="2" fontId="13" fillId="6" borderId="2" xfId="0" applyNumberFormat="1" applyFont="1" applyFill="1" applyBorder="1" applyAlignment="1">
      <alignment horizontal="center"/>
    </xf>
    <xf numFmtId="0" fontId="3" fillId="3" borderId="34" xfId="0" applyFont="1" applyFill="1" applyBorder="1" applyAlignment="1">
      <alignment horizontal="right"/>
    </xf>
    <xf numFmtId="0" fontId="0" fillId="3" borderId="2" xfId="0" applyFill="1" applyBorder="1"/>
    <xf numFmtId="1" fontId="3" fillId="2" borderId="34" xfId="0" applyNumberFormat="1" applyFont="1" applyFill="1" applyBorder="1" applyAlignment="1">
      <alignment horizontal="center"/>
    </xf>
    <xf numFmtId="1" fontId="3" fillId="2" borderId="20" xfId="0" applyNumberFormat="1" applyFont="1" applyFill="1" applyBorder="1" applyAlignment="1">
      <alignment horizontal="center"/>
    </xf>
    <xf numFmtId="1" fontId="3" fillId="3" borderId="34" xfId="0" applyNumberFormat="1" applyFont="1" applyFill="1" applyBorder="1" applyAlignment="1">
      <alignment horizontal="center"/>
    </xf>
    <xf numFmtId="2" fontId="3" fillId="4" borderId="34" xfId="0" applyNumberFormat="1" applyFont="1" applyFill="1" applyBorder="1" applyAlignment="1">
      <alignment horizontal="center"/>
    </xf>
    <xf numFmtId="2" fontId="3" fillId="3" borderId="34" xfId="0" applyNumberFormat="1" applyFont="1" applyFill="1" applyBorder="1" applyAlignment="1">
      <alignment horizontal="center"/>
    </xf>
    <xf numFmtId="1" fontId="3" fillId="5" borderId="34" xfId="0" applyNumberFormat="1" applyFont="1" applyFill="1" applyBorder="1" applyAlignment="1">
      <alignment horizontal="center"/>
    </xf>
    <xf numFmtId="0" fontId="2" fillId="6" borderId="0" xfId="0" applyFont="1" applyFill="1" applyBorder="1" applyAlignment="1"/>
    <xf numFmtId="164" fontId="17" fillId="5" borderId="34" xfId="0" applyNumberFormat="1" applyFont="1" applyFill="1" applyBorder="1" applyAlignment="1">
      <alignment horizontal="center"/>
    </xf>
    <xf numFmtId="164" fontId="17" fillId="5" borderId="1" xfId="0" applyNumberFormat="1" applyFont="1" applyFill="1" applyBorder="1" applyAlignment="1">
      <alignment horizontal="center"/>
    </xf>
    <xf numFmtId="164" fontId="17" fillId="5" borderId="2" xfId="0" applyNumberFormat="1" applyFont="1" applyFill="1" applyBorder="1" applyAlignment="1">
      <alignment horizontal="center"/>
    </xf>
    <xf numFmtId="1" fontId="18" fillId="5" borderId="34" xfId="0" applyNumberFormat="1" applyFont="1" applyFill="1" applyBorder="1" applyAlignment="1">
      <alignment horizontal="center"/>
    </xf>
    <xf numFmtId="1" fontId="18" fillId="5" borderId="1" xfId="0" applyNumberFormat="1" applyFont="1" applyFill="1" applyBorder="1" applyAlignment="1">
      <alignment horizontal="center"/>
    </xf>
    <xf numFmtId="1" fontId="18" fillId="5" borderId="2" xfId="0" applyNumberFormat="1" applyFont="1" applyFill="1" applyBorder="1" applyAlignment="1">
      <alignment horizontal="center"/>
    </xf>
    <xf numFmtId="0" fontId="3" fillId="0" borderId="12" xfId="0" applyFont="1" applyBorder="1" applyAlignment="1">
      <alignment horizontal="left" vertical="center" wrapText="1"/>
    </xf>
    <xf numFmtId="0" fontId="3" fillId="0" borderId="14" xfId="0" applyFont="1" applyBorder="1" applyAlignment="1">
      <alignment horizontal="center"/>
    </xf>
    <xf numFmtId="0" fontId="3" fillId="0" borderId="15" xfId="0" applyFont="1" applyBorder="1" applyAlignment="1">
      <alignment horizontal="left" vertical="center" wrapText="1"/>
    </xf>
    <xf numFmtId="0" fontId="3" fillId="0" borderId="16" xfId="0" applyFont="1" applyBorder="1" applyAlignment="1">
      <alignment horizontal="center"/>
    </xf>
    <xf numFmtId="0" fontId="3" fillId="0" borderId="15" xfId="0" applyFont="1" applyBorder="1"/>
    <xf numFmtId="0" fontId="3" fillId="0" borderId="16" xfId="0" applyFont="1" applyBorder="1"/>
    <xf numFmtId="0" fontId="3" fillId="0" borderId="17" xfId="0" applyFont="1" applyBorder="1"/>
    <xf numFmtId="166" fontId="3" fillId="0" borderId="19" xfId="0" applyNumberFormat="1" applyFont="1" applyBorder="1" applyAlignment="1"/>
    <xf numFmtId="0" fontId="3" fillId="0" borderId="12" xfId="0" applyFont="1" applyBorder="1"/>
    <xf numFmtId="0" fontId="7" fillId="0" borderId="13" xfId="0" applyFont="1" applyBorder="1"/>
    <xf numFmtId="0" fontId="7" fillId="0" borderId="16" xfId="0" applyFont="1" applyBorder="1"/>
    <xf numFmtId="0" fontId="3" fillId="0" borderId="18" xfId="0" applyFont="1" applyBorder="1" applyAlignment="1">
      <alignment horizontal="center"/>
    </xf>
    <xf numFmtId="0" fontId="7" fillId="0" borderId="19" xfId="0" applyFont="1" applyBorder="1"/>
    <xf numFmtId="0" fontId="5" fillId="0" borderId="12" xfId="0" applyFont="1" applyBorder="1" applyAlignment="1">
      <alignment horizontal="left"/>
    </xf>
    <xf numFmtId="0" fontId="2" fillId="0" borderId="13" xfId="0" applyFont="1" applyBorder="1" applyAlignment="1">
      <alignment horizontal="center"/>
    </xf>
    <xf numFmtId="0" fontId="0" fillId="0" borderId="13" xfId="0" applyBorder="1"/>
    <xf numFmtId="0" fontId="0" fillId="0" borderId="14" xfId="0" applyBorder="1"/>
    <xf numFmtId="0" fontId="3" fillId="0" borderId="15" xfId="0" applyFont="1" applyBorder="1" applyAlignment="1">
      <alignment horizontal="left"/>
    </xf>
    <xf numFmtId="0" fontId="3" fillId="0" borderId="17" xfId="0" applyFont="1" applyBorder="1" applyAlignment="1">
      <alignment horizontal="left"/>
    </xf>
    <xf numFmtId="0" fontId="3" fillId="0" borderId="13" xfId="0" applyFont="1" applyBorder="1" applyAlignment="1">
      <alignment horizontal="center"/>
    </xf>
    <xf numFmtId="0" fontId="7" fillId="0" borderId="14" xfId="0" applyFont="1" applyBorder="1"/>
    <xf numFmtId="1" fontId="3" fillId="0" borderId="16" xfId="0" applyNumberFormat="1" applyFont="1" applyBorder="1" applyAlignment="1">
      <alignment horizontal="center"/>
    </xf>
    <xf numFmtId="0" fontId="5" fillId="0" borderId="15" xfId="0" applyFont="1" applyBorder="1" applyAlignment="1">
      <alignment horizontal="left"/>
    </xf>
    <xf numFmtId="1" fontId="5" fillId="0" borderId="16" xfId="0" applyNumberFormat="1" applyFont="1" applyBorder="1" applyAlignment="1">
      <alignment horizontal="center"/>
    </xf>
    <xf numFmtId="1" fontId="3" fillId="0" borderId="16" xfId="0" applyNumberFormat="1" applyFont="1" applyBorder="1" applyAlignment="1">
      <alignment horizontal="right"/>
    </xf>
    <xf numFmtId="1" fontId="5" fillId="0" borderId="16" xfId="0" applyNumberFormat="1" applyFont="1" applyBorder="1" applyAlignment="1">
      <alignment horizontal="right"/>
    </xf>
    <xf numFmtId="0" fontId="5" fillId="0" borderId="17" xfId="0" applyFont="1" applyBorder="1" applyAlignment="1">
      <alignment horizontal="left"/>
    </xf>
    <xf numFmtId="1" fontId="5" fillId="0" borderId="18" xfId="0" applyNumberFormat="1" applyFont="1" applyBorder="1" applyAlignment="1">
      <alignment horizontal="right"/>
    </xf>
    <xf numFmtId="2" fontId="5" fillId="0" borderId="18" xfId="0" applyNumberFormat="1" applyFont="1" applyBorder="1" applyAlignment="1">
      <alignment horizontal="right"/>
    </xf>
    <xf numFmtId="2" fontId="5" fillId="0" borderId="19" xfId="0" applyNumberFormat="1" applyFont="1" applyBorder="1" applyAlignment="1">
      <alignment horizontal="right"/>
    </xf>
    <xf numFmtId="1" fontId="3" fillId="0" borderId="13" xfId="0" applyNumberFormat="1" applyFont="1" applyBorder="1" applyAlignment="1">
      <alignment horizontal="center"/>
    </xf>
    <xf numFmtId="2" fontId="3" fillId="0" borderId="13" xfId="0" applyNumberFormat="1" applyFont="1" applyBorder="1" applyAlignment="1">
      <alignment horizontal="center"/>
    </xf>
    <xf numFmtId="2" fontId="3" fillId="0" borderId="16" xfId="0" applyNumberFormat="1" applyFont="1" applyBorder="1"/>
    <xf numFmtId="0" fontId="5" fillId="0" borderId="17" xfId="0" applyFont="1" applyBorder="1"/>
    <xf numFmtId="2" fontId="5" fillId="0" borderId="18" xfId="0" applyNumberFormat="1" applyFont="1" applyBorder="1"/>
    <xf numFmtId="2" fontId="5" fillId="0" borderId="19" xfId="0" applyNumberFormat="1" applyFont="1" applyBorder="1"/>
    <xf numFmtId="0" fontId="5" fillId="0" borderId="12" xfId="0" applyFont="1" applyBorder="1"/>
    <xf numFmtId="2" fontId="3" fillId="0" borderId="13" xfId="0" applyNumberFormat="1" applyFont="1" applyBorder="1"/>
    <xf numFmtId="0" fontId="5" fillId="0" borderId="15" xfId="0" applyFont="1" applyBorder="1"/>
    <xf numFmtId="2" fontId="5" fillId="0" borderId="16" xfId="0" applyNumberFormat="1" applyFont="1" applyBorder="1"/>
    <xf numFmtId="1" fontId="3" fillId="0" borderId="13" xfId="0" applyNumberFormat="1" applyFont="1" applyBorder="1"/>
    <xf numFmtId="1" fontId="3" fillId="0" borderId="16" xfId="0" applyNumberFormat="1" applyFont="1" applyBorder="1"/>
    <xf numFmtId="1" fontId="5" fillId="0" borderId="16" xfId="0" applyNumberFormat="1" applyFont="1" applyBorder="1"/>
    <xf numFmtId="164" fontId="5" fillId="0" borderId="16" xfId="0" applyNumberFormat="1" applyFont="1" applyBorder="1"/>
    <xf numFmtId="0" fontId="3" fillId="0" borderId="18" xfId="0" applyFont="1" applyBorder="1"/>
    <xf numFmtId="1" fontId="3" fillId="0" borderId="18" xfId="0" applyNumberFormat="1" applyFont="1" applyBorder="1"/>
    <xf numFmtId="0" fontId="7" fillId="0" borderId="18" xfId="0" applyFont="1" applyBorder="1"/>
    <xf numFmtId="0" fontId="3" fillId="0" borderId="13" xfId="0" applyFont="1" applyBorder="1"/>
    <xf numFmtId="1" fontId="3" fillId="0" borderId="14" xfId="0" applyNumberFormat="1" applyFont="1" applyBorder="1"/>
    <xf numFmtId="1" fontId="5" fillId="0" borderId="18" xfId="0" applyNumberFormat="1" applyFont="1" applyBorder="1"/>
    <xf numFmtId="164" fontId="5" fillId="0" borderId="18" xfId="0" applyNumberFormat="1" applyFont="1" applyBorder="1"/>
    <xf numFmtId="164" fontId="3" fillId="0" borderId="13" xfId="0" applyNumberFormat="1" applyFont="1" applyBorder="1"/>
    <xf numFmtId="164" fontId="3" fillId="0" borderId="14" xfId="0" applyNumberFormat="1" applyFont="1" applyBorder="1"/>
    <xf numFmtId="164" fontId="3" fillId="0" borderId="16" xfId="0" applyNumberFormat="1" applyFont="1" applyBorder="1"/>
    <xf numFmtId="164" fontId="3" fillId="0" borderId="18" xfId="0" applyNumberFormat="1" applyFont="1" applyBorder="1"/>
    <xf numFmtId="0" fontId="3" fillId="0" borderId="15" xfId="0" applyFont="1" applyFill="1" applyBorder="1"/>
    <xf numFmtId="0" fontId="7" fillId="0" borderId="17" xfId="0" applyFont="1" applyBorder="1"/>
    <xf numFmtId="2" fontId="3" fillId="0" borderId="18" xfId="0" applyNumberFormat="1" applyFont="1" applyBorder="1" applyAlignment="1">
      <alignment horizontal="center"/>
    </xf>
    <xf numFmtId="164" fontId="3" fillId="0" borderId="16" xfId="0" applyNumberFormat="1" applyFont="1" applyBorder="1" applyAlignment="1">
      <alignment horizontal="center"/>
    </xf>
    <xf numFmtId="0" fontId="3" fillId="0" borderId="17" xfId="0" applyFont="1" applyFill="1" applyBorder="1"/>
    <xf numFmtId="1" fontId="3" fillId="0" borderId="18" xfId="0" applyNumberFormat="1" applyFont="1" applyBorder="1" applyAlignment="1">
      <alignment horizontal="center"/>
    </xf>
    <xf numFmtId="1" fontId="3" fillId="0" borderId="19" xfId="0" applyNumberFormat="1" applyFont="1" applyBorder="1" applyAlignment="1">
      <alignment horizontal="center"/>
    </xf>
    <xf numFmtId="0" fontId="7" fillId="0" borderId="12" xfId="0" applyFont="1" applyBorder="1"/>
    <xf numFmtId="2" fontId="3" fillId="0" borderId="14" xfId="0" applyNumberFormat="1" applyFont="1" applyBorder="1" applyAlignment="1">
      <alignment horizontal="center"/>
    </xf>
    <xf numFmtId="1" fontId="7" fillId="0" borderId="18" xfId="0" applyNumberFormat="1" applyFont="1" applyBorder="1" applyAlignment="1">
      <alignment horizontal="center"/>
    </xf>
    <xf numFmtId="0" fontId="7" fillId="0" borderId="13" xfId="0" applyFont="1" applyBorder="1" applyAlignment="1">
      <alignment horizontal="center"/>
    </xf>
    <xf numFmtId="0" fontId="5" fillId="0" borderId="15" xfId="0" applyFont="1" applyFill="1" applyBorder="1"/>
    <xf numFmtId="0" fontId="7" fillId="0" borderId="15" xfId="0" applyFont="1" applyBorder="1"/>
    <xf numFmtId="0" fontId="3" fillId="0" borderId="18" xfId="0" applyFont="1" applyBorder="1" applyAlignment="1">
      <alignment horizontal="left"/>
    </xf>
    <xf numFmtId="0" fontId="7" fillId="0" borderId="18" xfId="0" applyFont="1" applyBorder="1" applyAlignment="1">
      <alignment horizontal="center"/>
    </xf>
    <xf numFmtId="164" fontId="3" fillId="0" borderId="0" xfId="0" applyNumberFormat="1" applyFont="1" applyBorder="1" applyAlignment="1">
      <alignment horizontal="left"/>
    </xf>
    <xf numFmtId="164" fontId="3" fillId="0" borderId="16" xfId="0" applyNumberFormat="1" applyFont="1" applyBorder="1" applyAlignment="1">
      <alignment horizontal="left"/>
    </xf>
    <xf numFmtId="0" fontId="3" fillId="0" borderId="16" xfId="0" applyFont="1" applyBorder="1" applyAlignment="1">
      <alignment horizontal="left"/>
    </xf>
    <xf numFmtId="2" fontId="3" fillId="0" borderId="0" xfId="0" applyNumberFormat="1" applyFont="1" applyBorder="1" applyAlignment="1">
      <alignment horizontal="left"/>
    </xf>
    <xf numFmtId="2" fontId="3" fillId="0" borderId="16" xfId="0" applyNumberFormat="1" applyFont="1" applyBorder="1" applyAlignment="1">
      <alignment horizontal="left"/>
    </xf>
    <xf numFmtId="2" fontId="5" fillId="0" borderId="0" xfId="0" applyNumberFormat="1" applyFont="1" applyBorder="1" applyAlignment="1">
      <alignment horizontal="left"/>
    </xf>
    <xf numFmtId="2" fontId="5" fillId="0" borderId="16" xfId="0" applyNumberFormat="1" applyFont="1" applyBorder="1" applyAlignment="1">
      <alignment horizontal="left"/>
    </xf>
    <xf numFmtId="0" fontId="0" fillId="6" borderId="1" xfId="0" applyFill="1" applyBorder="1"/>
    <xf numFmtId="0" fontId="2" fillId="4" borderId="1" xfId="0" applyFont="1" applyFill="1" applyBorder="1" applyAlignment="1">
      <alignment horizontal="center"/>
    </xf>
    <xf numFmtId="1" fontId="2" fillId="4" borderId="1" xfId="0" applyNumberFormat="1" applyFont="1" applyFill="1" applyBorder="1" applyAlignment="1">
      <alignment horizontal="center"/>
    </xf>
    <xf numFmtId="1" fontId="2" fillId="4" borderId="18" xfId="0" applyNumberFormat="1" applyFont="1" applyFill="1" applyBorder="1" applyAlignment="1">
      <alignment horizontal="center"/>
    </xf>
    <xf numFmtId="0" fontId="7" fillId="4" borderId="0" xfId="0" applyFont="1" applyFill="1" applyBorder="1" applyAlignment="1">
      <alignment horizontal="center"/>
    </xf>
    <xf numFmtId="0" fontId="3" fillId="6" borderId="35" xfId="0" applyFont="1" applyFill="1" applyBorder="1"/>
    <xf numFmtId="1" fontId="9" fillId="4" borderId="1" xfId="0" applyNumberFormat="1" applyFont="1" applyFill="1" applyBorder="1" applyAlignment="1">
      <alignment horizontal="center"/>
    </xf>
    <xf numFmtId="164" fontId="9" fillId="4" borderId="1" xfId="0" applyNumberFormat="1" applyFont="1" applyFill="1" applyBorder="1" applyAlignment="1">
      <alignment horizontal="center"/>
    </xf>
    <xf numFmtId="0" fontId="12" fillId="4" borderId="1" xfId="0" applyFont="1" applyFill="1" applyBorder="1" applyAlignment="1">
      <alignment horizontal="center"/>
    </xf>
    <xf numFmtId="0" fontId="0" fillId="6" borderId="0" xfId="0" applyFill="1"/>
    <xf numFmtId="168" fontId="9" fillId="4" borderId="1" xfId="0" applyNumberFormat="1" applyFont="1" applyFill="1" applyBorder="1" applyAlignment="1">
      <alignment horizontal="center"/>
    </xf>
    <xf numFmtId="0" fontId="12" fillId="4" borderId="36" xfId="0" applyFont="1" applyFill="1" applyBorder="1" applyAlignment="1">
      <alignment horizontal="center"/>
    </xf>
    <xf numFmtId="1" fontId="9" fillId="4" borderId="36" xfId="0" applyNumberFormat="1" applyFont="1" applyFill="1" applyBorder="1" applyAlignment="1">
      <alignment horizontal="center"/>
    </xf>
    <xf numFmtId="164" fontId="9" fillId="4" borderId="36" xfId="0" applyNumberFormat="1" applyFont="1" applyFill="1" applyBorder="1" applyAlignment="1">
      <alignment horizontal="center"/>
    </xf>
    <xf numFmtId="0" fontId="12" fillId="4" borderId="37" xfId="0" applyFont="1" applyFill="1" applyBorder="1" applyAlignment="1">
      <alignment horizontal="center"/>
    </xf>
    <xf numFmtId="1" fontId="9" fillId="4" borderId="37" xfId="0" applyNumberFormat="1" applyFont="1" applyFill="1" applyBorder="1" applyAlignment="1">
      <alignment horizontal="center"/>
    </xf>
    <xf numFmtId="164" fontId="9" fillId="4" borderId="37" xfId="0" applyNumberFormat="1" applyFont="1" applyFill="1" applyBorder="1" applyAlignment="1">
      <alignment horizontal="center"/>
    </xf>
    <xf numFmtId="1" fontId="9" fillId="4" borderId="1" xfId="0" applyNumberFormat="1" applyFont="1" applyFill="1" applyBorder="1" applyAlignment="1">
      <alignment horizontal="center" vertical="center" wrapText="1"/>
    </xf>
    <xf numFmtId="0" fontId="2" fillId="0" borderId="0" xfId="0" applyFont="1"/>
    <xf numFmtId="0" fontId="20" fillId="0" borderId="0" xfId="0" applyFont="1" applyBorder="1" applyAlignment="1">
      <alignment horizontal="left"/>
    </xf>
    <xf numFmtId="0" fontId="2" fillId="0" borderId="0" xfId="0" applyFont="1" applyBorder="1"/>
    <xf numFmtId="164" fontId="2" fillId="4" borderId="1" xfId="0" applyNumberFormat="1" applyFont="1" applyFill="1" applyBorder="1" applyAlignment="1">
      <alignment horizontal="center"/>
    </xf>
    <xf numFmtId="0" fontId="0" fillId="3" borderId="34" xfId="0" applyFill="1" applyBorder="1"/>
    <xf numFmtId="1" fontId="2" fillId="0" borderId="0" xfId="0" applyNumberFormat="1" applyFont="1" applyAlignment="1">
      <alignment horizontal="center"/>
    </xf>
    <xf numFmtId="0" fontId="2" fillId="0" borderId="0" xfId="0" applyFont="1" applyAlignment="1">
      <alignment horizontal="center"/>
    </xf>
    <xf numFmtId="2" fontId="2" fillId="0" borderId="0" xfId="0" applyNumberFormat="1" applyFont="1" applyAlignment="1">
      <alignment horizontal="center"/>
    </xf>
    <xf numFmtId="0" fontId="2" fillId="0" borderId="1" xfId="0" applyFont="1" applyBorder="1"/>
    <xf numFmtId="2" fontId="0" fillId="0" borderId="0" xfId="0" applyNumberFormat="1"/>
    <xf numFmtId="1" fontId="2" fillId="0" borderId="0" xfId="0" applyNumberFormat="1" applyFont="1" applyBorder="1" applyAlignment="1">
      <alignment horizontal="center"/>
    </xf>
    <xf numFmtId="164" fontId="9" fillId="8" borderId="1" xfId="0" applyNumberFormat="1" applyFont="1" applyFill="1" applyBorder="1" applyAlignment="1">
      <alignment horizontal="center"/>
    </xf>
    <xf numFmtId="1" fontId="9" fillId="8" borderId="1" xfId="0" applyNumberFormat="1" applyFont="1" applyFill="1" applyBorder="1" applyAlignment="1">
      <alignment horizontal="center"/>
    </xf>
    <xf numFmtId="164" fontId="2" fillId="0" borderId="1" xfId="0" applyNumberFormat="1" applyFont="1" applyBorder="1" applyAlignment="1">
      <alignment horizontal="center"/>
    </xf>
    <xf numFmtId="0" fontId="3" fillId="8" borderId="0" xfId="0" applyFont="1" applyFill="1" applyBorder="1" applyAlignment="1"/>
    <xf numFmtId="2" fontId="0" fillId="0" borderId="1" xfId="0" applyNumberFormat="1" applyBorder="1" applyAlignment="1">
      <alignment horizontal="center"/>
    </xf>
    <xf numFmtId="2" fontId="0" fillId="0" borderId="0" xfId="0" applyNumberFormat="1" applyAlignment="1">
      <alignment horizontal="center"/>
    </xf>
    <xf numFmtId="0" fontId="3" fillId="0" borderId="1" xfId="0" applyFont="1" applyFill="1" applyBorder="1"/>
    <xf numFmtId="0" fontId="2" fillId="8" borderId="0" xfId="0" applyFont="1" applyFill="1" applyBorder="1" applyAlignment="1"/>
    <xf numFmtId="0" fontId="2" fillId="0" borderId="1" xfId="0" applyFont="1" applyBorder="1" applyAlignment="1">
      <alignment horizontal="center"/>
    </xf>
    <xf numFmtId="2" fontId="2" fillId="0" borderId="1" xfId="0" applyNumberFormat="1" applyFont="1" applyBorder="1" applyAlignment="1">
      <alignment horizontal="center"/>
    </xf>
    <xf numFmtId="167" fontId="9" fillId="4" borderId="1" xfId="0" applyNumberFormat="1" applyFont="1" applyFill="1" applyBorder="1" applyAlignment="1">
      <alignment horizontal="center"/>
    </xf>
    <xf numFmtId="10" fontId="9" fillId="4" borderId="1" xfId="0" applyNumberFormat="1" applyFont="1" applyFill="1" applyBorder="1" applyAlignment="1">
      <alignment horizontal="center"/>
    </xf>
    <xf numFmtId="167" fontId="9" fillId="0" borderId="0" xfId="0" applyNumberFormat="1" applyFont="1" applyFill="1" applyBorder="1" applyAlignment="1">
      <alignment horizontal="center"/>
    </xf>
    <xf numFmtId="164" fontId="2" fillId="0" borderId="0" xfId="0" applyNumberFormat="1" applyFont="1" applyAlignment="1">
      <alignment horizontal="center"/>
    </xf>
    <xf numFmtId="0" fontId="8" fillId="6" borderId="4" xfId="0" applyFont="1" applyFill="1" applyBorder="1" applyAlignment="1">
      <alignment horizontal="center"/>
    </xf>
    <xf numFmtId="0" fontId="8" fillId="6" borderId="0" xfId="0" applyFont="1" applyFill="1" applyBorder="1" applyAlignment="1">
      <alignment horizontal="center"/>
    </xf>
    <xf numFmtId="0" fontId="8" fillId="6" borderId="25" xfId="0" applyFont="1" applyFill="1" applyBorder="1" applyAlignment="1">
      <alignment horizontal="center"/>
    </xf>
    <xf numFmtId="0" fontId="12" fillId="6" borderId="4" xfId="0" applyFont="1" applyFill="1" applyBorder="1" applyAlignment="1">
      <alignment horizontal="center"/>
    </xf>
    <xf numFmtId="0" fontId="0" fillId="6" borderId="38" xfId="0" applyFill="1" applyBorder="1"/>
    <xf numFmtId="0" fontId="24" fillId="6" borderId="25" xfId="0" applyFont="1" applyFill="1" applyBorder="1" applyAlignment="1"/>
    <xf numFmtId="0" fontId="0" fillId="6" borderId="39" xfId="0" applyFill="1" applyBorder="1"/>
    <xf numFmtId="0" fontId="0" fillId="6" borderId="40" xfId="0" applyFill="1" applyBorder="1"/>
    <xf numFmtId="0" fontId="2" fillId="0" borderId="11" xfId="0" applyFont="1" applyBorder="1"/>
    <xf numFmtId="0" fontId="0" fillId="0" borderId="41" xfId="0" applyBorder="1" applyAlignment="1">
      <alignment horizontal="center"/>
    </xf>
    <xf numFmtId="0" fontId="2" fillId="0" borderId="36" xfId="0" applyFont="1" applyFill="1" applyBorder="1"/>
    <xf numFmtId="0" fontId="2" fillId="0" borderId="12" xfId="0" applyFont="1" applyBorder="1"/>
    <xf numFmtId="0" fontId="2" fillId="0" borderId="15" xfId="0" applyFont="1" applyFill="1" applyBorder="1"/>
    <xf numFmtId="0" fontId="3" fillId="0" borderId="36" xfId="0" applyFont="1" applyFill="1" applyBorder="1"/>
    <xf numFmtId="0" fontId="3" fillId="0" borderId="1" xfId="0" applyFont="1" applyFill="1" applyBorder="1" applyAlignment="1"/>
    <xf numFmtId="1" fontId="3" fillId="0" borderId="1" xfId="0" applyNumberFormat="1" applyFont="1" applyFill="1" applyBorder="1" applyAlignment="1" applyProtection="1">
      <alignment horizontal="center"/>
    </xf>
    <xf numFmtId="1" fontId="3" fillId="4" borderId="5" xfId="0" applyNumberFormat="1" applyFont="1" applyFill="1" applyBorder="1" applyAlignment="1" applyProtection="1">
      <alignment horizontal="center"/>
      <protection locked="0"/>
    </xf>
    <xf numFmtId="164" fontId="3" fillId="4" borderId="29" xfId="0" applyNumberFormat="1" applyFont="1" applyFill="1" applyBorder="1" applyAlignment="1" applyProtection="1">
      <alignment horizontal="center"/>
      <protection locked="0"/>
    </xf>
    <xf numFmtId="1" fontId="3" fillId="4" borderId="11" xfId="0" applyNumberFormat="1" applyFont="1" applyFill="1" applyBorder="1" applyAlignment="1" applyProtection="1">
      <alignment horizontal="center"/>
      <protection locked="0"/>
    </xf>
    <xf numFmtId="0" fontId="3" fillId="4" borderId="5"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1" fontId="3" fillId="4" borderId="29" xfId="0" applyNumberFormat="1" applyFont="1" applyFill="1" applyBorder="1" applyAlignment="1" applyProtection="1">
      <alignment horizontal="center"/>
      <protection locked="0"/>
    </xf>
    <xf numFmtId="0" fontId="3" fillId="4" borderId="5" xfId="0" applyFont="1" applyFill="1" applyBorder="1" applyAlignment="1">
      <alignment horizontal="center"/>
    </xf>
    <xf numFmtId="0" fontId="3" fillId="4" borderId="29" xfId="0" applyFont="1" applyFill="1" applyBorder="1" applyAlignment="1">
      <alignment horizontal="center" vertical="center"/>
    </xf>
    <xf numFmtId="0" fontId="3" fillId="8" borderId="5" xfId="0" applyFont="1" applyFill="1" applyBorder="1" applyAlignment="1">
      <alignment horizontal="center"/>
    </xf>
    <xf numFmtId="0" fontId="3" fillId="8" borderId="11" xfId="0" applyFont="1" applyFill="1" applyBorder="1" applyAlignment="1">
      <alignment horizontal="center" vertical="center"/>
    </xf>
    <xf numFmtId="1" fontId="3" fillId="8" borderId="14" xfId="0" applyNumberFormat="1" applyFont="1" applyFill="1" applyBorder="1" applyAlignment="1" applyProtection="1">
      <alignment horizontal="center"/>
    </xf>
    <xf numFmtId="1" fontId="3" fillId="8" borderId="5" xfId="0" applyNumberFormat="1" applyFont="1" applyFill="1" applyBorder="1" applyAlignment="1" applyProtection="1">
      <alignment horizontal="center"/>
    </xf>
    <xf numFmtId="1" fontId="2" fillId="8" borderId="5" xfId="0" applyNumberFormat="1" applyFont="1" applyFill="1" applyBorder="1" applyAlignment="1" applyProtection="1">
      <alignment horizontal="center"/>
    </xf>
    <xf numFmtId="164" fontId="3" fillId="8" borderId="16" xfId="0" applyNumberFormat="1" applyFont="1" applyFill="1" applyBorder="1" applyAlignment="1" applyProtection="1">
      <alignment horizontal="center"/>
    </xf>
    <xf numFmtId="164" fontId="3" fillId="8" borderId="29" xfId="0" applyNumberFormat="1" applyFont="1" applyFill="1" applyBorder="1" applyAlignment="1" applyProtection="1">
      <alignment horizontal="center"/>
    </xf>
    <xf numFmtId="164" fontId="2" fillId="8" borderId="29" xfId="0" applyNumberFormat="1" applyFont="1" applyFill="1" applyBorder="1" applyAlignment="1" applyProtection="1">
      <alignment horizontal="center"/>
    </xf>
    <xf numFmtId="1" fontId="3" fillId="8" borderId="16" xfId="0" applyNumberFormat="1" applyFont="1" applyFill="1" applyBorder="1" applyAlignment="1" applyProtection="1">
      <alignment horizontal="center"/>
    </xf>
    <xf numFmtId="1" fontId="3" fillId="8" borderId="29" xfId="0" applyNumberFormat="1" applyFont="1" applyFill="1" applyBorder="1" applyAlignment="1" applyProtection="1">
      <alignment horizontal="center"/>
    </xf>
    <xf numFmtId="1" fontId="2" fillId="8" borderId="29" xfId="0" applyNumberFormat="1" applyFont="1" applyFill="1" applyBorder="1" applyAlignment="1" applyProtection="1">
      <alignment horizontal="center"/>
    </xf>
    <xf numFmtId="1" fontId="3" fillId="8" borderId="19" xfId="0" applyNumberFormat="1" applyFont="1" applyFill="1" applyBorder="1" applyAlignment="1" applyProtection="1">
      <alignment horizontal="center"/>
    </xf>
    <xf numFmtId="1" fontId="3" fillId="8" borderId="11" xfId="0" applyNumberFormat="1" applyFont="1" applyFill="1" applyBorder="1" applyAlignment="1" applyProtection="1">
      <alignment horizontal="center"/>
    </xf>
    <xf numFmtId="1" fontId="2" fillId="8" borderId="11" xfId="0" applyNumberFormat="1" applyFont="1" applyFill="1" applyBorder="1" applyAlignment="1" applyProtection="1">
      <alignment horizontal="center"/>
    </xf>
    <xf numFmtId="1" fontId="3" fillId="8" borderId="0" xfId="0" applyNumberFormat="1" applyFont="1" applyFill="1" applyBorder="1" applyAlignment="1" applyProtection="1">
      <alignment horizontal="center"/>
    </xf>
    <xf numFmtId="0" fontId="3" fillId="8" borderId="11" xfId="0" applyFont="1" applyFill="1" applyBorder="1" applyAlignment="1" applyProtection="1">
      <alignment horizontal="center"/>
    </xf>
    <xf numFmtId="1" fontId="3" fillId="8" borderId="13" xfId="0" applyNumberFormat="1" applyFont="1" applyFill="1" applyBorder="1" applyAlignment="1" applyProtection="1">
      <alignment horizontal="center"/>
    </xf>
    <xf numFmtId="164" fontId="3" fillId="8" borderId="0" xfId="0" applyNumberFormat="1" applyFont="1" applyFill="1" applyBorder="1" applyAlignment="1" applyProtection="1">
      <alignment horizontal="center"/>
    </xf>
    <xf numFmtId="0" fontId="3" fillId="8" borderId="0" xfId="0" applyFont="1" applyFill="1" applyBorder="1" applyAlignment="1" applyProtection="1">
      <alignment horizontal="center"/>
    </xf>
    <xf numFmtId="0" fontId="2" fillId="8" borderId="11" xfId="0" applyFont="1" applyFill="1" applyBorder="1" applyAlignment="1" applyProtection="1">
      <alignment horizontal="center"/>
    </xf>
    <xf numFmtId="0" fontId="3" fillId="6" borderId="13" xfId="0" applyFont="1" applyFill="1" applyBorder="1" applyAlignment="1">
      <alignment horizontal="center"/>
    </xf>
    <xf numFmtId="0" fontId="28" fillId="6" borderId="42" xfId="0" applyFont="1" applyFill="1" applyBorder="1" applyAlignment="1">
      <alignment horizontal="center" vertical="center" wrapText="1"/>
    </xf>
    <xf numFmtId="0" fontId="13" fillId="6" borderId="43" xfId="0" applyFont="1" applyFill="1" applyBorder="1" applyAlignment="1">
      <alignment horizontal="center"/>
    </xf>
    <xf numFmtId="2" fontId="3" fillId="4" borderId="5" xfId="0" applyNumberFormat="1" applyFont="1" applyFill="1" applyBorder="1" applyAlignment="1" applyProtection="1">
      <alignment horizontal="center"/>
      <protection locked="0"/>
    </xf>
    <xf numFmtId="2" fontId="3" fillId="8" borderId="14" xfId="0" applyNumberFormat="1" applyFont="1" applyFill="1" applyBorder="1" applyAlignment="1" applyProtection="1">
      <alignment horizontal="center"/>
    </xf>
    <xf numFmtId="2" fontId="3" fillId="8" borderId="5" xfId="0" applyNumberFormat="1" applyFont="1" applyFill="1" applyBorder="1" applyAlignment="1" applyProtection="1">
      <alignment horizontal="center"/>
    </xf>
    <xf numFmtId="2" fontId="2" fillId="8" borderId="5" xfId="0" applyNumberFormat="1" applyFont="1" applyFill="1" applyBorder="1" applyAlignment="1" applyProtection="1">
      <alignment horizontal="center"/>
    </xf>
    <xf numFmtId="0" fontId="3" fillId="4" borderId="29" xfId="0" applyFont="1" applyFill="1" applyBorder="1" applyAlignment="1" applyProtection="1">
      <alignment horizontal="center"/>
      <protection locked="0"/>
    </xf>
    <xf numFmtId="164" fontId="9" fillId="6" borderId="0" xfId="0" applyNumberFormat="1" applyFont="1" applyFill="1" applyBorder="1" applyAlignment="1">
      <alignment horizontal="center"/>
    </xf>
    <xf numFmtId="1" fontId="2" fillId="6" borderId="0" xfId="0" applyNumberFormat="1" applyFont="1" applyFill="1" applyBorder="1" applyAlignment="1">
      <alignment horizontal="center"/>
    </xf>
    <xf numFmtId="164" fontId="2" fillId="6" borderId="0" xfId="0" applyNumberFormat="1" applyFont="1" applyFill="1" applyBorder="1" applyAlignment="1">
      <alignment horizontal="center"/>
    </xf>
    <xf numFmtId="0" fontId="2" fillId="6" borderId="16" xfId="0" applyFont="1" applyFill="1" applyBorder="1" applyAlignment="1"/>
    <xf numFmtId="0" fontId="23" fillId="6" borderId="25" xfId="0" applyFont="1" applyFill="1" applyBorder="1" applyAlignment="1">
      <alignment vertical="center"/>
    </xf>
    <xf numFmtId="0" fontId="2" fillId="3" borderId="34" xfId="0" applyFont="1" applyFill="1" applyBorder="1"/>
    <xf numFmtId="164" fontId="2" fillId="3" borderId="1" xfId="0" applyNumberFormat="1" applyFont="1" applyFill="1" applyBorder="1" applyAlignment="1">
      <alignment horizontal="center"/>
    </xf>
    <xf numFmtId="164" fontId="2" fillId="3" borderId="2" xfId="0" applyNumberFormat="1" applyFont="1" applyFill="1" applyBorder="1" applyAlignment="1">
      <alignment horizontal="center"/>
    </xf>
    <xf numFmtId="0" fontId="2" fillId="5" borderId="7" xfId="0" applyFont="1" applyFill="1" applyBorder="1"/>
    <xf numFmtId="164" fontId="2" fillId="5" borderId="34" xfId="0" applyNumberFormat="1" applyFont="1" applyFill="1" applyBorder="1" applyAlignment="1">
      <alignment horizontal="center"/>
    </xf>
    <xf numFmtId="164" fontId="2" fillId="5" borderId="1" xfId="0" applyNumberFormat="1" applyFont="1" applyFill="1" applyBorder="1" applyAlignment="1">
      <alignment horizontal="center"/>
    </xf>
    <xf numFmtId="164" fontId="2" fillId="5" borderId="2" xfId="0" applyNumberFormat="1" applyFont="1" applyFill="1" applyBorder="1" applyAlignment="1">
      <alignment horizontal="center"/>
    </xf>
    <xf numFmtId="0" fontId="12" fillId="4" borderId="18" xfId="0" applyFont="1" applyFill="1" applyBorder="1" applyAlignment="1">
      <alignment horizontal="center"/>
    </xf>
    <xf numFmtId="0" fontId="2" fillId="4" borderId="21" xfId="0" applyFont="1" applyFill="1" applyBorder="1" applyAlignment="1">
      <alignment vertical="center"/>
    </xf>
    <xf numFmtId="0" fontId="12" fillId="4" borderId="44" xfId="0" applyFont="1" applyFill="1" applyBorder="1" applyAlignment="1">
      <alignment horizontal="center"/>
    </xf>
    <xf numFmtId="0" fontId="25" fillId="8" borderId="0" xfId="0" applyFont="1" applyFill="1" applyBorder="1" applyAlignment="1">
      <alignment horizontal="center" vertical="center"/>
    </xf>
    <xf numFmtId="0" fontId="2" fillId="8" borderId="0" xfId="0" applyFont="1" applyFill="1" applyBorder="1" applyAlignment="1">
      <alignment horizontal="center" vertical="center" wrapText="1"/>
    </xf>
    <xf numFmtId="0" fontId="2" fillId="8" borderId="0" xfId="0" applyFont="1" applyFill="1" applyBorder="1" applyAlignment="1">
      <alignment vertical="center" wrapText="1"/>
    </xf>
    <xf numFmtId="0" fontId="0" fillId="8" borderId="0" xfId="0" applyFill="1" applyBorder="1"/>
    <xf numFmtId="0" fontId="12" fillId="4" borderId="35" xfId="0" applyFont="1" applyFill="1" applyBorder="1" applyAlignment="1">
      <alignment horizontal="center"/>
    </xf>
    <xf numFmtId="0" fontId="11" fillId="4" borderId="4" xfId="0" applyFont="1" applyFill="1" applyBorder="1" applyAlignment="1">
      <alignment horizontal="center"/>
    </xf>
    <xf numFmtId="0" fontId="3" fillId="4" borderId="4" xfId="0" applyFont="1" applyFill="1" applyBorder="1" applyAlignment="1">
      <alignment vertical="center" wrapText="1"/>
    </xf>
    <xf numFmtId="0" fontId="0" fillId="4" borderId="4" xfId="0" applyFill="1" applyBorder="1" applyAlignment="1"/>
    <xf numFmtId="0" fontId="3" fillId="4" borderId="25" xfId="0" applyFont="1" applyFill="1" applyBorder="1" applyAlignment="1">
      <alignment horizontal="left" vertical="center" wrapText="1"/>
    </xf>
    <xf numFmtId="0" fontId="0" fillId="4" borderId="25" xfId="0" applyFill="1" applyBorder="1" applyAlignment="1"/>
    <xf numFmtId="0" fontId="8" fillId="4" borderId="25" xfId="0" applyFont="1" applyFill="1" applyBorder="1" applyAlignment="1">
      <alignment horizontal="center"/>
    </xf>
    <xf numFmtId="0" fontId="11" fillId="4" borderId="25" xfId="0" applyFont="1" applyFill="1" applyBorder="1" applyAlignment="1">
      <alignment horizontal="center"/>
    </xf>
    <xf numFmtId="0" fontId="2" fillId="4" borderId="20" xfId="0" applyFont="1" applyFill="1" applyBorder="1" applyAlignment="1">
      <alignment vertical="center"/>
    </xf>
    <xf numFmtId="1" fontId="9" fillId="4" borderId="6" xfId="0" applyNumberFormat="1" applyFont="1" applyFill="1" applyBorder="1" applyAlignment="1">
      <alignment horizontal="center" vertical="center"/>
    </xf>
    <xf numFmtId="1" fontId="9" fillId="4" borderId="30" xfId="0" applyNumberFormat="1" applyFont="1" applyFill="1" applyBorder="1" applyAlignment="1">
      <alignment horizontal="center" vertical="center"/>
    </xf>
    <xf numFmtId="0" fontId="2" fillId="4" borderId="23" xfId="0" applyFont="1" applyFill="1" applyBorder="1" applyAlignment="1">
      <alignment vertical="center"/>
    </xf>
    <xf numFmtId="164" fontId="9" fillId="4" borderId="30" xfId="0" applyNumberFormat="1" applyFont="1" applyFill="1" applyBorder="1" applyAlignment="1">
      <alignment horizontal="center" vertical="center"/>
    </xf>
    <xf numFmtId="167" fontId="9" fillId="4" borderId="30" xfId="0" applyNumberFormat="1" applyFont="1" applyFill="1" applyBorder="1" applyAlignment="1">
      <alignment horizontal="center" vertical="center"/>
    </xf>
    <xf numFmtId="10" fontId="9" fillId="4" borderId="32" xfId="0" applyNumberFormat="1" applyFont="1" applyFill="1" applyBorder="1" applyAlignment="1">
      <alignment horizontal="center" vertical="center"/>
    </xf>
    <xf numFmtId="0" fontId="2" fillId="4" borderId="4" xfId="0" applyFont="1" applyFill="1" applyBorder="1" applyAlignment="1">
      <alignment vertical="center" wrapText="1"/>
    </xf>
    <xf numFmtId="0" fontId="2" fillId="4" borderId="25" xfId="0" applyFont="1" applyFill="1" applyBorder="1" applyAlignment="1">
      <alignment vertical="center" wrapText="1"/>
    </xf>
    <xf numFmtId="0" fontId="3" fillId="5" borderId="7" xfId="0" applyFont="1" applyFill="1" applyBorder="1" applyAlignment="1">
      <alignment horizontal="left" vertical="center"/>
    </xf>
    <xf numFmtId="165" fontId="2" fillId="0" borderId="1" xfId="0" applyNumberFormat="1" applyFont="1" applyBorder="1" applyAlignment="1">
      <alignment horizontal="center"/>
    </xf>
    <xf numFmtId="1" fontId="19" fillId="0" borderId="0" xfId="0" applyNumberFormat="1" applyFont="1" applyAlignment="1">
      <alignment horizontal="center" vertical="center"/>
    </xf>
    <xf numFmtId="164" fontId="3" fillId="0" borderId="0" xfId="0" applyNumberFormat="1" applyFont="1" applyBorder="1" applyAlignment="1">
      <alignment horizontal="right"/>
    </xf>
    <xf numFmtId="2" fontId="3" fillId="0" borderId="0" xfId="0" applyNumberFormat="1" applyFont="1" applyBorder="1" applyAlignment="1">
      <alignment horizontal="right"/>
    </xf>
    <xf numFmtId="1" fontId="3" fillId="0" borderId="0" xfId="0" applyNumberFormat="1" applyFont="1"/>
    <xf numFmtId="2" fontId="3" fillId="7" borderId="34" xfId="0" applyNumberFormat="1" applyFont="1" applyFill="1" applyBorder="1" applyAlignment="1">
      <alignment horizontal="center"/>
    </xf>
    <xf numFmtId="2" fontId="3" fillId="7" borderId="1" xfId="0" applyNumberFormat="1" applyFont="1" applyFill="1" applyBorder="1" applyAlignment="1">
      <alignment horizontal="center"/>
    </xf>
    <xf numFmtId="2" fontId="3" fillId="7" borderId="2" xfId="0" applyNumberFormat="1" applyFont="1" applyFill="1" applyBorder="1" applyAlignment="1">
      <alignment horizontal="center"/>
    </xf>
    <xf numFmtId="2" fontId="3" fillId="7" borderId="34" xfId="0" applyNumberFormat="1" applyFont="1" applyFill="1" applyBorder="1" applyAlignment="1">
      <alignment horizontal="left"/>
    </xf>
    <xf numFmtId="2" fontId="3" fillId="6" borderId="34" xfId="0" applyNumberFormat="1" applyFont="1" applyFill="1" applyBorder="1" applyAlignment="1">
      <alignment horizontal="center"/>
    </xf>
    <xf numFmtId="2" fontId="3" fillId="6" borderId="1" xfId="0" applyNumberFormat="1" applyFont="1" applyFill="1" applyBorder="1" applyAlignment="1">
      <alignment horizontal="center"/>
    </xf>
    <xf numFmtId="2" fontId="3" fillId="6" borderId="2" xfId="0" applyNumberFormat="1" applyFont="1" applyFill="1" applyBorder="1" applyAlignment="1">
      <alignment horizontal="center"/>
    </xf>
    <xf numFmtId="2" fontId="3" fillId="5" borderId="34" xfId="0" applyNumberFormat="1" applyFont="1" applyFill="1" applyBorder="1" applyAlignment="1">
      <alignment horizontal="center"/>
    </xf>
    <xf numFmtId="2" fontId="3" fillId="5" borderId="1" xfId="0" applyNumberFormat="1" applyFont="1" applyFill="1" applyBorder="1" applyAlignment="1">
      <alignment horizontal="center"/>
    </xf>
    <xf numFmtId="2" fontId="3" fillId="5" borderId="2" xfId="0" applyNumberFormat="1" applyFont="1" applyFill="1" applyBorder="1" applyAlignment="1">
      <alignment horizontal="center"/>
    </xf>
    <xf numFmtId="0" fontId="2" fillId="0" borderId="0" xfId="0" applyFont="1" applyFill="1"/>
    <xf numFmtId="0" fontId="3" fillId="0" borderId="1" xfId="0" applyFont="1" applyBorder="1"/>
    <xf numFmtId="1" fontId="3" fillId="0" borderId="1" xfId="0" applyNumberFormat="1" applyFont="1" applyBorder="1"/>
    <xf numFmtId="1" fontId="2" fillId="0" borderId="1" xfId="0" applyNumberFormat="1" applyFont="1" applyBorder="1"/>
    <xf numFmtId="1" fontId="2" fillId="0" borderId="0" xfId="0" applyNumberFormat="1" applyFont="1" applyBorder="1"/>
    <xf numFmtId="0" fontId="2" fillId="6" borderId="13" xfId="0" applyFont="1" applyFill="1" applyBorder="1"/>
    <xf numFmtId="0" fontId="2" fillId="6" borderId="14" xfId="0" applyFont="1" applyFill="1" applyBorder="1"/>
    <xf numFmtId="0" fontId="2" fillId="6" borderId="16" xfId="0" applyFont="1" applyFill="1" applyBorder="1"/>
    <xf numFmtId="0" fontId="0" fillId="6" borderId="0" xfId="0" applyFill="1" applyBorder="1" applyProtection="1"/>
    <xf numFmtId="0" fontId="2" fillId="6" borderId="0" xfId="0" applyFont="1" applyFill="1" applyBorder="1" applyProtection="1"/>
    <xf numFmtId="1" fontId="2" fillId="0" borderId="1" xfId="0" applyNumberFormat="1" applyFont="1" applyFill="1" applyBorder="1" applyAlignment="1">
      <alignment horizontal="center"/>
    </xf>
    <xf numFmtId="0" fontId="2" fillId="0" borderId="9" xfId="0" applyFont="1" applyFill="1" applyBorder="1" applyAlignment="1">
      <alignment horizontal="center"/>
    </xf>
    <xf numFmtId="0" fontId="2" fillId="0" borderId="7" xfId="0" applyFont="1" applyFill="1" applyBorder="1" applyAlignment="1">
      <alignment horizontal="center"/>
    </xf>
    <xf numFmtId="0" fontId="2" fillId="0" borderId="45" xfId="0" applyFont="1" applyFill="1" applyBorder="1" applyAlignment="1">
      <alignment horizontal="center"/>
    </xf>
    <xf numFmtId="0" fontId="2" fillId="0" borderId="46" xfId="0" applyFont="1" applyBorder="1" applyAlignment="1">
      <alignment horizontal="center"/>
    </xf>
    <xf numFmtId="2" fontId="2" fillId="0" borderId="1" xfId="0" applyNumberFormat="1" applyFont="1" applyFill="1" applyBorder="1" applyAlignment="1">
      <alignment horizontal="center"/>
    </xf>
    <xf numFmtId="0" fontId="4" fillId="3" borderId="47" xfId="0" applyFont="1" applyFill="1" applyBorder="1" applyAlignment="1">
      <alignment horizontal="center"/>
    </xf>
    <xf numFmtId="0" fontId="31" fillId="3" borderId="34" xfId="0" applyFont="1" applyFill="1" applyBorder="1" applyAlignment="1">
      <alignment horizontal="center" vertical="center" wrapText="1"/>
    </xf>
    <xf numFmtId="0" fontId="32" fillId="6" borderId="0" xfId="0" applyFont="1" applyFill="1" applyBorder="1" applyAlignment="1">
      <alignment vertical="center"/>
    </xf>
    <xf numFmtId="0" fontId="26" fillId="6" borderId="0" xfId="0" applyFont="1" applyFill="1" applyBorder="1" applyAlignment="1">
      <alignment horizontal="center" vertical="center"/>
    </xf>
    <xf numFmtId="1" fontId="32" fillId="6" borderId="0" xfId="0" applyNumberFormat="1" applyFont="1" applyFill="1" applyBorder="1" applyAlignment="1">
      <alignment horizontal="center" vertical="center"/>
    </xf>
    <xf numFmtId="0" fontId="2" fillId="0" borderId="48" xfId="0" applyFont="1" applyFill="1" applyBorder="1" applyAlignment="1">
      <alignment horizontal="center"/>
    </xf>
    <xf numFmtId="0" fontId="2" fillId="0" borderId="43" xfId="0" applyFont="1" applyFill="1" applyBorder="1" applyAlignment="1">
      <alignment horizontal="center"/>
    </xf>
    <xf numFmtId="1" fontId="33" fillId="4" borderId="11" xfId="0" applyNumberFormat="1" applyFont="1" applyFill="1" applyBorder="1" applyAlignment="1" applyProtection="1">
      <alignment horizontal="center" vertical="center" wrapText="1"/>
    </xf>
    <xf numFmtId="0" fontId="2" fillId="4" borderId="5" xfId="0" quotePrefix="1" applyFont="1" applyFill="1" applyBorder="1" applyAlignment="1">
      <alignment horizontal="center"/>
    </xf>
    <xf numFmtId="2" fontId="2" fillId="0" borderId="1" xfId="0" applyNumberFormat="1" applyFont="1" applyBorder="1"/>
    <xf numFmtId="0" fontId="0" fillId="6" borderId="0" xfId="0" applyFill="1" applyAlignment="1">
      <alignment horizontal="center"/>
    </xf>
    <xf numFmtId="0" fontId="3" fillId="0" borderId="1" xfId="0" applyFont="1" applyBorder="1" applyAlignment="1">
      <alignment horizontal="center"/>
    </xf>
    <xf numFmtId="0" fontId="23" fillId="8" borderId="1" xfId="0" applyFont="1" applyFill="1" applyBorder="1" applyAlignment="1">
      <alignment horizontal="center"/>
    </xf>
    <xf numFmtId="1" fontId="3" fillId="4" borderId="20" xfId="0" applyNumberFormat="1" applyFont="1" applyFill="1" applyBorder="1" applyAlignment="1">
      <alignment horizontal="center"/>
    </xf>
    <xf numFmtId="1" fontId="3" fillId="4" borderId="5" xfId="0" applyNumberFormat="1" applyFont="1" applyFill="1" applyBorder="1" applyAlignment="1">
      <alignment horizontal="center"/>
    </xf>
    <xf numFmtId="1" fontId="3" fillId="4" borderId="6" xfId="0" applyNumberFormat="1" applyFont="1" applyFill="1" applyBorder="1" applyAlignment="1">
      <alignment horizontal="center"/>
    </xf>
    <xf numFmtId="0" fontId="3" fillId="4" borderId="7" xfId="0" applyFont="1" applyFill="1" applyBorder="1" applyAlignment="1">
      <alignment horizontal="left" vertical="center"/>
    </xf>
    <xf numFmtId="1" fontId="19" fillId="4" borderId="20" xfId="0" applyNumberFormat="1" applyFont="1" applyFill="1" applyBorder="1" applyAlignment="1">
      <alignment horizontal="center"/>
    </xf>
    <xf numFmtId="1" fontId="19" fillId="4" borderId="5" xfId="0" applyNumberFormat="1" applyFont="1" applyFill="1" applyBorder="1" applyAlignment="1">
      <alignment horizontal="center"/>
    </xf>
    <xf numFmtId="1" fontId="19" fillId="4" borderId="6" xfId="0" applyNumberFormat="1" applyFont="1" applyFill="1" applyBorder="1" applyAlignment="1">
      <alignment horizontal="center"/>
    </xf>
    <xf numFmtId="1" fontId="3" fillId="4" borderId="7" xfId="0" applyNumberFormat="1" applyFont="1" applyFill="1" applyBorder="1" applyAlignment="1">
      <alignment horizontal="left"/>
    </xf>
    <xf numFmtId="1" fontId="3" fillId="4" borderId="49" xfId="0" applyNumberFormat="1" applyFont="1" applyFill="1" applyBorder="1" applyAlignment="1">
      <alignment horizontal="center"/>
    </xf>
    <xf numFmtId="1" fontId="3" fillId="4" borderId="50" xfId="0" applyNumberFormat="1" applyFont="1" applyFill="1" applyBorder="1" applyAlignment="1">
      <alignment horizontal="center"/>
    </xf>
    <xf numFmtId="0" fontId="3" fillId="4" borderId="49" xfId="0" applyFont="1" applyFill="1" applyBorder="1" applyAlignment="1">
      <alignment horizontal="left"/>
    </xf>
    <xf numFmtId="0" fontId="3" fillId="4" borderId="11" xfId="0" applyFont="1" applyFill="1" applyBorder="1" applyAlignment="1">
      <alignment horizontal="center"/>
    </xf>
    <xf numFmtId="0" fontId="3" fillId="4" borderId="50" xfId="0" applyFont="1" applyFill="1" applyBorder="1" applyAlignment="1">
      <alignment horizontal="center"/>
    </xf>
    <xf numFmtId="0" fontId="3" fillId="4" borderId="51" xfId="0" applyFont="1" applyFill="1" applyBorder="1" applyAlignment="1">
      <alignment horizontal="left"/>
    </xf>
    <xf numFmtId="164" fontId="3" fillId="4" borderId="20" xfId="0" applyNumberFormat="1" applyFont="1" applyFill="1" applyBorder="1" applyAlignment="1">
      <alignment horizontal="center"/>
    </xf>
    <xf numFmtId="164" fontId="3" fillId="4" borderId="29" xfId="0" applyNumberFormat="1" applyFont="1" applyFill="1" applyBorder="1" applyAlignment="1">
      <alignment horizontal="center"/>
    </xf>
    <xf numFmtId="164" fontId="3" fillId="4" borderId="6" xfId="0" applyNumberFormat="1" applyFont="1" applyFill="1" applyBorder="1" applyAlignment="1">
      <alignment horizontal="center"/>
    </xf>
    <xf numFmtId="1" fontId="3" fillId="6" borderId="34" xfId="0" applyNumberFormat="1" applyFont="1" applyFill="1" applyBorder="1" applyAlignment="1">
      <alignment horizontal="center"/>
    </xf>
    <xf numFmtId="1" fontId="3" fillId="6" borderId="2" xfId="0" applyNumberFormat="1" applyFont="1" applyFill="1" applyBorder="1" applyAlignment="1">
      <alignment horizontal="center"/>
    </xf>
    <xf numFmtId="0" fontId="2" fillId="6" borderId="7" xfId="0" applyFont="1" applyFill="1" applyBorder="1"/>
    <xf numFmtId="0" fontId="2" fillId="6" borderId="34" xfId="0" applyFont="1" applyFill="1" applyBorder="1"/>
    <xf numFmtId="164" fontId="2" fillId="6" borderId="1" xfId="0" applyNumberFormat="1" applyFont="1" applyFill="1" applyBorder="1" applyAlignment="1">
      <alignment horizontal="center"/>
    </xf>
    <xf numFmtId="164" fontId="2" fillId="6" borderId="2" xfId="0" applyNumberFormat="1" applyFont="1" applyFill="1" applyBorder="1" applyAlignment="1">
      <alignment horizontal="center"/>
    </xf>
    <xf numFmtId="0" fontId="2" fillId="6" borderId="51" xfId="0" applyFont="1" applyFill="1" applyBorder="1"/>
    <xf numFmtId="0" fontId="2" fillId="6" borderId="20" xfId="0" applyFont="1" applyFill="1" applyBorder="1"/>
    <xf numFmtId="164" fontId="2" fillId="6" borderId="5" xfId="0" applyNumberFormat="1" applyFont="1" applyFill="1" applyBorder="1" applyAlignment="1">
      <alignment horizontal="center"/>
    </xf>
    <xf numFmtId="1" fontId="2" fillId="0" borderId="0" xfId="0" applyNumberFormat="1" applyFont="1"/>
    <xf numFmtId="164" fontId="2" fillId="0" borderId="1" xfId="0" applyNumberFormat="1" applyFont="1" applyBorder="1"/>
    <xf numFmtId="1" fontId="37" fillId="0" borderId="0" xfId="0" applyNumberFormat="1" applyFont="1" applyAlignment="1">
      <alignment horizontal="center"/>
    </xf>
    <xf numFmtId="0" fontId="2" fillId="0" borderId="1" xfId="0" applyFont="1" applyFill="1" applyBorder="1"/>
    <xf numFmtId="1" fontId="2" fillId="0" borderId="5" xfId="0" applyNumberFormat="1" applyFont="1" applyBorder="1" applyAlignment="1">
      <alignment horizontal="center" vertical="center" wrapText="1"/>
    </xf>
    <xf numFmtId="2" fontId="2" fillId="0" borderId="0" xfId="0" applyNumberFormat="1" applyFont="1"/>
    <xf numFmtId="0" fontId="2" fillId="4" borderId="5" xfId="0" applyFont="1" applyFill="1" applyBorder="1" applyAlignment="1">
      <alignment horizontal="center"/>
    </xf>
    <xf numFmtId="0" fontId="2" fillId="4" borderId="5" xfId="0" quotePrefix="1"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0" fontId="38" fillId="0" borderId="0" xfId="0" applyFont="1"/>
    <xf numFmtId="0" fontId="37" fillId="0" borderId="0" xfId="0" applyFont="1"/>
    <xf numFmtId="0" fontId="37" fillId="0" borderId="0" xfId="0" applyFont="1" applyAlignment="1">
      <alignment horizontal="center"/>
    </xf>
    <xf numFmtId="0" fontId="21" fillId="0" borderId="0" xfId="0" applyFont="1"/>
    <xf numFmtId="2" fontId="2" fillId="8" borderId="1" xfId="0" applyNumberFormat="1" applyFont="1" applyFill="1" applyBorder="1" applyAlignment="1">
      <alignment horizontal="center"/>
    </xf>
    <xf numFmtId="0" fontId="39" fillId="6" borderId="0" xfId="0" applyFont="1" applyFill="1" applyAlignment="1">
      <alignment horizontal="center"/>
    </xf>
    <xf numFmtId="2" fontId="39" fillId="6" borderId="0" xfId="0" applyNumberFormat="1" applyFont="1" applyFill="1" applyAlignment="1">
      <alignment horizontal="center"/>
    </xf>
    <xf numFmtId="0" fontId="40" fillId="0" borderId="0" xfId="0" applyFont="1"/>
    <xf numFmtId="0" fontId="3" fillId="6" borderId="21" xfId="0" applyFont="1" applyFill="1" applyBorder="1" applyAlignment="1">
      <alignment vertical="center"/>
    </xf>
    <xf numFmtId="0" fontId="2" fillId="6" borderId="22" xfId="0" applyFont="1" applyFill="1" applyBorder="1" applyAlignment="1">
      <alignment vertical="center"/>
    </xf>
    <xf numFmtId="1" fontId="2" fillId="6" borderId="5" xfId="0" applyNumberFormat="1" applyFont="1" applyFill="1" applyBorder="1" applyAlignment="1">
      <alignment horizontal="center" vertical="center"/>
    </xf>
    <xf numFmtId="0" fontId="2" fillId="6" borderId="21" xfId="0" applyFont="1" applyFill="1" applyBorder="1" applyAlignment="1">
      <alignment vertical="center"/>
    </xf>
    <xf numFmtId="1" fontId="2" fillId="6" borderId="29" xfId="0" applyNumberFormat="1" applyFont="1" applyFill="1" applyBorder="1" applyAlignment="1">
      <alignment horizontal="center" vertical="center"/>
    </xf>
    <xf numFmtId="1" fontId="2" fillId="6" borderId="11" xfId="0" applyNumberFormat="1" applyFont="1" applyFill="1" applyBorder="1" applyAlignment="1">
      <alignment horizontal="center" vertical="center"/>
    </xf>
    <xf numFmtId="0" fontId="2" fillId="6" borderId="23" xfId="0" applyFont="1" applyFill="1" applyBorder="1" applyAlignment="1">
      <alignment vertical="center"/>
    </xf>
    <xf numFmtId="1" fontId="9" fillId="4" borderId="5" xfId="0" applyNumberFormat="1" applyFont="1" applyFill="1" applyBorder="1" applyAlignment="1">
      <alignment horizontal="center" vertical="center"/>
    </xf>
    <xf numFmtId="1" fontId="9" fillId="4" borderId="29" xfId="0" applyNumberFormat="1" applyFont="1" applyFill="1" applyBorder="1" applyAlignment="1">
      <alignment horizontal="center" vertical="center"/>
    </xf>
    <xf numFmtId="164" fontId="9" fillId="4" borderId="29" xfId="0" applyNumberFormat="1" applyFont="1" applyFill="1" applyBorder="1" applyAlignment="1">
      <alignment horizontal="center" vertical="center"/>
    </xf>
    <xf numFmtId="164" fontId="9" fillId="4" borderId="31" xfId="0" applyNumberFormat="1" applyFont="1" applyFill="1" applyBorder="1" applyAlignment="1">
      <alignment horizontal="center" vertical="center"/>
    </xf>
    <xf numFmtId="164" fontId="9" fillId="4" borderId="32" xfId="0" applyNumberFormat="1" applyFont="1" applyFill="1" applyBorder="1" applyAlignment="1">
      <alignment horizontal="center" vertical="center"/>
    </xf>
    <xf numFmtId="0" fontId="3" fillId="4" borderId="25" xfId="0" applyFont="1" applyFill="1" applyBorder="1" applyAlignment="1">
      <alignment horizontal="center" vertical="center"/>
    </xf>
    <xf numFmtId="1" fontId="3" fillId="4" borderId="25" xfId="0" applyNumberFormat="1" applyFont="1" applyFill="1" applyBorder="1" applyAlignment="1">
      <alignment horizontal="center" vertical="center"/>
    </xf>
    <xf numFmtId="0" fontId="9" fillId="4" borderId="25" xfId="0" applyFont="1" applyFill="1" applyBorder="1" applyAlignment="1">
      <alignment horizontal="center" vertical="center"/>
    </xf>
    <xf numFmtId="1" fontId="9" fillId="4" borderId="31" xfId="0" applyNumberFormat="1" applyFont="1" applyFill="1" applyBorder="1" applyAlignment="1">
      <alignment horizontal="center" vertical="center"/>
    </xf>
    <xf numFmtId="0" fontId="9" fillId="4" borderId="28" xfId="0" applyFont="1" applyFill="1" applyBorder="1" applyAlignment="1">
      <alignment horizontal="center" vertical="center"/>
    </xf>
    <xf numFmtId="0" fontId="3" fillId="6" borderId="3" xfId="0" applyFont="1" applyFill="1" applyBorder="1" applyAlignment="1">
      <alignment vertical="center"/>
    </xf>
    <xf numFmtId="1" fontId="2" fillId="6" borderId="6" xfId="0" applyNumberFormat="1" applyFont="1" applyFill="1" applyBorder="1" applyAlignment="1">
      <alignment horizontal="center" vertical="center"/>
    </xf>
    <xf numFmtId="0" fontId="3" fillId="6" borderId="4" xfId="0" applyFont="1" applyFill="1" applyBorder="1" applyAlignment="1">
      <alignment vertical="center"/>
    </xf>
    <xf numFmtId="164" fontId="2" fillId="6" borderId="29" xfId="0" applyNumberFormat="1" applyFont="1" applyFill="1" applyBorder="1" applyAlignment="1">
      <alignment horizontal="center" vertical="center"/>
    </xf>
    <xf numFmtId="164" fontId="2" fillId="6" borderId="30" xfId="0" applyNumberFormat="1" applyFont="1" applyFill="1" applyBorder="1" applyAlignment="1">
      <alignment horizontal="center" vertical="center"/>
    </xf>
    <xf numFmtId="1" fontId="2" fillId="6" borderId="33" xfId="0" applyNumberFormat="1" applyFont="1" applyFill="1" applyBorder="1" applyAlignment="1">
      <alignment horizontal="center" vertical="center"/>
    </xf>
    <xf numFmtId="0" fontId="3" fillId="6" borderId="20" xfId="0" applyFont="1" applyFill="1" applyBorder="1" applyAlignment="1">
      <alignment vertical="center"/>
    </xf>
    <xf numFmtId="0" fontId="3" fillId="6" borderId="22" xfId="0" applyFont="1" applyFill="1" applyBorder="1" applyAlignment="1">
      <alignment vertical="center"/>
    </xf>
    <xf numFmtId="0" fontId="3" fillId="6" borderId="35" xfId="0" applyFont="1" applyFill="1" applyBorder="1" applyAlignment="1">
      <alignment vertical="center"/>
    </xf>
    <xf numFmtId="0" fontId="2" fillId="4" borderId="1" xfId="0" applyFont="1" applyFill="1" applyBorder="1" applyAlignment="1">
      <alignment horizontal="center"/>
    </xf>
    <xf numFmtId="2" fontId="3" fillId="0" borderId="0" xfId="0" applyNumberFormat="1" applyFont="1"/>
    <xf numFmtId="0" fontId="2" fillId="5" borderId="51" xfId="0" applyFont="1" applyFill="1" applyBorder="1"/>
    <xf numFmtId="164" fontId="2" fillId="5" borderId="20" xfId="0" applyNumberFormat="1" applyFont="1" applyFill="1" applyBorder="1" applyAlignment="1">
      <alignment horizontal="center"/>
    </xf>
    <xf numFmtId="164" fontId="2" fillId="5" borderId="5" xfId="0" applyNumberFormat="1" applyFont="1" applyFill="1" applyBorder="1" applyAlignment="1">
      <alignment horizontal="center"/>
    </xf>
    <xf numFmtId="164" fontId="2" fillId="5" borderId="6" xfId="0" applyNumberFormat="1" applyFont="1" applyFill="1" applyBorder="1" applyAlignment="1">
      <alignment horizontal="center"/>
    </xf>
    <xf numFmtId="1" fontId="23" fillId="8" borderId="1" xfId="0" applyNumberFormat="1" applyFont="1" applyFill="1" applyBorder="1" applyAlignment="1">
      <alignment horizontal="center" vertical="center"/>
    </xf>
    <xf numFmtId="2" fontId="23" fillId="8" borderId="1" xfId="0" applyNumberFormat="1" applyFont="1" applyFill="1" applyBorder="1" applyAlignment="1">
      <alignment horizontal="center" vertical="center"/>
    </xf>
    <xf numFmtId="0" fontId="2" fillId="0" borderId="7" xfId="0" applyFont="1" applyBorder="1"/>
    <xf numFmtId="0" fontId="2" fillId="0" borderId="45" xfId="0" applyFont="1" applyBorder="1"/>
    <xf numFmtId="164" fontId="2" fillId="6" borderId="6" xfId="0" applyNumberFormat="1" applyFont="1" applyFill="1" applyBorder="1" applyAlignment="1">
      <alignment horizontal="center"/>
    </xf>
    <xf numFmtId="2" fontId="2" fillId="0" borderId="34" xfId="0" applyNumberFormat="1" applyFont="1" applyBorder="1" applyAlignment="1">
      <alignment horizontal="center"/>
    </xf>
    <xf numFmtId="2" fontId="2" fillId="0" borderId="2" xfId="0" applyNumberFormat="1" applyFont="1" applyBorder="1" applyAlignment="1">
      <alignment horizontal="center"/>
    </xf>
    <xf numFmtId="2" fontId="2" fillId="0" borderId="62" xfId="0" applyNumberFormat="1" applyFont="1" applyBorder="1" applyAlignment="1">
      <alignment horizontal="center"/>
    </xf>
    <xf numFmtId="2" fontId="2" fillId="0" borderId="63" xfId="0" applyNumberFormat="1" applyFont="1" applyBorder="1" applyAlignment="1">
      <alignment horizontal="center"/>
    </xf>
    <xf numFmtId="2" fontId="2" fillId="0" borderId="64" xfId="0" applyNumberFormat="1" applyFont="1" applyBorder="1" applyAlignment="1">
      <alignment horizontal="center"/>
    </xf>
    <xf numFmtId="0" fontId="3" fillId="6" borderId="12" xfId="0" applyFont="1" applyFill="1" applyBorder="1" applyAlignment="1">
      <alignment horizontal="center"/>
    </xf>
    <xf numFmtId="0" fontId="3" fillId="6" borderId="15" xfId="0" applyFont="1" applyFill="1" applyBorder="1" applyAlignment="1">
      <alignment horizontal="center"/>
    </xf>
    <xf numFmtId="0" fontId="3" fillId="6" borderId="15" xfId="0" applyNumberFormat="1" applyFont="1" applyFill="1" applyBorder="1" applyAlignment="1">
      <alignment horizontal="center"/>
    </xf>
    <xf numFmtId="0" fontId="3" fillId="6" borderId="17" xfId="0" applyFont="1" applyFill="1" applyBorder="1" applyAlignment="1">
      <alignment horizontal="center"/>
    </xf>
    <xf numFmtId="0" fontId="3" fillId="0" borderId="0" xfId="0" applyFont="1" applyFill="1" applyBorder="1" applyAlignment="1"/>
    <xf numFmtId="0" fontId="25" fillId="0" borderId="0" xfId="0" applyFont="1" applyFill="1" applyBorder="1" applyAlignment="1" applyProtection="1">
      <alignment vertical="center"/>
    </xf>
    <xf numFmtId="0" fontId="2" fillId="6" borderId="27" xfId="0" applyFont="1" applyFill="1" applyBorder="1" applyAlignment="1"/>
    <xf numFmtId="0" fontId="2" fillId="6" borderId="1" xfId="0" applyFont="1" applyFill="1" applyBorder="1" applyAlignment="1">
      <alignment horizontal="center" vertical="center"/>
    </xf>
    <xf numFmtId="0" fontId="2" fillId="4" borderId="1" xfId="0" applyFont="1" applyFill="1" applyBorder="1" applyAlignment="1">
      <alignment horizontal="center" vertical="center"/>
    </xf>
    <xf numFmtId="1" fontId="2" fillId="4"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 fontId="2" fillId="3" borderId="1" xfId="0" applyNumberFormat="1" applyFont="1" applyFill="1" applyBorder="1" applyAlignment="1">
      <alignment horizontal="center" vertical="center"/>
    </xf>
    <xf numFmtId="0" fontId="42" fillId="6" borderId="0" xfId="0" applyFont="1" applyFill="1" applyBorder="1"/>
    <xf numFmtId="0" fontId="41" fillId="6" borderId="0" xfId="0" applyFont="1" applyFill="1" applyBorder="1"/>
    <xf numFmtId="0" fontId="41" fillId="6" borderId="0" xfId="0" applyFont="1" applyFill="1" applyBorder="1" applyProtection="1"/>
    <xf numFmtId="0" fontId="41" fillId="6" borderId="0" xfId="0" applyFont="1" applyFill="1"/>
    <xf numFmtId="0" fontId="42" fillId="6" borderId="0" xfId="0" applyFont="1" applyFill="1" applyBorder="1" applyAlignment="1" applyProtection="1">
      <alignment horizontal="center"/>
    </xf>
    <xf numFmtId="0" fontId="42" fillId="6" borderId="0" xfId="0" applyFont="1" applyFill="1" applyBorder="1" applyAlignment="1"/>
    <xf numFmtId="0" fontId="42" fillId="6" borderId="0" xfId="0" applyFont="1" applyFill="1" applyBorder="1" applyAlignment="1" applyProtection="1"/>
    <xf numFmtId="0" fontId="43" fillId="6" borderId="0" xfId="0" applyFont="1" applyFill="1" applyBorder="1"/>
    <xf numFmtId="0" fontId="43" fillId="6" borderId="0" xfId="0" applyFont="1" applyFill="1" applyBorder="1" applyAlignment="1">
      <alignment horizontal="center"/>
    </xf>
    <xf numFmtId="2" fontId="43" fillId="6" borderId="0" xfId="0" applyNumberFormat="1" applyFont="1" applyFill="1" applyBorder="1" applyAlignment="1">
      <alignment horizontal="center"/>
    </xf>
    <xf numFmtId="0" fontId="43" fillId="6" borderId="0" xfId="0" applyFont="1" applyFill="1" applyAlignment="1">
      <alignment horizontal="center"/>
    </xf>
    <xf numFmtId="0" fontId="44" fillId="6" borderId="0" xfId="0" applyFont="1" applyFill="1" applyBorder="1"/>
    <xf numFmtId="0" fontId="43" fillId="6" borderId="0" xfId="0" applyFont="1" applyFill="1" applyBorder="1" applyAlignment="1">
      <alignment horizontal="left"/>
    </xf>
    <xf numFmtId="0" fontId="44" fillId="6" borderId="0" xfId="0" applyFont="1" applyFill="1"/>
    <xf numFmtId="2" fontId="44" fillId="6" borderId="0" xfId="0" applyNumberFormat="1" applyFont="1" applyFill="1" applyBorder="1"/>
    <xf numFmtId="0" fontId="2" fillId="6" borderId="15" xfId="0" applyFont="1" applyFill="1" applyBorder="1" applyAlignment="1">
      <alignment horizontal="left"/>
    </xf>
    <xf numFmtId="0" fontId="2" fillId="6" borderId="0" xfId="0" applyFont="1" applyFill="1" applyBorder="1" applyAlignment="1">
      <alignment horizontal="left"/>
    </xf>
    <xf numFmtId="0" fontId="2" fillId="6" borderId="25" xfId="0" applyFont="1" applyFill="1" applyBorder="1" applyAlignment="1">
      <alignment horizontal="left"/>
    </xf>
    <xf numFmtId="0" fontId="2" fillId="6" borderId="17" xfId="0" applyFont="1" applyFill="1" applyBorder="1" applyAlignment="1">
      <alignment horizontal="left"/>
    </xf>
    <xf numFmtId="0" fontId="2" fillId="6" borderId="18" xfId="0" applyFont="1" applyFill="1" applyBorder="1" applyAlignment="1">
      <alignment horizontal="left"/>
    </xf>
    <xf numFmtId="0" fontId="2" fillId="6" borderId="44" xfId="0" applyFont="1" applyFill="1" applyBorder="1" applyAlignment="1">
      <alignment horizontal="left"/>
    </xf>
    <xf numFmtId="0" fontId="3" fillId="6" borderId="15" xfId="0" applyFont="1" applyFill="1" applyBorder="1" applyAlignment="1">
      <alignment horizontal="left"/>
    </xf>
    <xf numFmtId="0" fontId="3" fillId="6" borderId="0" xfId="0" applyFont="1" applyFill="1" applyBorder="1" applyAlignment="1">
      <alignment horizontal="left"/>
    </xf>
    <xf numFmtId="0" fontId="3" fillId="6" borderId="25" xfId="0" applyFont="1" applyFill="1" applyBorder="1" applyAlignment="1">
      <alignment horizontal="left"/>
    </xf>
    <xf numFmtId="0" fontId="23" fillId="4" borderId="36" xfId="0" applyFont="1" applyFill="1" applyBorder="1" applyAlignment="1" applyProtection="1">
      <alignment horizontal="center" vertical="center"/>
      <protection locked="0"/>
    </xf>
    <xf numFmtId="0" fontId="23" fillId="4" borderId="37" xfId="0" applyFont="1" applyFill="1" applyBorder="1" applyAlignment="1" applyProtection="1">
      <alignment horizontal="center" vertical="center"/>
      <protection locked="0"/>
    </xf>
    <xf numFmtId="0" fontId="8" fillId="6" borderId="4" xfId="0" applyFont="1" applyFill="1" applyBorder="1" applyAlignment="1">
      <alignment horizontal="left" vertical="center"/>
    </xf>
    <xf numFmtId="0" fontId="8" fillId="6" borderId="16" xfId="0" applyFont="1" applyFill="1" applyBorder="1" applyAlignment="1">
      <alignment horizontal="left" vertical="center"/>
    </xf>
    <xf numFmtId="0" fontId="2" fillId="0" borderId="1" xfId="0" applyFont="1" applyBorder="1" applyAlignment="1">
      <alignment horizontal="left"/>
    </xf>
    <xf numFmtId="0" fontId="2" fillId="0" borderId="11" xfId="0" applyFont="1" applyBorder="1" applyAlignment="1">
      <alignment horizontal="left"/>
    </xf>
    <xf numFmtId="0" fontId="26" fillId="0" borderId="0" xfId="0" applyFont="1" applyFill="1" applyBorder="1" applyAlignment="1">
      <alignment horizontal="center" vertical="center" wrapText="1"/>
    </xf>
    <xf numFmtId="0" fontId="2" fillId="0" borderId="52" xfId="0" applyFont="1" applyBorder="1" applyAlignment="1">
      <alignment horizontal="center"/>
    </xf>
    <xf numFmtId="0" fontId="2" fillId="0" borderId="53" xfId="0" applyFont="1" applyBorder="1" applyAlignment="1">
      <alignment horizontal="center"/>
    </xf>
    <xf numFmtId="0" fontId="2" fillId="0" borderId="54" xfId="0" applyFont="1" applyFill="1" applyBorder="1" applyAlignment="1">
      <alignment horizontal="center"/>
    </xf>
    <xf numFmtId="0" fontId="2" fillId="0" borderId="37" xfId="0" applyFont="1" applyFill="1" applyBorder="1" applyAlignment="1">
      <alignment horizontal="center"/>
    </xf>
    <xf numFmtId="0" fontId="2" fillId="0" borderId="13" xfId="0" applyFont="1" applyFill="1" applyBorder="1" applyAlignment="1">
      <alignment horizontal="center"/>
    </xf>
    <xf numFmtId="0" fontId="2" fillId="0" borderId="14" xfId="0" applyFont="1" applyFill="1" applyBorder="1" applyAlignment="1">
      <alignment horizontal="center"/>
    </xf>
    <xf numFmtId="0" fontId="2" fillId="6" borderId="12" xfId="0" applyFont="1" applyFill="1" applyBorder="1" applyAlignment="1">
      <alignment horizontal="left"/>
    </xf>
    <xf numFmtId="0" fontId="2" fillId="6" borderId="13" xfId="0" applyFont="1" applyFill="1" applyBorder="1" applyAlignment="1">
      <alignment horizontal="left"/>
    </xf>
    <xf numFmtId="0" fontId="2" fillId="6" borderId="55" xfId="0" applyFont="1" applyFill="1" applyBorder="1" applyAlignment="1">
      <alignment horizontal="left"/>
    </xf>
    <xf numFmtId="0" fontId="23" fillId="6" borderId="15"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17" xfId="0" applyFont="1" applyFill="1" applyBorder="1" applyAlignment="1">
      <alignment horizontal="center" vertical="center"/>
    </xf>
    <xf numFmtId="0" fontId="27" fillId="4" borderId="36" xfId="0" applyFont="1" applyFill="1" applyBorder="1" applyAlignment="1">
      <alignment horizontal="center" vertical="center"/>
    </xf>
    <xf numFmtId="0" fontId="27" fillId="4" borderId="54" xfId="0" applyFont="1" applyFill="1" applyBorder="1" applyAlignment="1">
      <alignment horizontal="center" vertical="center"/>
    </xf>
    <xf numFmtId="0" fontId="27" fillId="4" borderId="37" xfId="0" applyFont="1" applyFill="1" applyBorder="1" applyAlignment="1">
      <alignment horizontal="center" vertical="center"/>
    </xf>
    <xf numFmtId="0" fontId="8" fillId="6" borderId="0" xfId="0" applyFont="1" applyFill="1" applyBorder="1" applyAlignment="1">
      <alignment horizontal="center" vertical="center"/>
    </xf>
    <xf numFmtId="0" fontId="8" fillId="6" borderId="18" xfId="0" applyFont="1" applyFill="1" applyBorder="1" applyAlignment="1">
      <alignment horizontal="center" vertical="center"/>
    </xf>
    <xf numFmtId="0" fontId="8" fillId="4" borderId="0" xfId="0" applyFont="1" applyFill="1" applyBorder="1" applyAlignment="1">
      <alignment horizontal="center"/>
    </xf>
    <xf numFmtId="0" fontId="2" fillId="8" borderId="1" xfId="0" applyFont="1" applyFill="1" applyBorder="1" applyAlignment="1">
      <alignment horizontal="left" vertical="center"/>
    </xf>
    <xf numFmtId="0" fontId="2" fillId="8" borderId="36" xfId="0" applyFont="1" applyFill="1" applyBorder="1" applyAlignment="1">
      <alignment horizontal="left" vertical="center"/>
    </xf>
    <xf numFmtId="0" fontId="2" fillId="8" borderId="37" xfId="0" applyFont="1" applyFill="1" applyBorder="1" applyAlignment="1">
      <alignment horizontal="left" vertical="center"/>
    </xf>
    <xf numFmtId="0" fontId="3" fillId="8" borderId="1" xfId="0" applyFont="1" applyFill="1" applyBorder="1" applyAlignment="1">
      <alignment horizontal="left" vertical="center"/>
    </xf>
    <xf numFmtId="0" fontId="2" fillId="4" borderId="1" xfId="0" applyFont="1" applyFill="1" applyBorder="1" applyAlignment="1">
      <alignment horizontal="left"/>
    </xf>
    <xf numFmtId="0" fontId="12" fillId="4" borderId="1" xfId="0" applyFont="1" applyFill="1" applyBorder="1" applyAlignment="1">
      <alignment horizontal="center"/>
    </xf>
    <xf numFmtId="0" fontId="1" fillId="6" borderId="0" xfId="0" applyFont="1" applyFill="1" applyBorder="1" applyAlignment="1">
      <alignment horizontal="center" vertical="center"/>
    </xf>
    <xf numFmtId="0" fontId="1" fillId="6" borderId="16" xfId="0" applyFont="1" applyFill="1" applyBorder="1" applyAlignment="1">
      <alignment horizontal="center" vertical="center"/>
    </xf>
    <xf numFmtId="0" fontId="1" fillId="6" borderId="15" xfId="0" applyFont="1" applyFill="1" applyBorder="1" applyAlignment="1">
      <alignment horizontal="center" vertical="center"/>
    </xf>
    <xf numFmtId="0" fontId="12" fillId="4" borderId="1" xfId="0" applyFont="1" applyFill="1" applyBorder="1" applyAlignment="1">
      <alignment horizontal="center" vertical="center" wrapText="1"/>
    </xf>
    <xf numFmtId="0" fontId="17" fillId="8" borderId="36" xfId="0" applyFont="1" applyFill="1" applyBorder="1" applyAlignment="1">
      <alignment horizontal="center" vertical="center"/>
    </xf>
    <xf numFmtId="0" fontId="17" fillId="8" borderId="54" xfId="0" applyFont="1" applyFill="1" applyBorder="1" applyAlignment="1">
      <alignment horizontal="center" vertical="center"/>
    </xf>
    <xf numFmtId="0" fontId="17" fillId="8" borderId="37" xfId="0" applyFont="1" applyFill="1" applyBorder="1" applyAlignment="1">
      <alignment horizontal="center" vertical="center"/>
    </xf>
    <xf numFmtId="0" fontId="2" fillId="8" borderId="0" xfId="0" applyFont="1" applyFill="1" applyBorder="1" applyAlignment="1">
      <alignment horizontal="center"/>
    </xf>
    <xf numFmtId="0" fontId="2" fillId="0" borderId="0" xfId="0" applyFont="1" applyBorder="1" applyAlignment="1">
      <alignment horizontal="left"/>
    </xf>
    <xf numFmtId="0" fontId="17" fillId="0" borderId="36" xfId="0" applyFont="1" applyBorder="1" applyAlignment="1">
      <alignment horizontal="center" vertical="center"/>
    </xf>
    <xf numFmtId="0" fontId="17" fillId="0" borderId="54" xfId="0" applyFont="1" applyBorder="1" applyAlignment="1">
      <alignment horizontal="center" vertical="center"/>
    </xf>
    <xf numFmtId="0" fontId="17" fillId="0" borderId="37" xfId="0" applyFont="1" applyBorder="1" applyAlignment="1">
      <alignment horizontal="center" vertical="center"/>
    </xf>
    <xf numFmtId="0" fontId="2" fillId="4" borderId="36" xfId="0" applyFont="1" applyFill="1" applyBorder="1" applyAlignment="1">
      <alignment horizontal="left"/>
    </xf>
    <xf numFmtId="0" fontId="2" fillId="4" borderId="54" xfId="0" applyFont="1" applyFill="1" applyBorder="1" applyAlignment="1">
      <alignment horizontal="left"/>
    </xf>
    <xf numFmtId="0" fontId="2" fillId="4" borderId="37" xfId="0" applyFont="1" applyFill="1" applyBorder="1" applyAlignment="1">
      <alignment horizontal="left"/>
    </xf>
    <xf numFmtId="0" fontId="2" fillId="4" borderId="12"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left" vertical="center" wrapText="1"/>
    </xf>
    <xf numFmtId="0" fontId="2" fillId="4" borderId="19" xfId="0" applyFont="1" applyFill="1" applyBorder="1" applyAlignment="1">
      <alignment horizontal="left" vertical="center" wrapText="1"/>
    </xf>
    <xf numFmtId="0" fontId="26" fillId="4" borderId="15" xfId="0" applyFont="1" applyFill="1" applyBorder="1" applyAlignment="1">
      <alignment horizontal="center" vertical="center"/>
    </xf>
    <xf numFmtId="0" fontId="26" fillId="4" borderId="0" xfId="0" applyFont="1" applyFill="1" applyBorder="1" applyAlignment="1">
      <alignment horizontal="center" vertical="center"/>
    </xf>
    <xf numFmtId="0" fontId="26" fillId="4" borderId="16" xfId="0" applyFont="1" applyFill="1" applyBorder="1" applyAlignment="1">
      <alignment horizontal="center" vertical="center"/>
    </xf>
    <xf numFmtId="0" fontId="26" fillId="4" borderId="17" xfId="0" applyFont="1" applyFill="1" applyBorder="1" applyAlignment="1">
      <alignment horizontal="center" vertical="center"/>
    </xf>
    <xf numFmtId="0" fontId="26" fillId="4" borderId="18" xfId="0" applyFont="1" applyFill="1" applyBorder="1" applyAlignment="1">
      <alignment horizontal="center" vertical="center"/>
    </xf>
    <xf numFmtId="0" fontId="26" fillId="4" borderId="19" xfId="0" applyFont="1" applyFill="1" applyBorder="1" applyAlignment="1">
      <alignment horizontal="center" vertical="center"/>
    </xf>
    <xf numFmtId="0" fontId="25" fillId="4" borderId="52" xfId="0" applyFont="1" applyFill="1" applyBorder="1" applyAlignment="1">
      <alignment horizontal="center" vertical="center"/>
    </xf>
    <xf numFmtId="0" fontId="25" fillId="4" borderId="59" xfId="0" applyFont="1" applyFill="1" applyBorder="1" applyAlignment="1">
      <alignment horizontal="center" vertical="center"/>
    </xf>
    <xf numFmtId="0" fontId="25" fillId="4" borderId="53" xfId="0" applyFont="1" applyFill="1" applyBorder="1" applyAlignment="1">
      <alignment horizontal="center" vertical="center"/>
    </xf>
    <xf numFmtId="1" fontId="3" fillId="0" borderId="13" xfId="0" applyNumberFormat="1" applyFont="1" applyFill="1" applyBorder="1" applyAlignment="1" applyProtection="1">
      <alignment horizontal="center"/>
    </xf>
    <xf numFmtId="0" fontId="7" fillId="0" borderId="36" xfId="0" applyFont="1" applyFill="1" applyBorder="1" applyAlignment="1">
      <alignment horizontal="center"/>
    </xf>
    <xf numFmtId="0" fontId="7" fillId="0" borderId="54" xfId="0" applyFont="1" applyFill="1" applyBorder="1" applyAlignment="1">
      <alignment horizontal="center"/>
    </xf>
    <xf numFmtId="0" fontId="7" fillId="0" borderId="37" xfId="0" applyFont="1" applyFill="1" applyBorder="1" applyAlignment="1">
      <alignment horizontal="center"/>
    </xf>
    <xf numFmtId="1" fontId="20" fillId="0" borderId="0" xfId="0" applyNumberFormat="1" applyFont="1" applyFill="1" applyBorder="1" applyAlignment="1">
      <alignment horizontal="center"/>
    </xf>
    <xf numFmtId="1" fontId="2" fillId="6" borderId="60" xfId="0" applyNumberFormat="1" applyFont="1" applyFill="1" applyBorder="1" applyAlignment="1">
      <alignment horizontal="center" vertical="center"/>
    </xf>
    <xf numFmtId="1" fontId="2" fillId="6" borderId="61"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25" xfId="0" applyNumberFormat="1" applyFont="1" applyFill="1" applyBorder="1" applyAlignment="1">
      <alignment horizontal="center" vertical="center"/>
    </xf>
    <xf numFmtId="1" fontId="2" fillId="6" borderId="12" xfId="0" applyNumberFormat="1" applyFont="1" applyFill="1" applyBorder="1" applyAlignment="1">
      <alignment horizontal="center" vertical="center"/>
    </xf>
    <xf numFmtId="1" fontId="2" fillId="6" borderId="55" xfId="0" applyNumberFormat="1" applyFont="1" applyFill="1" applyBorder="1" applyAlignment="1">
      <alignment horizontal="center" vertical="center"/>
    </xf>
    <xf numFmtId="0" fontId="8" fillId="6" borderId="38" xfId="0" applyFont="1" applyFill="1" applyBorder="1" applyAlignment="1">
      <alignment horizontal="center"/>
    </xf>
    <xf numFmtId="0" fontId="8" fillId="6" borderId="39" xfId="0" applyFont="1" applyFill="1" applyBorder="1" applyAlignment="1">
      <alignment horizontal="center"/>
    </xf>
    <xf numFmtId="0" fontId="8" fillId="6" borderId="40" xfId="0" applyFont="1" applyFill="1" applyBorder="1" applyAlignment="1">
      <alignment horizontal="center"/>
    </xf>
    <xf numFmtId="1" fontId="3" fillId="0" borderId="0" xfId="0" applyNumberFormat="1" applyFont="1" applyFill="1" applyBorder="1" applyAlignment="1" applyProtection="1">
      <alignment horizontal="center"/>
    </xf>
    <xf numFmtId="2" fontId="3" fillId="0" borderId="52" xfId="0" applyNumberFormat="1" applyFont="1" applyFill="1" applyBorder="1" applyAlignment="1" applyProtection="1">
      <alignment horizontal="center"/>
    </xf>
    <xf numFmtId="2" fontId="3" fillId="0" borderId="53" xfId="0" applyNumberFormat="1" applyFont="1" applyFill="1" applyBorder="1" applyAlignment="1" applyProtection="1">
      <alignment horizontal="center"/>
    </xf>
    <xf numFmtId="1" fontId="2" fillId="0" borderId="0" xfId="0" applyNumberFormat="1" applyFont="1" applyFill="1" applyBorder="1" applyAlignment="1">
      <alignment horizontal="center"/>
    </xf>
    <xf numFmtId="0" fontId="3" fillId="0" borderId="17" xfId="0" applyFont="1" applyFill="1" applyBorder="1" applyAlignment="1">
      <alignment horizontal="left"/>
    </xf>
    <xf numFmtId="0" fontId="3" fillId="0" borderId="18" xfId="0" applyFont="1" applyFill="1" applyBorder="1" applyAlignment="1">
      <alignment horizontal="left"/>
    </xf>
    <xf numFmtId="0" fontId="3" fillId="0" borderId="19" xfId="0" applyFont="1" applyFill="1" applyBorder="1" applyAlignment="1">
      <alignment horizontal="left"/>
    </xf>
    <xf numFmtId="1" fontId="2" fillId="6" borderId="17" xfId="0" applyNumberFormat="1" applyFont="1" applyFill="1" applyBorder="1" applyAlignment="1">
      <alignment horizontal="center" vertical="center"/>
    </xf>
    <xf numFmtId="1" fontId="2" fillId="6" borderId="44" xfId="0" applyNumberFormat="1" applyFont="1" applyFill="1" applyBorder="1" applyAlignment="1">
      <alignment horizontal="center" vertical="center"/>
    </xf>
    <xf numFmtId="0" fontId="8" fillId="6" borderId="4" xfId="0" applyFont="1" applyFill="1" applyBorder="1" applyAlignment="1">
      <alignment horizontal="center" vertical="center"/>
    </xf>
    <xf numFmtId="0" fontId="8" fillId="6" borderId="25" xfId="0" applyFont="1" applyFill="1" applyBorder="1" applyAlignment="1">
      <alignment horizontal="center" vertical="center"/>
    </xf>
    <xf numFmtId="0" fontId="2" fillId="0" borderId="0" xfId="0" applyFont="1" applyFill="1" applyBorder="1" applyAlignment="1">
      <alignment horizontal="center"/>
    </xf>
    <xf numFmtId="0" fontId="26" fillId="6" borderId="56" xfId="0" applyFont="1" applyFill="1" applyBorder="1" applyAlignment="1">
      <alignment horizontal="center" vertical="center"/>
    </xf>
    <xf numFmtId="0" fontId="26" fillId="6" borderId="57" xfId="0" applyFont="1" applyFill="1" applyBorder="1" applyAlignment="1">
      <alignment horizontal="center" vertical="center"/>
    </xf>
    <xf numFmtId="0" fontId="26" fillId="6" borderId="58" xfId="0" applyFont="1" applyFill="1" applyBorder="1" applyAlignment="1">
      <alignment horizontal="center" vertical="center"/>
    </xf>
    <xf numFmtId="0" fontId="2" fillId="6" borderId="0" xfId="0" applyFont="1" applyFill="1" applyBorder="1" applyAlignment="1">
      <alignment horizontal="left" vertical="center"/>
    </xf>
    <xf numFmtId="0" fontId="2" fillId="6" borderId="25" xfId="0" applyFont="1" applyFill="1" applyBorder="1" applyAlignment="1">
      <alignment horizontal="left" vertical="center"/>
    </xf>
    <xf numFmtId="1" fontId="2" fillId="6" borderId="16" xfId="0" applyNumberFormat="1" applyFont="1" applyFill="1" applyBorder="1" applyAlignment="1">
      <alignment horizontal="center" vertical="center"/>
    </xf>
    <xf numFmtId="0" fontId="3" fillId="6" borderId="26" xfId="0" applyFont="1" applyFill="1" applyBorder="1" applyAlignment="1">
      <alignment horizontal="left"/>
    </xf>
    <xf numFmtId="0" fontId="3" fillId="6" borderId="27" xfId="0" applyFont="1" applyFill="1" applyBorder="1" applyAlignment="1">
      <alignment horizontal="left"/>
    </xf>
    <xf numFmtId="0" fontId="3" fillId="6" borderId="28" xfId="0" applyFont="1" applyFill="1" applyBorder="1" applyAlignment="1">
      <alignment horizontal="left"/>
    </xf>
    <xf numFmtId="0" fontId="3" fillId="6" borderId="4" xfId="0" applyFont="1" applyFill="1" applyBorder="1" applyAlignment="1">
      <alignment horizontal="left"/>
    </xf>
    <xf numFmtId="0" fontId="3" fillId="6" borderId="25" xfId="0" applyFont="1" applyFill="1" applyBorder="1" applyAlignment="1">
      <alignment horizontal="left" vertical="center"/>
    </xf>
    <xf numFmtId="1" fontId="2" fillId="6" borderId="19" xfId="0" applyNumberFormat="1" applyFont="1" applyFill="1" applyBorder="1" applyAlignment="1">
      <alignment horizontal="center" vertical="center"/>
    </xf>
    <xf numFmtId="164" fontId="20" fillId="0" borderId="0" xfId="0" applyNumberFormat="1" applyFont="1" applyFill="1" applyBorder="1" applyAlignment="1">
      <alignment horizontal="center"/>
    </xf>
    <xf numFmtId="0" fontId="3" fillId="0" borderId="12" xfId="0" applyFont="1" applyFill="1" applyBorder="1" applyAlignment="1">
      <alignment horizontal="left"/>
    </xf>
    <xf numFmtId="0" fontId="3" fillId="0" borderId="13" xfId="0" applyFont="1" applyFill="1" applyBorder="1" applyAlignment="1">
      <alignment horizontal="left"/>
    </xf>
    <xf numFmtId="0" fontId="3" fillId="0" borderId="14" xfId="0" applyFont="1" applyFill="1" applyBorder="1" applyAlignment="1">
      <alignment horizontal="left"/>
    </xf>
    <xf numFmtId="0" fontId="3" fillId="0" borderId="15" xfId="0" applyFont="1" applyFill="1" applyBorder="1" applyAlignment="1">
      <alignment horizontal="left"/>
    </xf>
    <xf numFmtId="0" fontId="3" fillId="0" borderId="0" xfId="0" applyFont="1" applyFill="1" applyBorder="1" applyAlignment="1">
      <alignment horizontal="left"/>
    </xf>
    <xf numFmtId="0" fontId="3" fillId="0" borderId="16" xfId="0" applyFont="1" applyFill="1" applyBorder="1" applyAlignment="1">
      <alignment horizontal="left"/>
    </xf>
    <xf numFmtId="2" fontId="3" fillId="0" borderId="0" xfId="0" applyNumberFormat="1" applyFont="1" applyFill="1" applyBorder="1" applyAlignment="1">
      <alignment horizontal="center"/>
    </xf>
    <xf numFmtId="0" fontId="3" fillId="6" borderId="27" xfId="0" applyFont="1" applyFill="1" applyBorder="1" applyAlignment="1">
      <alignment horizontal="left" vertical="center"/>
    </xf>
    <xf numFmtId="0" fontId="3" fillId="6" borderId="28" xfId="0" applyFont="1" applyFill="1" applyBorder="1" applyAlignment="1">
      <alignment horizontal="left" vertical="center"/>
    </xf>
    <xf numFmtId="1" fontId="9" fillId="4" borderId="15" xfId="0" applyNumberFormat="1" applyFont="1" applyFill="1" applyBorder="1" applyAlignment="1">
      <alignment horizontal="center" vertical="center"/>
    </xf>
    <xf numFmtId="1" fontId="9" fillId="4" borderId="25" xfId="0" applyNumberFormat="1" applyFont="1" applyFill="1" applyBorder="1" applyAlignment="1">
      <alignment horizontal="center" vertical="center"/>
    </xf>
    <xf numFmtId="0" fontId="3" fillId="4" borderId="4" xfId="0" applyFont="1" applyFill="1" applyBorder="1" applyAlignment="1">
      <alignment horizontal="center"/>
    </xf>
    <xf numFmtId="0" fontId="3" fillId="4" borderId="0" xfId="0" applyFont="1" applyFill="1" applyBorder="1" applyAlignment="1">
      <alignment horizontal="center"/>
    </xf>
    <xf numFmtId="0" fontId="3" fillId="4" borderId="25" xfId="0" applyFont="1" applyFill="1" applyBorder="1" applyAlignment="1">
      <alignment horizontal="center"/>
    </xf>
    <xf numFmtId="2" fontId="9" fillId="4" borderId="36" xfId="0" applyNumberFormat="1" applyFont="1" applyFill="1" applyBorder="1" applyAlignment="1">
      <alignment horizontal="center" vertical="center"/>
    </xf>
    <xf numFmtId="2" fontId="9" fillId="4" borderId="50" xfId="0" applyNumberFormat="1" applyFont="1" applyFill="1" applyBorder="1" applyAlignment="1">
      <alignment horizontal="center" vertical="center"/>
    </xf>
    <xf numFmtId="0" fontId="14" fillId="4" borderId="0" xfId="0" applyFont="1" applyFill="1" applyBorder="1" applyAlignment="1">
      <alignment horizontal="center"/>
    </xf>
    <xf numFmtId="0" fontId="14" fillId="4" borderId="25" xfId="0" applyFont="1" applyFill="1" applyBorder="1" applyAlignment="1">
      <alignment horizontal="center"/>
    </xf>
    <xf numFmtId="0" fontId="26" fillId="4" borderId="38" xfId="0" applyFont="1" applyFill="1" applyBorder="1" applyAlignment="1">
      <alignment horizontal="center" vertical="center"/>
    </xf>
    <xf numFmtId="0" fontId="26" fillId="4" borderId="39" xfId="0" applyFont="1" applyFill="1" applyBorder="1" applyAlignment="1">
      <alignment horizontal="center" vertical="center"/>
    </xf>
    <xf numFmtId="0" fontId="26" fillId="4" borderId="40" xfId="0" applyFont="1" applyFill="1" applyBorder="1" applyAlignment="1">
      <alignment horizontal="center" vertical="center"/>
    </xf>
    <xf numFmtId="0" fontId="17" fillId="4" borderId="3" xfId="0" applyFont="1" applyFill="1" applyBorder="1" applyAlignment="1">
      <alignment horizontal="center"/>
    </xf>
    <xf numFmtId="0" fontId="17" fillId="4" borderId="13" xfId="0" applyFont="1" applyFill="1" applyBorder="1" applyAlignment="1">
      <alignment horizontal="center"/>
    </xf>
    <xf numFmtId="0" fontId="17" fillId="4" borderId="55" xfId="0" applyFont="1" applyFill="1" applyBorder="1" applyAlignment="1">
      <alignment horizontal="center"/>
    </xf>
    <xf numFmtId="164" fontId="9" fillId="4" borderId="15" xfId="0" applyNumberFormat="1" applyFont="1" applyFill="1" applyBorder="1" applyAlignment="1">
      <alignment horizontal="center" vertical="center"/>
    </xf>
    <xf numFmtId="164" fontId="9" fillId="4" borderId="25" xfId="0" applyNumberFormat="1" applyFont="1" applyFill="1" applyBorder="1" applyAlignment="1">
      <alignment horizontal="center" vertical="center"/>
    </xf>
    <xf numFmtId="0" fontId="2" fillId="4" borderId="38" xfId="0" applyFont="1" applyFill="1" applyBorder="1" applyAlignment="1">
      <alignment horizontal="left" wrapText="1"/>
    </xf>
    <xf numFmtId="0" fontId="2" fillId="4" borderId="40" xfId="0" applyFont="1" applyFill="1" applyBorder="1" applyAlignment="1">
      <alignment horizontal="left" wrapText="1"/>
    </xf>
    <xf numFmtId="0" fontId="2" fillId="4" borderId="4" xfId="0" applyFont="1" applyFill="1" applyBorder="1" applyAlignment="1">
      <alignment horizontal="left" wrapText="1"/>
    </xf>
    <xf numFmtId="0" fontId="2" fillId="4" borderId="25" xfId="0" applyFont="1" applyFill="1" applyBorder="1" applyAlignment="1">
      <alignment horizontal="left" wrapText="1"/>
    </xf>
    <xf numFmtId="0" fontId="8" fillId="4" borderId="4"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35" xfId="0" applyFont="1" applyFill="1" applyBorder="1" applyAlignment="1">
      <alignment horizontal="center" vertical="center"/>
    </xf>
    <xf numFmtId="0" fontId="8" fillId="4" borderId="44" xfId="0" applyFont="1" applyFill="1" applyBorder="1" applyAlignment="1">
      <alignment horizontal="center" vertical="center"/>
    </xf>
    <xf numFmtId="2" fontId="2" fillId="6" borderId="12" xfId="0" applyNumberFormat="1" applyFont="1" applyFill="1" applyBorder="1" applyAlignment="1">
      <alignment horizontal="center" vertical="center"/>
    </xf>
    <xf numFmtId="2" fontId="2" fillId="6" borderId="55" xfId="0" applyNumberFormat="1" applyFont="1" applyFill="1" applyBorder="1" applyAlignment="1">
      <alignment horizontal="center" vertical="center"/>
    </xf>
    <xf numFmtId="0" fontId="12" fillId="4" borderId="35" xfId="0" applyFont="1" applyFill="1" applyBorder="1" applyAlignment="1">
      <alignment horizontal="center"/>
    </xf>
    <xf numFmtId="0" fontId="0" fillId="0" borderId="18" xfId="0" applyBorder="1"/>
    <xf numFmtId="0" fontId="0" fillId="0" borderId="44" xfId="0" applyBorder="1"/>
    <xf numFmtId="164" fontId="2" fillId="6" borderId="15" xfId="0" applyNumberFormat="1" applyFont="1" applyFill="1" applyBorder="1" applyAlignment="1">
      <alignment horizontal="center" vertical="center"/>
    </xf>
    <xf numFmtId="164" fontId="2" fillId="6" borderId="25" xfId="0" applyNumberFormat="1" applyFont="1" applyFill="1" applyBorder="1" applyAlignment="1">
      <alignment horizontal="center" vertical="center"/>
    </xf>
    <xf numFmtId="0" fontId="17" fillId="4" borderId="38" xfId="0" applyFont="1" applyFill="1" applyBorder="1" applyAlignment="1">
      <alignment horizontal="center"/>
    </xf>
    <xf numFmtId="0" fontId="17" fillId="4" borderId="39" xfId="0" applyFont="1" applyFill="1" applyBorder="1" applyAlignment="1">
      <alignment horizontal="center"/>
    </xf>
    <xf numFmtId="0" fontId="17" fillId="4" borderId="40" xfId="0" applyFont="1" applyFill="1" applyBorder="1" applyAlignment="1">
      <alignment horizontal="center"/>
    </xf>
    <xf numFmtId="0" fontId="3" fillId="0" borderId="0" xfId="0" applyFont="1" applyBorder="1" applyAlignment="1">
      <alignment horizontal="left" vertical="center" wrapText="1"/>
    </xf>
    <xf numFmtId="0" fontId="7" fillId="0" borderId="0" xfId="0" applyFont="1" applyBorder="1" applyAlignment="1">
      <alignment horizontal="left" vertical="center" wrapText="1"/>
    </xf>
    <xf numFmtId="0" fontId="30" fillId="4" borderId="1" xfId="0" applyFont="1" applyFill="1" applyBorder="1" applyAlignment="1" applyProtection="1">
      <alignment horizontal="center" vertical="center"/>
      <protection locked="0"/>
    </xf>
    <xf numFmtId="0" fontId="29" fillId="4" borderId="1" xfId="0" applyFont="1" applyFill="1" applyBorder="1" applyAlignment="1">
      <alignment horizontal="center" vertical="center"/>
    </xf>
    <xf numFmtId="0" fontId="29" fillId="4" borderId="12" xfId="0" applyFont="1" applyFill="1" applyBorder="1" applyAlignment="1">
      <alignment horizontal="center" vertical="center"/>
    </xf>
    <xf numFmtId="0" fontId="29" fillId="4" borderId="13" xfId="0" applyFont="1" applyFill="1" applyBorder="1" applyAlignment="1">
      <alignment horizontal="center" vertical="center"/>
    </xf>
    <xf numFmtId="0" fontId="29" fillId="4" borderId="17" xfId="0" applyFont="1" applyFill="1" applyBorder="1" applyAlignment="1">
      <alignment horizontal="center" vertical="center"/>
    </xf>
    <xf numFmtId="0" fontId="29" fillId="4" borderId="18" xfId="0" applyFont="1" applyFill="1" applyBorder="1" applyAlignment="1">
      <alignment horizontal="center" vertical="center"/>
    </xf>
    <xf numFmtId="1" fontId="34" fillId="8" borderId="37" xfId="0" applyNumberFormat="1" applyFont="1" applyFill="1" applyBorder="1" applyAlignment="1" applyProtection="1">
      <alignment horizontal="center" vertical="center" wrapText="1"/>
    </xf>
    <xf numFmtId="164" fontId="35" fillId="8" borderId="37" xfId="0" applyNumberFormat="1" applyFont="1" applyFill="1" applyBorder="1" applyAlignment="1" applyProtection="1">
      <alignment horizontal="center" vertical="center" wrapText="1"/>
    </xf>
    <xf numFmtId="1" fontId="36" fillId="8" borderId="37" xfId="0" applyNumberFormat="1" applyFont="1" applyFill="1" applyBorder="1" applyAlignment="1" applyProtection="1">
      <alignment horizontal="center" vertical="center" wrapText="1"/>
    </xf>
    <xf numFmtId="0" fontId="2" fillId="4" borderId="36" xfId="0" applyFont="1" applyFill="1" applyBorder="1" applyAlignment="1" applyProtection="1">
      <alignment horizontal="center" vertical="center" wrapText="1"/>
    </xf>
    <xf numFmtId="2" fontId="2" fillId="4" borderId="1" xfId="0" applyNumberFormat="1" applyFont="1" applyFill="1" applyBorder="1" applyAlignment="1">
      <alignment horizontal="center" vertical="center"/>
    </xf>
    <xf numFmtId="0" fontId="2" fillId="4" borderId="1" xfId="0" applyFont="1" applyFill="1" applyBorder="1" applyAlignment="1">
      <alignment horizontal="center"/>
    </xf>
    <xf numFmtId="0" fontId="2" fillId="4" borderId="1" xfId="0" applyFont="1" applyFill="1" applyBorder="1" applyAlignment="1" applyProtection="1">
      <alignment horizontal="center" vertical="center" wrapText="1"/>
    </xf>
    <xf numFmtId="1" fontId="23" fillId="8" borderId="1" xfId="0" applyNumberFormat="1" applyFont="1" applyFill="1" applyBorder="1" applyAlignment="1" applyProtection="1">
      <alignment horizontal="center" vertical="center" wrapText="1"/>
    </xf>
    <xf numFmtId="2" fontId="23" fillId="0" borderId="5" xfId="0" applyNumberFormat="1" applyFont="1" applyBorder="1" applyAlignment="1">
      <alignment horizontal="center" vertical="center"/>
    </xf>
    <xf numFmtId="0" fontId="23" fillId="0" borderId="11" xfId="0" applyFont="1" applyBorder="1" applyAlignment="1">
      <alignment horizontal="center" vertical="center"/>
    </xf>
    <xf numFmtId="1" fontId="23" fillId="8" borderId="1" xfId="0" applyNumberFormat="1" applyFont="1" applyFill="1" applyBorder="1" applyAlignment="1">
      <alignment horizontal="center" vertical="center" wrapText="1"/>
    </xf>
    <xf numFmtId="0" fontId="26" fillId="6" borderId="0" xfId="0" applyFont="1" applyFill="1" applyBorder="1" applyAlignment="1">
      <alignment horizontal="center" vertical="center"/>
    </xf>
    <xf numFmtId="0" fontId="26" fillId="6" borderId="16" xfId="0" applyFont="1" applyFill="1" applyBorder="1" applyAlignment="1">
      <alignment horizontal="center" vertical="center"/>
    </xf>
    <xf numFmtId="0" fontId="26" fillId="6" borderId="15" xfId="0" applyFont="1" applyFill="1" applyBorder="1" applyAlignment="1">
      <alignment horizontal="center" vertical="center"/>
    </xf>
    <xf numFmtId="0" fontId="2" fillId="4" borderId="1" xfId="0" applyFont="1" applyFill="1" applyBorder="1" applyAlignment="1">
      <alignment horizontal="center" vertical="center" wrapText="1"/>
    </xf>
    <xf numFmtId="2" fontId="23" fillId="8" borderId="1" xfId="0" applyNumberFormat="1" applyFont="1" applyFill="1" applyBorder="1" applyAlignment="1" applyProtection="1">
      <alignment horizontal="center" vertical="center" wrapText="1"/>
    </xf>
    <xf numFmtId="0" fontId="23" fillId="8" borderId="1" xfId="0" applyFont="1" applyFill="1" applyBorder="1" applyAlignment="1">
      <alignment horizontal="center" vertical="center"/>
    </xf>
    <xf numFmtId="1" fontId="32" fillId="4" borderId="36" xfId="0" applyNumberFormat="1" applyFont="1" applyFill="1" applyBorder="1" applyAlignment="1">
      <alignment horizontal="center" vertical="center"/>
    </xf>
    <xf numFmtId="1" fontId="32" fillId="4" borderId="54" xfId="0" applyNumberFormat="1" applyFont="1" applyFill="1" applyBorder="1" applyAlignment="1">
      <alignment horizontal="center" vertical="center"/>
    </xf>
    <xf numFmtId="1" fontId="32" fillId="4" borderId="37" xfId="0" applyNumberFormat="1" applyFont="1" applyFill="1" applyBorder="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82834325922773"/>
          <c:y val="4.6325959896516951E-2"/>
          <c:w val="0.57005200700817871"/>
          <c:h val="0.90894728210752229"/>
        </c:manualLayout>
      </c:layout>
      <c:barChart>
        <c:barDir val="col"/>
        <c:grouping val="stacked"/>
        <c:varyColors val="0"/>
        <c:ser>
          <c:idx val="1"/>
          <c:order val="0"/>
          <c:tx>
            <c:v>Structure mass</c:v>
          </c:tx>
          <c:spPr>
            <a:solidFill>
              <a:srgbClr val="C0C0C0"/>
            </a:solidFill>
            <a:ln w="12700">
              <a:solidFill>
                <a:srgbClr val="000000"/>
              </a:solidFill>
              <a:prstDash val="solid"/>
            </a:ln>
          </c:spPr>
          <c:invertIfNegative val="0"/>
          <c:val>
            <c:numRef>
              <c:f>Configuration!$N$33:$O$33</c:f>
              <c:numCache>
                <c:formatCode>0</c:formatCode>
                <c:ptCount val="2"/>
                <c:pt idx="0">
                  <c:v>50000</c:v>
                </c:pt>
                <c:pt idx="1">
                  <c:v>10000</c:v>
                </c:pt>
              </c:numCache>
            </c:numRef>
          </c:val>
        </c:ser>
        <c:ser>
          <c:idx val="0"/>
          <c:order val="1"/>
          <c:tx>
            <c:v>Propellant mass</c:v>
          </c:tx>
          <c:spPr>
            <a:solidFill>
              <a:srgbClr val="FFFF99"/>
            </a:solidFill>
            <a:ln w="12700">
              <a:solidFill>
                <a:srgbClr val="000000"/>
              </a:solidFill>
              <a:prstDash val="solid"/>
            </a:ln>
          </c:spPr>
          <c:invertIfNegative val="0"/>
          <c:val>
            <c:numRef>
              <c:f>Configuration!$N$32:$O$32</c:f>
              <c:numCache>
                <c:formatCode>0</c:formatCode>
                <c:ptCount val="2"/>
                <c:pt idx="0">
                  <c:v>350000</c:v>
                </c:pt>
                <c:pt idx="1">
                  <c:v>70000</c:v>
                </c:pt>
              </c:numCache>
            </c:numRef>
          </c:val>
        </c:ser>
        <c:dLbls>
          <c:showLegendKey val="0"/>
          <c:showVal val="0"/>
          <c:showCatName val="0"/>
          <c:showSerName val="0"/>
          <c:showPercent val="0"/>
          <c:showBubbleSize val="0"/>
        </c:dLbls>
        <c:gapWidth val="150"/>
        <c:overlap val="100"/>
        <c:axId val="211852440"/>
        <c:axId val="211853224"/>
      </c:barChart>
      <c:catAx>
        <c:axId val="211852440"/>
        <c:scaling>
          <c:orientation val="minMax"/>
        </c:scaling>
        <c:delete val="1"/>
        <c:axPos val="b"/>
        <c:majorTickMark val="out"/>
        <c:minorTickMark val="none"/>
        <c:tickLblPos val="nextTo"/>
        <c:crossAx val="211853224"/>
        <c:crosses val="autoZero"/>
        <c:auto val="1"/>
        <c:lblAlgn val="ctr"/>
        <c:lblOffset val="100"/>
        <c:noMultiLvlLbl val="0"/>
      </c:catAx>
      <c:valAx>
        <c:axId val="21185322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6350">
            <a:noFill/>
          </a:ln>
        </c:spPr>
        <c:txPr>
          <a:bodyPr rot="0" vert="horz"/>
          <a:lstStyle/>
          <a:p>
            <a:pPr>
              <a:defRPr sz="800" b="0" i="0" u="none" strike="noStrike" baseline="0">
                <a:solidFill>
                  <a:srgbClr val="000000"/>
                </a:solidFill>
                <a:latin typeface="Arial"/>
                <a:ea typeface="Arial"/>
                <a:cs typeface="Arial"/>
              </a:defRPr>
            </a:pPr>
            <a:endParaRPr lang="en-US"/>
          </a:p>
        </c:txPr>
        <c:crossAx val="211852440"/>
        <c:crosses val="autoZero"/>
        <c:crossBetween val="between"/>
      </c:valAx>
      <c:spPr>
        <a:solidFill>
          <a:srgbClr val="FFCC99"/>
        </a:solidFill>
        <a:ln w="12700">
          <a:solidFill>
            <a:srgbClr val="333333"/>
          </a:solidFill>
          <a:prstDash val="solid"/>
        </a:ln>
      </c:spPr>
    </c:plotArea>
    <c:plotVisOnly val="1"/>
    <c:dispBlanksAs val="gap"/>
    <c:showDLblsOverMax val="0"/>
  </c:chart>
  <c:spPr>
    <a:solidFill>
      <a:srgbClr val="FFCC99"/>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81233933161953"/>
          <c:y val="0.16822519468607225"/>
          <c:w val="0.80976863753213368"/>
          <c:h val="0.66355467248836886"/>
        </c:manualLayout>
      </c:layout>
      <c:lineChart>
        <c:grouping val="standard"/>
        <c:varyColors val="0"/>
        <c:ser>
          <c:idx val="0"/>
          <c:order val="0"/>
          <c:tx>
            <c:v>Thrust in kgs</c:v>
          </c:tx>
          <c:spPr>
            <a:ln w="25400">
              <a:solidFill>
                <a:srgbClr val="FF6600"/>
              </a:solidFill>
              <a:prstDash val="solid"/>
            </a:ln>
          </c:spPr>
          <c:marker>
            <c:symbol val="none"/>
          </c:marker>
          <c:val>
            <c:numRef>
              <c:f>Calcs!$C$12:$IR$12</c:f>
              <c:numCache>
                <c:formatCode>0</c:formatCode>
                <c:ptCount val="250"/>
                <c:pt idx="0">
                  <c:v>800000</c:v>
                </c:pt>
                <c:pt idx="1">
                  <c:v>800000</c:v>
                </c:pt>
                <c:pt idx="2">
                  <c:v>800000</c:v>
                </c:pt>
                <c:pt idx="3">
                  <c:v>800000</c:v>
                </c:pt>
                <c:pt idx="4">
                  <c:v>800000</c:v>
                </c:pt>
                <c:pt idx="5">
                  <c:v>800000</c:v>
                </c:pt>
                <c:pt idx="6">
                  <c:v>800000</c:v>
                </c:pt>
                <c:pt idx="7">
                  <c:v>800000</c:v>
                </c:pt>
                <c:pt idx="8">
                  <c:v>800000</c:v>
                </c:pt>
                <c:pt idx="9">
                  <c:v>800000</c:v>
                </c:pt>
                <c:pt idx="10">
                  <c:v>800000</c:v>
                </c:pt>
                <c:pt idx="11">
                  <c:v>800000</c:v>
                </c:pt>
                <c:pt idx="12">
                  <c:v>800000</c:v>
                </c:pt>
                <c:pt idx="13">
                  <c:v>800000</c:v>
                </c:pt>
                <c:pt idx="14">
                  <c:v>800000</c:v>
                </c:pt>
                <c:pt idx="15">
                  <c:v>800000</c:v>
                </c:pt>
                <c:pt idx="16">
                  <c:v>800000</c:v>
                </c:pt>
                <c:pt idx="17">
                  <c:v>800000</c:v>
                </c:pt>
                <c:pt idx="18">
                  <c:v>800000</c:v>
                </c:pt>
                <c:pt idx="19">
                  <c:v>800000</c:v>
                </c:pt>
                <c:pt idx="20">
                  <c:v>800000</c:v>
                </c:pt>
                <c:pt idx="21">
                  <c:v>800000</c:v>
                </c:pt>
                <c:pt idx="22">
                  <c:v>800000</c:v>
                </c:pt>
                <c:pt idx="23">
                  <c:v>800000</c:v>
                </c:pt>
                <c:pt idx="24">
                  <c:v>800000</c:v>
                </c:pt>
                <c:pt idx="25">
                  <c:v>800000</c:v>
                </c:pt>
                <c:pt idx="26">
                  <c:v>800000</c:v>
                </c:pt>
                <c:pt idx="27">
                  <c:v>800000</c:v>
                </c:pt>
                <c:pt idx="28">
                  <c:v>800000</c:v>
                </c:pt>
                <c:pt idx="29">
                  <c:v>800000</c:v>
                </c:pt>
                <c:pt idx="30">
                  <c:v>800000</c:v>
                </c:pt>
                <c:pt idx="31">
                  <c:v>800000</c:v>
                </c:pt>
                <c:pt idx="32">
                  <c:v>800000</c:v>
                </c:pt>
                <c:pt idx="33">
                  <c:v>800000</c:v>
                </c:pt>
                <c:pt idx="34">
                  <c:v>800000</c:v>
                </c:pt>
                <c:pt idx="35">
                  <c:v>800000</c:v>
                </c:pt>
                <c:pt idx="36">
                  <c:v>800000</c:v>
                </c:pt>
                <c:pt idx="37">
                  <c:v>800000</c:v>
                </c:pt>
                <c:pt idx="38">
                  <c:v>800000</c:v>
                </c:pt>
                <c:pt idx="39">
                  <c:v>800000</c:v>
                </c:pt>
                <c:pt idx="40">
                  <c:v>800000</c:v>
                </c:pt>
                <c:pt idx="41">
                  <c:v>800000</c:v>
                </c:pt>
                <c:pt idx="42">
                  <c:v>800000</c:v>
                </c:pt>
                <c:pt idx="43">
                  <c:v>800000</c:v>
                </c:pt>
                <c:pt idx="44">
                  <c:v>800000</c:v>
                </c:pt>
                <c:pt idx="45">
                  <c:v>800000</c:v>
                </c:pt>
                <c:pt idx="46">
                  <c:v>800000</c:v>
                </c:pt>
                <c:pt idx="47">
                  <c:v>800000</c:v>
                </c:pt>
                <c:pt idx="48">
                  <c:v>800000</c:v>
                </c:pt>
                <c:pt idx="49">
                  <c:v>800000</c:v>
                </c:pt>
                <c:pt idx="50">
                  <c:v>800000</c:v>
                </c:pt>
                <c:pt idx="51">
                  <c:v>33333.333333333183</c:v>
                </c:pt>
                <c:pt idx="52">
                  <c:v>0</c:v>
                </c:pt>
                <c:pt idx="53">
                  <c:v>0</c:v>
                </c:pt>
                <c:pt idx="54">
                  <c:v>0</c:v>
                </c:pt>
                <c:pt idx="55">
                  <c:v>0</c:v>
                </c:pt>
                <c:pt idx="56">
                  <c:v>0</c:v>
                </c:pt>
                <c:pt idx="57">
                  <c:v>0</c:v>
                </c:pt>
                <c:pt idx="58">
                  <c:v>0</c:v>
                </c:pt>
                <c:pt idx="59">
                  <c:v>0</c:v>
                </c:pt>
                <c:pt idx="60">
                  <c:v>0</c:v>
                </c:pt>
                <c:pt idx="61">
                  <c:v>0</c:v>
                </c:pt>
                <c:pt idx="62">
                  <c:v>120000</c:v>
                </c:pt>
                <c:pt idx="63">
                  <c:v>120000</c:v>
                </c:pt>
                <c:pt idx="64">
                  <c:v>120000</c:v>
                </c:pt>
                <c:pt idx="65">
                  <c:v>120000</c:v>
                </c:pt>
                <c:pt idx="66">
                  <c:v>120000</c:v>
                </c:pt>
                <c:pt idx="67">
                  <c:v>120000</c:v>
                </c:pt>
                <c:pt idx="68">
                  <c:v>120000</c:v>
                </c:pt>
                <c:pt idx="69">
                  <c:v>120000</c:v>
                </c:pt>
                <c:pt idx="70">
                  <c:v>120000</c:v>
                </c:pt>
                <c:pt idx="71">
                  <c:v>120000</c:v>
                </c:pt>
                <c:pt idx="72">
                  <c:v>120000</c:v>
                </c:pt>
                <c:pt idx="73">
                  <c:v>120000</c:v>
                </c:pt>
                <c:pt idx="74">
                  <c:v>120000</c:v>
                </c:pt>
                <c:pt idx="75">
                  <c:v>120000</c:v>
                </c:pt>
                <c:pt idx="76">
                  <c:v>120000</c:v>
                </c:pt>
                <c:pt idx="77">
                  <c:v>120000</c:v>
                </c:pt>
                <c:pt idx="78">
                  <c:v>120000</c:v>
                </c:pt>
                <c:pt idx="79">
                  <c:v>120000</c:v>
                </c:pt>
                <c:pt idx="80">
                  <c:v>120000</c:v>
                </c:pt>
                <c:pt idx="81">
                  <c:v>120000</c:v>
                </c:pt>
                <c:pt idx="82">
                  <c:v>120000</c:v>
                </c:pt>
                <c:pt idx="83">
                  <c:v>120000</c:v>
                </c:pt>
                <c:pt idx="84">
                  <c:v>120000</c:v>
                </c:pt>
                <c:pt idx="85">
                  <c:v>120000</c:v>
                </c:pt>
                <c:pt idx="86">
                  <c:v>120000</c:v>
                </c:pt>
                <c:pt idx="87">
                  <c:v>120000</c:v>
                </c:pt>
                <c:pt idx="88">
                  <c:v>120000</c:v>
                </c:pt>
                <c:pt idx="89">
                  <c:v>120000</c:v>
                </c:pt>
                <c:pt idx="90">
                  <c:v>120000</c:v>
                </c:pt>
                <c:pt idx="91">
                  <c:v>120000</c:v>
                </c:pt>
                <c:pt idx="92">
                  <c:v>120000</c:v>
                </c:pt>
                <c:pt idx="93">
                  <c:v>120000</c:v>
                </c:pt>
                <c:pt idx="94">
                  <c:v>120000</c:v>
                </c:pt>
                <c:pt idx="95">
                  <c:v>120000</c:v>
                </c:pt>
                <c:pt idx="96">
                  <c:v>120000</c:v>
                </c:pt>
                <c:pt idx="97">
                  <c:v>120000</c:v>
                </c:pt>
                <c:pt idx="98">
                  <c:v>120000</c:v>
                </c:pt>
                <c:pt idx="99">
                  <c:v>120000</c:v>
                </c:pt>
                <c:pt idx="100">
                  <c:v>120000</c:v>
                </c:pt>
                <c:pt idx="101">
                  <c:v>120000</c:v>
                </c:pt>
                <c:pt idx="102">
                  <c:v>120000</c:v>
                </c:pt>
                <c:pt idx="103">
                  <c:v>120000</c:v>
                </c:pt>
                <c:pt idx="104">
                  <c:v>120000</c:v>
                </c:pt>
                <c:pt idx="105">
                  <c:v>120000</c:v>
                </c:pt>
                <c:pt idx="106">
                  <c:v>120000</c:v>
                </c:pt>
                <c:pt idx="107">
                  <c:v>120000</c:v>
                </c:pt>
                <c:pt idx="108">
                  <c:v>120000</c:v>
                </c:pt>
                <c:pt idx="109">
                  <c:v>120000</c:v>
                </c:pt>
                <c:pt idx="110">
                  <c:v>120000</c:v>
                </c:pt>
                <c:pt idx="111">
                  <c:v>120000</c:v>
                </c:pt>
                <c:pt idx="112">
                  <c:v>120000</c:v>
                </c:pt>
                <c:pt idx="113">
                  <c:v>120000</c:v>
                </c:pt>
                <c:pt idx="114">
                  <c:v>120000</c:v>
                </c:pt>
                <c:pt idx="115">
                  <c:v>120000</c:v>
                </c:pt>
                <c:pt idx="116">
                  <c:v>120000</c:v>
                </c:pt>
                <c:pt idx="117">
                  <c:v>120000</c:v>
                </c:pt>
                <c:pt idx="118">
                  <c:v>120000</c:v>
                </c:pt>
                <c:pt idx="119">
                  <c:v>120000</c:v>
                </c:pt>
                <c:pt idx="120">
                  <c:v>120000</c:v>
                </c:pt>
                <c:pt idx="121">
                  <c:v>120000</c:v>
                </c:pt>
                <c:pt idx="122">
                  <c:v>120000</c:v>
                </c:pt>
                <c:pt idx="123">
                  <c:v>120000</c:v>
                </c:pt>
                <c:pt idx="124">
                  <c:v>120000</c:v>
                </c:pt>
                <c:pt idx="125">
                  <c:v>120000</c:v>
                </c:pt>
                <c:pt idx="126">
                  <c:v>120000</c:v>
                </c:pt>
                <c:pt idx="127">
                  <c:v>120000</c:v>
                </c:pt>
                <c:pt idx="128">
                  <c:v>120000</c:v>
                </c:pt>
                <c:pt idx="129">
                  <c:v>120000</c:v>
                </c:pt>
                <c:pt idx="130">
                  <c:v>120000</c:v>
                </c:pt>
                <c:pt idx="131">
                  <c:v>120000</c:v>
                </c:pt>
                <c:pt idx="132">
                  <c:v>120000</c:v>
                </c:pt>
                <c:pt idx="133">
                  <c:v>120000</c:v>
                </c:pt>
                <c:pt idx="134">
                  <c:v>110000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val>
          <c:smooth val="0"/>
        </c:ser>
        <c:ser>
          <c:idx val="1"/>
          <c:order val="1"/>
          <c:tx>
            <c:v>Rocket mass in kgs</c:v>
          </c:tx>
          <c:spPr>
            <a:ln w="25400">
              <a:solidFill>
                <a:srgbClr val="008000"/>
              </a:solidFill>
              <a:prstDash val="solid"/>
            </a:ln>
          </c:spPr>
          <c:marker>
            <c:symbol val="none"/>
          </c:marker>
          <c:val>
            <c:numRef>
              <c:f>Calcs!$C$10:$IR$10</c:f>
              <c:numCache>
                <c:formatCode>0</c:formatCode>
                <c:ptCount val="250"/>
                <c:pt idx="0">
                  <c:v>483892.85714285716</c:v>
                </c:pt>
                <c:pt idx="1">
                  <c:v>477035.71428571432</c:v>
                </c:pt>
                <c:pt idx="2">
                  <c:v>470178.57142857148</c:v>
                </c:pt>
                <c:pt idx="3">
                  <c:v>463321.42857142864</c:v>
                </c:pt>
                <c:pt idx="4">
                  <c:v>456464.2857142858</c:v>
                </c:pt>
                <c:pt idx="5">
                  <c:v>449607.14285714296</c:v>
                </c:pt>
                <c:pt idx="6">
                  <c:v>442750.00000000012</c:v>
                </c:pt>
                <c:pt idx="7">
                  <c:v>435892.85714285728</c:v>
                </c:pt>
                <c:pt idx="8">
                  <c:v>429035.71428571444</c:v>
                </c:pt>
                <c:pt idx="9">
                  <c:v>422178.57142857159</c:v>
                </c:pt>
                <c:pt idx="10">
                  <c:v>415321.42857142875</c:v>
                </c:pt>
                <c:pt idx="11">
                  <c:v>408464.28571428591</c:v>
                </c:pt>
                <c:pt idx="12">
                  <c:v>401607.14285714307</c:v>
                </c:pt>
                <c:pt idx="13">
                  <c:v>394750.00000000017</c:v>
                </c:pt>
                <c:pt idx="14">
                  <c:v>387892.85714285728</c:v>
                </c:pt>
                <c:pt idx="15">
                  <c:v>381035.71428571444</c:v>
                </c:pt>
                <c:pt idx="16">
                  <c:v>374178.57142857159</c:v>
                </c:pt>
                <c:pt idx="17">
                  <c:v>367321.4285714287</c:v>
                </c:pt>
                <c:pt idx="18">
                  <c:v>360464.2857142858</c:v>
                </c:pt>
                <c:pt idx="19">
                  <c:v>353607.14285714296</c:v>
                </c:pt>
                <c:pt idx="20">
                  <c:v>346750.00000000012</c:v>
                </c:pt>
                <c:pt idx="21">
                  <c:v>339892.85714285722</c:v>
                </c:pt>
                <c:pt idx="22">
                  <c:v>333035.71428571432</c:v>
                </c:pt>
                <c:pt idx="23">
                  <c:v>326178.57142857148</c:v>
                </c:pt>
                <c:pt idx="24">
                  <c:v>319321.42857142864</c:v>
                </c:pt>
                <c:pt idx="25">
                  <c:v>312464.28571428574</c:v>
                </c:pt>
                <c:pt idx="26">
                  <c:v>305607.14285714284</c:v>
                </c:pt>
                <c:pt idx="27">
                  <c:v>298750</c:v>
                </c:pt>
                <c:pt idx="28">
                  <c:v>291892.85714285716</c:v>
                </c:pt>
                <c:pt idx="29">
                  <c:v>285035.71428571426</c:v>
                </c:pt>
                <c:pt idx="30">
                  <c:v>278178.57142857136</c:v>
                </c:pt>
                <c:pt idx="31">
                  <c:v>271321.42857142852</c:v>
                </c:pt>
                <c:pt idx="32">
                  <c:v>264464.28571428568</c:v>
                </c:pt>
                <c:pt idx="33">
                  <c:v>257607.14285714284</c:v>
                </c:pt>
                <c:pt idx="34">
                  <c:v>250749.99999999997</c:v>
                </c:pt>
                <c:pt idx="35">
                  <c:v>243892.8571428571</c:v>
                </c:pt>
                <c:pt idx="36">
                  <c:v>237035.71428571426</c:v>
                </c:pt>
                <c:pt idx="37">
                  <c:v>230178.57142857142</c:v>
                </c:pt>
                <c:pt idx="38">
                  <c:v>223321.42857142855</c:v>
                </c:pt>
                <c:pt idx="39">
                  <c:v>216464.28571428568</c:v>
                </c:pt>
                <c:pt idx="40">
                  <c:v>209607.14285714284</c:v>
                </c:pt>
                <c:pt idx="41">
                  <c:v>202750</c:v>
                </c:pt>
                <c:pt idx="42">
                  <c:v>195892.85714285713</c:v>
                </c:pt>
                <c:pt idx="43">
                  <c:v>189035.71428571426</c:v>
                </c:pt>
                <c:pt idx="44">
                  <c:v>182178.57142857142</c:v>
                </c:pt>
                <c:pt idx="45">
                  <c:v>175321.42857142858</c:v>
                </c:pt>
                <c:pt idx="46">
                  <c:v>168464.28571428571</c:v>
                </c:pt>
                <c:pt idx="47">
                  <c:v>161607.14285714284</c:v>
                </c:pt>
                <c:pt idx="48">
                  <c:v>154750</c:v>
                </c:pt>
                <c:pt idx="49">
                  <c:v>147892.85714285716</c:v>
                </c:pt>
                <c:pt idx="50">
                  <c:v>141035.71428571429</c:v>
                </c:pt>
                <c:pt idx="51">
                  <c:v>140750</c:v>
                </c:pt>
                <c:pt idx="52">
                  <c:v>90750</c:v>
                </c:pt>
                <c:pt idx="53">
                  <c:v>90750</c:v>
                </c:pt>
                <c:pt idx="54">
                  <c:v>90750</c:v>
                </c:pt>
                <c:pt idx="55">
                  <c:v>90750</c:v>
                </c:pt>
                <c:pt idx="56">
                  <c:v>90750</c:v>
                </c:pt>
                <c:pt idx="57">
                  <c:v>90750</c:v>
                </c:pt>
                <c:pt idx="58">
                  <c:v>90750</c:v>
                </c:pt>
                <c:pt idx="59">
                  <c:v>90750</c:v>
                </c:pt>
                <c:pt idx="60">
                  <c:v>90750</c:v>
                </c:pt>
                <c:pt idx="61">
                  <c:v>90750</c:v>
                </c:pt>
                <c:pt idx="62">
                  <c:v>89790</c:v>
                </c:pt>
                <c:pt idx="63">
                  <c:v>88830</c:v>
                </c:pt>
                <c:pt idx="64">
                  <c:v>87870</c:v>
                </c:pt>
                <c:pt idx="65">
                  <c:v>86910</c:v>
                </c:pt>
                <c:pt idx="66">
                  <c:v>85950</c:v>
                </c:pt>
                <c:pt idx="67">
                  <c:v>84990</c:v>
                </c:pt>
                <c:pt idx="68">
                  <c:v>84030</c:v>
                </c:pt>
                <c:pt idx="69">
                  <c:v>83070</c:v>
                </c:pt>
                <c:pt idx="70">
                  <c:v>82110</c:v>
                </c:pt>
                <c:pt idx="71">
                  <c:v>81150</c:v>
                </c:pt>
                <c:pt idx="72">
                  <c:v>80190</c:v>
                </c:pt>
                <c:pt idx="73">
                  <c:v>79230</c:v>
                </c:pt>
                <c:pt idx="74">
                  <c:v>78270</c:v>
                </c:pt>
                <c:pt idx="75">
                  <c:v>77310</c:v>
                </c:pt>
                <c:pt idx="76">
                  <c:v>76350</c:v>
                </c:pt>
                <c:pt idx="77">
                  <c:v>75390</c:v>
                </c:pt>
                <c:pt idx="78">
                  <c:v>74430</c:v>
                </c:pt>
                <c:pt idx="79">
                  <c:v>73470</c:v>
                </c:pt>
                <c:pt idx="80">
                  <c:v>72510</c:v>
                </c:pt>
                <c:pt idx="81">
                  <c:v>71550</c:v>
                </c:pt>
                <c:pt idx="82">
                  <c:v>70590</c:v>
                </c:pt>
                <c:pt idx="83">
                  <c:v>69630</c:v>
                </c:pt>
                <c:pt idx="84">
                  <c:v>68670</c:v>
                </c:pt>
                <c:pt idx="85">
                  <c:v>67710</c:v>
                </c:pt>
                <c:pt idx="86">
                  <c:v>66750</c:v>
                </c:pt>
                <c:pt idx="87">
                  <c:v>65790</c:v>
                </c:pt>
                <c:pt idx="88">
                  <c:v>64830</c:v>
                </c:pt>
                <c:pt idx="89">
                  <c:v>63870</c:v>
                </c:pt>
                <c:pt idx="90">
                  <c:v>62910</c:v>
                </c:pt>
                <c:pt idx="91">
                  <c:v>61950</c:v>
                </c:pt>
                <c:pt idx="92">
                  <c:v>60990</c:v>
                </c:pt>
                <c:pt idx="93">
                  <c:v>60030</c:v>
                </c:pt>
                <c:pt idx="94">
                  <c:v>59070</c:v>
                </c:pt>
                <c:pt idx="95">
                  <c:v>58110</c:v>
                </c:pt>
                <c:pt idx="96">
                  <c:v>57150</c:v>
                </c:pt>
                <c:pt idx="97">
                  <c:v>56190</c:v>
                </c:pt>
                <c:pt idx="98">
                  <c:v>55230</c:v>
                </c:pt>
                <c:pt idx="99">
                  <c:v>54270</c:v>
                </c:pt>
                <c:pt idx="100">
                  <c:v>53310</c:v>
                </c:pt>
                <c:pt idx="101">
                  <c:v>52350</c:v>
                </c:pt>
                <c:pt idx="102">
                  <c:v>51390</c:v>
                </c:pt>
                <c:pt idx="103">
                  <c:v>50430</c:v>
                </c:pt>
                <c:pt idx="104">
                  <c:v>49470</c:v>
                </c:pt>
                <c:pt idx="105">
                  <c:v>48510</c:v>
                </c:pt>
                <c:pt idx="106">
                  <c:v>47550</c:v>
                </c:pt>
                <c:pt idx="107">
                  <c:v>46590</c:v>
                </c:pt>
                <c:pt idx="108">
                  <c:v>45630</c:v>
                </c:pt>
                <c:pt idx="109">
                  <c:v>44670</c:v>
                </c:pt>
                <c:pt idx="110">
                  <c:v>43710</c:v>
                </c:pt>
                <c:pt idx="111">
                  <c:v>42750</c:v>
                </c:pt>
                <c:pt idx="112">
                  <c:v>41790</c:v>
                </c:pt>
                <c:pt idx="113">
                  <c:v>40830</c:v>
                </c:pt>
                <c:pt idx="114">
                  <c:v>39870</c:v>
                </c:pt>
                <c:pt idx="115">
                  <c:v>38910</c:v>
                </c:pt>
                <c:pt idx="116">
                  <c:v>37950</c:v>
                </c:pt>
                <c:pt idx="117">
                  <c:v>36990</c:v>
                </c:pt>
                <c:pt idx="118">
                  <c:v>36030</c:v>
                </c:pt>
                <c:pt idx="119">
                  <c:v>35070</c:v>
                </c:pt>
                <c:pt idx="120">
                  <c:v>34110</c:v>
                </c:pt>
                <c:pt idx="121">
                  <c:v>33150</c:v>
                </c:pt>
                <c:pt idx="122">
                  <c:v>32190</c:v>
                </c:pt>
                <c:pt idx="123">
                  <c:v>31230</c:v>
                </c:pt>
                <c:pt idx="124">
                  <c:v>30270</c:v>
                </c:pt>
                <c:pt idx="125">
                  <c:v>29310</c:v>
                </c:pt>
                <c:pt idx="126">
                  <c:v>28350</c:v>
                </c:pt>
                <c:pt idx="127">
                  <c:v>27390</c:v>
                </c:pt>
                <c:pt idx="128">
                  <c:v>26430</c:v>
                </c:pt>
                <c:pt idx="129">
                  <c:v>25470</c:v>
                </c:pt>
                <c:pt idx="130">
                  <c:v>24510</c:v>
                </c:pt>
                <c:pt idx="131">
                  <c:v>23550</c:v>
                </c:pt>
                <c:pt idx="132">
                  <c:v>22590</c:v>
                </c:pt>
                <c:pt idx="133">
                  <c:v>21630</c:v>
                </c:pt>
                <c:pt idx="134">
                  <c:v>20750</c:v>
                </c:pt>
                <c:pt idx="135">
                  <c:v>10750</c:v>
                </c:pt>
                <c:pt idx="136">
                  <c:v>10750</c:v>
                </c:pt>
                <c:pt idx="137">
                  <c:v>10750</c:v>
                </c:pt>
                <c:pt idx="138">
                  <c:v>10750</c:v>
                </c:pt>
                <c:pt idx="139">
                  <c:v>10750</c:v>
                </c:pt>
                <c:pt idx="140">
                  <c:v>10750</c:v>
                </c:pt>
                <c:pt idx="141">
                  <c:v>10750</c:v>
                </c:pt>
                <c:pt idx="142">
                  <c:v>10750</c:v>
                </c:pt>
                <c:pt idx="143">
                  <c:v>10750</c:v>
                </c:pt>
                <c:pt idx="144">
                  <c:v>10750</c:v>
                </c:pt>
                <c:pt idx="145">
                  <c:v>10750</c:v>
                </c:pt>
                <c:pt idx="146">
                  <c:v>10750</c:v>
                </c:pt>
                <c:pt idx="147">
                  <c:v>10750</c:v>
                </c:pt>
                <c:pt idx="148">
                  <c:v>10750</c:v>
                </c:pt>
                <c:pt idx="149">
                  <c:v>10750</c:v>
                </c:pt>
                <c:pt idx="150">
                  <c:v>10750</c:v>
                </c:pt>
                <c:pt idx="151">
                  <c:v>10750</c:v>
                </c:pt>
                <c:pt idx="152">
                  <c:v>10750</c:v>
                </c:pt>
                <c:pt idx="153">
                  <c:v>10750</c:v>
                </c:pt>
                <c:pt idx="154">
                  <c:v>10750</c:v>
                </c:pt>
                <c:pt idx="155">
                  <c:v>10750</c:v>
                </c:pt>
                <c:pt idx="156">
                  <c:v>10750</c:v>
                </c:pt>
                <c:pt idx="157">
                  <c:v>10750</c:v>
                </c:pt>
                <c:pt idx="158">
                  <c:v>10750</c:v>
                </c:pt>
                <c:pt idx="159">
                  <c:v>10750</c:v>
                </c:pt>
                <c:pt idx="160">
                  <c:v>10750</c:v>
                </c:pt>
                <c:pt idx="161">
                  <c:v>10750</c:v>
                </c:pt>
                <c:pt idx="162">
                  <c:v>10750</c:v>
                </c:pt>
                <c:pt idx="163">
                  <c:v>10750</c:v>
                </c:pt>
                <c:pt idx="164">
                  <c:v>10750</c:v>
                </c:pt>
                <c:pt idx="165">
                  <c:v>10750</c:v>
                </c:pt>
                <c:pt idx="166">
                  <c:v>10750</c:v>
                </c:pt>
                <c:pt idx="167">
                  <c:v>10750</c:v>
                </c:pt>
                <c:pt idx="168">
                  <c:v>10750</c:v>
                </c:pt>
                <c:pt idx="169">
                  <c:v>10750</c:v>
                </c:pt>
                <c:pt idx="170">
                  <c:v>10750</c:v>
                </c:pt>
                <c:pt idx="171">
                  <c:v>10750</c:v>
                </c:pt>
                <c:pt idx="172">
                  <c:v>10750</c:v>
                </c:pt>
                <c:pt idx="173">
                  <c:v>10750</c:v>
                </c:pt>
                <c:pt idx="174">
                  <c:v>10750</c:v>
                </c:pt>
                <c:pt idx="175">
                  <c:v>10750</c:v>
                </c:pt>
                <c:pt idx="176">
                  <c:v>10750</c:v>
                </c:pt>
                <c:pt idx="177">
                  <c:v>10750</c:v>
                </c:pt>
                <c:pt idx="178">
                  <c:v>10750</c:v>
                </c:pt>
                <c:pt idx="179">
                  <c:v>10750</c:v>
                </c:pt>
                <c:pt idx="180">
                  <c:v>10750</c:v>
                </c:pt>
                <c:pt idx="181">
                  <c:v>10750</c:v>
                </c:pt>
                <c:pt idx="182">
                  <c:v>10750</c:v>
                </c:pt>
                <c:pt idx="183">
                  <c:v>10750</c:v>
                </c:pt>
                <c:pt idx="184">
                  <c:v>10750</c:v>
                </c:pt>
                <c:pt idx="185">
                  <c:v>10750</c:v>
                </c:pt>
                <c:pt idx="186">
                  <c:v>10750</c:v>
                </c:pt>
                <c:pt idx="187">
                  <c:v>10750</c:v>
                </c:pt>
                <c:pt idx="188">
                  <c:v>10750</c:v>
                </c:pt>
                <c:pt idx="189">
                  <c:v>10750</c:v>
                </c:pt>
                <c:pt idx="190">
                  <c:v>10750</c:v>
                </c:pt>
                <c:pt idx="191">
                  <c:v>10750</c:v>
                </c:pt>
                <c:pt idx="192">
                  <c:v>10750</c:v>
                </c:pt>
                <c:pt idx="193">
                  <c:v>10750</c:v>
                </c:pt>
                <c:pt idx="194">
                  <c:v>10750</c:v>
                </c:pt>
                <c:pt idx="195">
                  <c:v>10750</c:v>
                </c:pt>
                <c:pt idx="196">
                  <c:v>10750</c:v>
                </c:pt>
                <c:pt idx="197">
                  <c:v>10750</c:v>
                </c:pt>
                <c:pt idx="198">
                  <c:v>10750</c:v>
                </c:pt>
                <c:pt idx="199">
                  <c:v>10750</c:v>
                </c:pt>
                <c:pt idx="200">
                  <c:v>10750</c:v>
                </c:pt>
                <c:pt idx="201">
                  <c:v>10750</c:v>
                </c:pt>
                <c:pt idx="202">
                  <c:v>10750</c:v>
                </c:pt>
                <c:pt idx="203">
                  <c:v>10750</c:v>
                </c:pt>
                <c:pt idx="204">
                  <c:v>10750</c:v>
                </c:pt>
                <c:pt idx="205">
                  <c:v>10750</c:v>
                </c:pt>
                <c:pt idx="206">
                  <c:v>10750</c:v>
                </c:pt>
                <c:pt idx="207">
                  <c:v>10750</c:v>
                </c:pt>
                <c:pt idx="208">
                  <c:v>10750</c:v>
                </c:pt>
                <c:pt idx="209">
                  <c:v>10750</c:v>
                </c:pt>
                <c:pt idx="210">
                  <c:v>10750</c:v>
                </c:pt>
                <c:pt idx="211">
                  <c:v>10750</c:v>
                </c:pt>
                <c:pt idx="212">
                  <c:v>10750</c:v>
                </c:pt>
                <c:pt idx="213">
                  <c:v>10750</c:v>
                </c:pt>
                <c:pt idx="214">
                  <c:v>10750</c:v>
                </c:pt>
                <c:pt idx="215">
                  <c:v>10750</c:v>
                </c:pt>
                <c:pt idx="216">
                  <c:v>10750</c:v>
                </c:pt>
                <c:pt idx="217">
                  <c:v>10750</c:v>
                </c:pt>
                <c:pt idx="218">
                  <c:v>10750</c:v>
                </c:pt>
                <c:pt idx="219">
                  <c:v>10750</c:v>
                </c:pt>
                <c:pt idx="220">
                  <c:v>10750</c:v>
                </c:pt>
                <c:pt idx="221">
                  <c:v>10750</c:v>
                </c:pt>
                <c:pt idx="222">
                  <c:v>10750</c:v>
                </c:pt>
                <c:pt idx="223">
                  <c:v>10750</c:v>
                </c:pt>
                <c:pt idx="224">
                  <c:v>10750</c:v>
                </c:pt>
                <c:pt idx="225">
                  <c:v>10750</c:v>
                </c:pt>
                <c:pt idx="226">
                  <c:v>10750</c:v>
                </c:pt>
                <c:pt idx="227">
                  <c:v>10750</c:v>
                </c:pt>
                <c:pt idx="228">
                  <c:v>10750</c:v>
                </c:pt>
                <c:pt idx="229">
                  <c:v>10750</c:v>
                </c:pt>
                <c:pt idx="230">
                  <c:v>10750</c:v>
                </c:pt>
                <c:pt idx="231">
                  <c:v>10750</c:v>
                </c:pt>
                <c:pt idx="232">
                  <c:v>10750</c:v>
                </c:pt>
                <c:pt idx="233">
                  <c:v>10750</c:v>
                </c:pt>
                <c:pt idx="234">
                  <c:v>10750</c:v>
                </c:pt>
                <c:pt idx="235">
                  <c:v>10750</c:v>
                </c:pt>
                <c:pt idx="236">
                  <c:v>10750</c:v>
                </c:pt>
                <c:pt idx="237">
                  <c:v>10750</c:v>
                </c:pt>
                <c:pt idx="238">
                  <c:v>10750</c:v>
                </c:pt>
                <c:pt idx="239">
                  <c:v>10750</c:v>
                </c:pt>
                <c:pt idx="240">
                  <c:v>10750</c:v>
                </c:pt>
                <c:pt idx="241">
                  <c:v>10750</c:v>
                </c:pt>
                <c:pt idx="242">
                  <c:v>10750</c:v>
                </c:pt>
                <c:pt idx="243">
                  <c:v>10750</c:v>
                </c:pt>
                <c:pt idx="244">
                  <c:v>10750</c:v>
                </c:pt>
                <c:pt idx="245">
                  <c:v>10750</c:v>
                </c:pt>
                <c:pt idx="246">
                  <c:v>10750</c:v>
                </c:pt>
                <c:pt idx="247">
                  <c:v>10750</c:v>
                </c:pt>
                <c:pt idx="248">
                  <c:v>10750</c:v>
                </c:pt>
                <c:pt idx="249">
                  <c:v>10750</c:v>
                </c:pt>
              </c:numCache>
            </c:numRef>
          </c:val>
          <c:smooth val="0"/>
        </c:ser>
        <c:dLbls>
          <c:showLegendKey val="0"/>
          <c:showVal val="0"/>
          <c:showCatName val="0"/>
          <c:showSerName val="0"/>
          <c:showPercent val="0"/>
          <c:showBubbleSize val="0"/>
        </c:dLbls>
        <c:smooth val="0"/>
        <c:axId val="279220504"/>
        <c:axId val="279223248"/>
      </c:lineChart>
      <c:catAx>
        <c:axId val="279220504"/>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a:t>Period</a:t>
                </a:r>
              </a:p>
            </c:rich>
          </c:tx>
          <c:layout>
            <c:manualLayout>
              <c:xMode val="edge"/>
              <c:yMode val="edge"/>
              <c:x val="0.48757497857754928"/>
              <c:y val="0.914854334796935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223248"/>
        <c:crosses val="autoZero"/>
        <c:auto val="1"/>
        <c:lblAlgn val="ctr"/>
        <c:lblOffset val="100"/>
        <c:tickLblSkip val="50"/>
        <c:tickMarkSkip val="10"/>
        <c:noMultiLvlLbl val="0"/>
      </c:catAx>
      <c:valAx>
        <c:axId val="2792232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220504"/>
        <c:crosses val="autoZero"/>
        <c:crossBetween val="between"/>
      </c:valAx>
      <c:spPr>
        <a:solidFill>
          <a:srgbClr val="C0C0C0"/>
        </a:solidFill>
        <a:ln w="12700">
          <a:solidFill>
            <a:srgbClr val="808080"/>
          </a:solidFill>
          <a:prstDash val="solid"/>
        </a:ln>
      </c:spPr>
    </c:plotArea>
    <c:legend>
      <c:legendPos val="t"/>
      <c:layout>
        <c:manualLayout>
          <c:xMode val="edge"/>
          <c:yMode val="edge"/>
          <c:x val="9.5115681233933158E-2"/>
          <c:y val="3.1152813830754123E-2"/>
          <c:w val="0.80976863753213368"/>
          <c:h val="9.0343160109186957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Distance in kilometres</a:t>
            </a:r>
          </a:p>
        </c:rich>
      </c:tx>
      <c:layout>
        <c:manualLayout>
          <c:xMode val="edge"/>
          <c:yMode val="edge"/>
          <c:x val="0.32901648048782722"/>
          <c:y val="4.0498657979980368E-2"/>
        </c:manualLayout>
      </c:layout>
      <c:overlay val="0"/>
      <c:spPr>
        <a:noFill/>
        <a:ln w="25400">
          <a:noFill/>
        </a:ln>
      </c:spPr>
    </c:title>
    <c:autoTitleDeleted val="0"/>
    <c:plotArea>
      <c:layout>
        <c:manualLayout>
          <c:layoutTarget val="inner"/>
          <c:xMode val="edge"/>
          <c:yMode val="edge"/>
          <c:x val="0.12176200458998331"/>
          <c:y val="0.17134047606914768"/>
          <c:w val="0.83938062738626795"/>
          <c:h val="0.66459350291493935"/>
        </c:manualLayout>
      </c:layout>
      <c:lineChart>
        <c:grouping val="standard"/>
        <c:varyColors val="0"/>
        <c:ser>
          <c:idx val="0"/>
          <c:order val="0"/>
          <c:tx>
            <c:v>Distance</c:v>
          </c:tx>
          <c:spPr>
            <a:ln w="25400">
              <a:solidFill>
                <a:srgbClr val="993300"/>
              </a:solidFill>
              <a:prstDash val="solid"/>
            </a:ln>
          </c:spPr>
          <c:marker>
            <c:symbol val="none"/>
          </c:marker>
          <c:val>
            <c:numRef>
              <c:f>Calcs!$C$33:$IR$33</c:f>
              <c:numCache>
                <c:formatCode>0.0</c:formatCode>
                <c:ptCount val="250"/>
                <c:pt idx="0">
                  <c:v>0</c:v>
                </c:pt>
                <c:pt idx="1">
                  <c:v>2.9373184985116748E-5</c:v>
                </c:pt>
                <c:pt idx="2">
                  <c:v>2.0840147770782936E-4</c:v>
                </c:pt>
                <c:pt idx="3">
                  <c:v>7.8538905049675115E-4</c:v>
                </c:pt>
                <c:pt idx="4">
                  <c:v>2.146923601443571E-3</c:v>
                </c:pt>
                <c:pt idx="5">
                  <c:v>4.8288828397253705E-3</c:v>
                </c:pt>
                <c:pt idx="6">
                  <c:v>9.5282417144236537E-3</c:v>
                </c:pt>
                <c:pt idx="7">
                  <c:v>1.7115737854087546E-2</c:v>
                </c:pt>
                <c:pt idx="8">
                  <c:v>2.8649454134522266E-2</c:v>
                </c:pt>
                <c:pt idx="9">
                  <c:v>4.5389378097130145E-2</c:v>
                </c:pt>
                <c:pt idx="10">
                  <c:v>6.8812997905614445E-2</c:v>
                </c:pt>
                <c:pt idx="11">
                  <c:v>0.10063199341848915</c:v>
                </c:pt>
                <c:pt idx="12">
                  <c:v>0.14281007849211591</c:v>
                </c:pt>
                <c:pt idx="13">
                  <c:v>0.19758204649360372</c:v>
                </c:pt>
                <c:pt idx="14">
                  <c:v>0.26747406481035485</c:v>
                </c:pt>
                <c:pt idx="15">
                  <c:v>0.35532525547846894</c:v>
                </c:pt>
                <c:pt idx="16">
                  <c:v>0.46431058741089909</c:v>
                </c:pt>
                <c:pt idx="17">
                  <c:v>0.59796509050258451</c:v>
                </c:pt>
                <c:pt idx="18">
                  <c:v>0.76020938257320747</c:v>
                </c:pt>
                <c:pt idx="19">
                  <c:v>0.95537647605224085</c:v>
                </c:pt>
                <c:pt idx="20">
                  <c:v>1.1882398017649496</c:v>
                </c:pt>
                <c:pt idx="21">
                  <c:v>1.4640423514218555</c:v>
                </c:pt>
                <c:pt idx="22">
                  <c:v>1.788526797863349</c:v>
                </c:pt>
                <c:pt idx="23">
                  <c:v>2.1679664022195388</c:v>
                </c:pt>
                <c:pt idx="24">
                  <c:v>2.60919645933537</c:v>
                </c:pt>
                <c:pt idx="25">
                  <c:v>3.1196459668699368</c:v>
                </c:pt>
                <c:pt idx="26">
                  <c:v>3.7073691295744702</c:v>
                </c:pt>
                <c:pt idx="27">
                  <c:v>4.3810762290527121</c:v>
                </c:pt>
                <c:pt idx="28">
                  <c:v>5.1501633019716442</c:v>
                </c:pt>
                <c:pt idx="29">
                  <c:v>6.024739977928971</c:v>
                </c:pt>
                <c:pt idx="30">
                  <c:v>7.0156547357315411</c:v>
                </c:pt>
                <c:pt idx="31">
                  <c:v>8.1345167476161979</c:v>
                </c:pt>
                <c:pt idx="32">
                  <c:v>9.3937134007385357</c:v>
                </c:pt>
                <c:pt idx="33">
                  <c:v>10.806422521907795</c:v>
                </c:pt>
                <c:pt idx="34">
                  <c:v>12.386618293894941</c:v>
                </c:pt>
                <c:pt idx="35">
                  <c:v>14.149069851954959</c:v>
                </c:pt>
                <c:pt idx="36">
                  <c:v>16.109331599090343</c:v>
                </c:pt>
                <c:pt idx="37">
                  <c:v>18.283724393366494</c:v>
                </c:pt>
                <c:pt idx="38">
                  <c:v>20.689306957035765</c:v>
                </c:pt>
                <c:pt idx="39">
                  <c:v>23.343837150453275</c:v>
                </c:pt>
                <c:pt idx="40">
                  <c:v>26.265723160168559</c:v>
                </c:pt>
                <c:pt idx="41">
                  <c:v>29.47396518293866</c:v>
                </c:pt>
                <c:pt idx="42">
                  <c:v>32.988088858511198</c:v>
                </c:pt>
                <c:pt idx="43">
                  <c:v>36.828072522088917</c:v>
                </c:pt>
                <c:pt idx="44">
                  <c:v>41.014271313799966</c:v>
                </c:pt>
                <c:pt idx="45">
                  <c:v>45.567342296942186</c:v>
                </c:pt>
                <c:pt idx="46">
                  <c:v>50.508175997122564</c:v>
                </c:pt>
                <c:pt idx="47">
                  <c:v>55.857841177642733</c:v>
                </c:pt>
                <c:pt idx="48">
                  <c:v>61.636693836269529</c:v>
                </c:pt>
                <c:pt idx="49">
                  <c:v>67.864410975475892</c:v>
                </c:pt>
                <c:pt idx="50">
                  <c:v>74.561729233267968</c:v>
                </c:pt>
                <c:pt idx="51">
                  <c:v>81.507305847320296</c:v>
                </c:pt>
                <c:pt idx="52">
                  <c:v>88.458621207313612</c:v>
                </c:pt>
                <c:pt idx="53">
                  <c:v>95.405384749911235</c:v>
                </c:pt>
                <c:pt idx="54">
                  <c:v>102.34768443054877</c:v>
                </c:pt>
                <c:pt idx="55">
                  <c:v>109.28560844138727</c:v>
                </c:pt>
                <c:pt idx="56">
                  <c:v>116.21924455211928</c:v>
                </c:pt>
                <c:pt idx="57">
                  <c:v>123.14868011927899</c:v>
                </c:pt>
                <c:pt idx="58">
                  <c:v>130.07400209591609</c:v>
                </c:pt>
                <c:pt idx="59">
                  <c:v>136.99529704115972</c:v>
                </c:pt>
                <c:pt idx="60">
                  <c:v>143.91265112967608</c:v>
                </c:pt>
                <c:pt idx="61">
                  <c:v>150.8261501610223</c:v>
                </c:pt>
                <c:pt idx="62">
                  <c:v>157.79406672069362</c:v>
                </c:pt>
                <c:pt idx="63">
                  <c:v>164.87526398298442</c:v>
                </c:pt>
                <c:pt idx="64">
                  <c:v>172.07101912718008</c:v>
                </c:pt>
                <c:pt idx="65">
                  <c:v>179.38263422299138</c:v>
                </c:pt>
                <c:pt idx="66">
                  <c:v>186.81144080727407</c:v>
                </c:pt>
                <c:pt idx="67">
                  <c:v>194.35880082672131</c:v>
                </c:pt>
                <c:pt idx="68">
                  <c:v>202.02596496989887</c:v>
                </c:pt>
                <c:pt idx="69">
                  <c:v>209.81422439792752</c:v>
                </c:pt>
                <c:pt idx="70">
                  <c:v>217.72506460039682</c:v>
                </c:pt>
                <c:pt idx="71">
                  <c:v>225.76001659583244</c:v>
                </c:pt>
                <c:pt idx="72">
                  <c:v>233.92064878715726</c:v>
                </c:pt>
                <c:pt idx="73">
                  <c:v>242.20856825362793</c:v>
                </c:pt>
                <c:pt idx="74">
                  <c:v>250.62542210494161</c:v>
                </c:pt>
                <c:pt idx="75">
                  <c:v>259.17289890136112</c:v>
                </c:pt>
                <c:pt idx="76">
                  <c:v>267.85273014387542</c:v>
                </c:pt>
                <c:pt idx="77">
                  <c:v>276.66669183738992</c:v>
                </c:pt>
                <c:pt idx="78">
                  <c:v>285.61660613296249</c:v>
                </c:pt>
                <c:pt idx="79">
                  <c:v>294.70434305486259</c:v>
                </c:pt>
                <c:pt idx="80">
                  <c:v>303.93182231726598</c:v>
                </c:pt>
                <c:pt idx="81">
                  <c:v>313.3010152356797</c:v>
                </c:pt>
                <c:pt idx="82">
                  <c:v>322.81394673940827</c:v>
                </c:pt>
                <c:pt idx="83">
                  <c:v>332.47269749354712</c:v>
                </c:pt>
                <c:pt idx="84">
                  <c:v>342.27940613715549</c:v>
                </c:pt>
                <c:pt idx="85">
                  <c:v>352.23627164394264</c:v>
                </c:pt>
                <c:pt idx="86">
                  <c:v>362.3455558159057</c:v>
                </c:pt>
                <c:pt idx="87">
                  <c:v>372.60958592132351</c:v>
                </c:pt>
                <c:pt idx="88">
                  <c:v>383.03075748471605</c:v>
                </c:pt>
                <c:pt idx="89">
                  <c:v>393.61153723902879</c:v>
                </c:pt>
                <c:pt idx="90">
                  <c:v>404.3544662551958</c:v>
                </c:pt>
                <c:pt idx="91">
                  <c:v>415.26216326150683</c:v>
                </c:pt>
                <c:pt idx="92">
                  <c:v>426.33732816641879</c:v>
                </c:pt>
                <c:pt idx="93">
                  <c:v>437.58274580068212</c:v>
                </c:pt>
                <c:pt idx="94">
                  <c:v>449.00128989627871</c:v>
                </c:pt>
                <c:pt idx="95">
                  <c:v>460.59592732375336</c:v>
                </c:pt>
                <c:pt idx="96">
                  <c:v>472.36993179918642</c:v>
                </c:pt>
                <c:pt idx="97">
                  <c:v>484.32666153021722</c:v>
                </c:pt>
                <c:pt idx="98">
                  <c:v>496.46933242370795</c:v>
                </c:pt>
                <c:pt idx="99">
                  <c:v>508.80124875569607</c:v>
                </c:pt>
                <c:pt idx="100">
                  <c:v>521.3258297029322</c:v>
                </c:pt>
                <c:pt idx="101">
                  <c:v>534.04661544658654</c:v>
                </c:pt>
                <c:pt idx="102">
                  <c:v>546.96727372696796</c:v>
                </c:pt>
                <c:pt idx="103">
                  <c:v>560.09160688694431</c:v>
                </c:pt>
                <c:pt idx="104">
                  <c:v>573.4235594492792</c:v>
                </c:pt>
                <c:pt idx="105">
                  <c:v>586.96722628300756</c:v>
                </c:pt>
                <c:pt idx="106">
                  <c:v>600.72686141739132</c:v>
                </c:pt>
                <c:pt idx="107">
                  <c:v>614.70688756731852</c:v>
                </c:pt>
                <c:pt idx="108">
                  <c:v>628.91190644192011</c:v>
                </c:pt>
                <c:pt idx="109">
                  <c:v>643.34670992286362</c:v>
                </c:pt>
                <c:pt idx="110">
                  <c:v>658.01629220602331</c:v>
                </c:pt>
                <c:pt idx="111">
                  <c:v>672.92586300889752</c:v>
                </c:pt>
                <c:pt idx="112">
                  <c:v>688.08086196807119</c:v>
                </c:pt>
                <c:pt idx="113">
                  <c:v>703.48697436165708</c:v>
                </c:pt>
                <c:pt idx="114">
                  <c:v>719.15014830893222</c:v>
                </c:pt>
                <c:pt idx="115">
                  <c:v>735.07661363485749</c:v>
                </c:pt>
                <c:pt idx="116">
                  <c:v>751.27290260072243</c:v>
                </c:pt>
                <c:pt idx="117">
                  <c:v>767.74587273358259</c:v>
                </c:pt>
                <c:pt idx="118">
                  <c:v>784.5027320352865</c:v>
                </c:pt>
                <c:pt idx="119">
                  <c:v>801.55106688158241</c:v>
                </c:pt>
                <c:pt idx="120">
                  <c:v>818.89887298421456</c:v>
                </c:pt>
                <c:pt idx="121">
                  <c:v>836.55458985698829</c:v>
                </c:pt>
                <c:pt idx="122">
                  <c:v>854.52713928684057</c:v>
                </c:pt>
                <c:pt idx="123">
                  <c:v>872.82596840398401</c:v>
                </c:pt>
                <c:pt idx="124">
                  <c:v>891.46109806435345</c:v>
                </c:pt>
                <c:pt idx="125">
                  <c:v>910.44317739708799</c:v>
                </c:pt>
                <c:pt idx="126">
                  <c:v>929.78354552784276</c:v>
                </c:pt>
                <c:pt idx="127">
                  <c:v>949.49430169190816</c:v>
                </c:pt>
                <c:pt idx="128">
                  <c:v>969.58838521816392</c:v>
                </c:pt>
                <c:pt idx="129">
                  <c:v>990.07966718888576</c:v>
                </c:pt>
                <c:pt idx="130">
                  <c:v>1010.9830559786134</c:v>
                </c:pt>
                <c:pt idx="131">
                  <c:v>1032.3146193917589</c:v>
                </c:pt>
                <c:pt idx="132">
                  <c:v>1054.091814198938</c:v>
                </c:pt>
                <c:pt idx="133">
                  <c:v>1076.3337491957275</c:v>
                </c:pt>
                <c:pt idx="134">
                  <c:v>1099.0401844002652</c:v>
                </c:pt>
                <c:pt idx="135">
                  <c:v>1121.9847997929078</c:v>
                </c:pt>
                <c:pt idx="136">
                  <c:v>1144.951562861273</c:v>
                </c:pt>
                <c:pt idx="137">
                  <c:v>1167.9405331264884</c:v>
                </c:pt>
                <c:pt idx="138">
                  <c:v>1190.9517186848309</c:v>
                </c:pt>
                <c:pt idx="139">
                  <c:v>1213.9851271122973</c:v>
                </c:pt>
                <c:pt idx="140">
                  <c:v>1237.0407654676467</c:v>
                </c:pt>
                <c:pt idx="141">
                  <c:v>1260.1186402853662</c:v>
                </c:pt>
                <c:pt idx="142">
                  <c:v>1283.2187575736718</c:v>
                </c:pt>
                <c:pt idx="143">
                  <c:v>1306.3411228175451</c:v>
                </c:pt>
                <c:pt idx="144">
                  <c:v>1329.4857409716324</c:v>
                </c:pt>
                <c:pt idx="145">
                  <c:v>1352.6526036431128</c:v>
                </c:pt>
                <c:pt idx="146">
                  <c:v>1375.8416791816676</c:v>
                </c:pt>
                <c:pt idx="147">
                  <c:v>1399.0529306349652</c:v>
                </c:pt>
                <c:pt idx="148">
                  <c:v>1422.2863296066694</c:v>
                </c:pt>
                <c:pt idx="149">
                  <c:v>1445.5418541530005</c:v>
                </c:pt>
                <c:pt idx="150">
                  <c:v>1468.8194871921362</c:v>
                </c:pt>
                <c:pt idx="151">
                  <c:v>1492.1077493052869</c:v>
                </c:pt>
                <c:pt idx="152">
                  <c:v>1515.3951638184169</c:v>
                </c:pt>
                <c:pt idx="153">
                  <c:v>1538.681722273222</c:v>
                </c:pt>
                <c:pt idx="154">
                  <c:v>1561.9674181822361</c:v>
                </c:pt>
                <c:pt idx="155">
                  <c:v>1585.2522465411935</c:v>
                </c:pt>
                <c:pt idx="156">
                  <c:v>1608.5366440520474</c:v>
                </c:pt>
                <c:pt idx="157">
                  <c:v>1631.8210475502519</c:v>
                </c:pt>
                <c:pt idx="158">
                  <c:v>1655.105452845542</c:v>
                </c:pt>
                <c:pt idx="159">
                  <c:v>1678.3898567858457</c:v>
                </c:pt>
                <c:pt idx="160">
                  <c:v>1701.6742583208879</c:v>
                </c:pt>
                <c:pt idx="161">
                  <c:v>1724.9586574537745</c:v>
                </c:pt>
                <c:pt idx="162">
                  <c:v>1748.2430541875806</c:v>
                </c:pt>
                <c:pt idx="163">
                  <c:v>1771.5274485253519</c:v>
                </c:pt>
                <c:pt idx="164">
                  <c:v>1794.8118404701049</c:v>
                </c:pt>
                <c:pt idx="165">
                  <c:v>1818.0962300248264</c:v>
                </c:pt>
                <c:pt idx="166">
                  <c:v>1841.3806171924728</c:v>
                </c:pt>
                <c:pt idx="167">
                  <c:v>1864.6650019759718</c:v>
                </c:pt>
                <c:pt idx="168">
                  <c:v>1887.9493843782211</c:v>
                </c:pt>
                <c:pt idx="169">
                  <c:v>1911.2337644020895</c:v>
                </c:pt>
                <c:pt idx="170">
                  <c:v>1934.5181420504152</c:v>
                </c:pt>
                <c:pt idx="171">
                  <c:v>1957.8025173260082</c:v>
                </c:pt>
                <c:pt idx="172">
                  <c:v>1981.0868902316486</c:v>
                </c:pt>
                <c:pt idx="173">
                  <c:v>2004.3712607700863</c:v>
                </c:pt>
                <c:pt idx="174">
                  <c:v>2027.6556289440437</c:v>
                </c:pt>
                <c:pt idx="175">
                  <c:v>2050.9399947562124</c:v>
                </c:pt>
                <c:pt idx="176">
                  <c:v>2074.2243582092556</c:v>
                </c:pt>
                <c:pt idx="177">
                  <c:v>2097.5087193058062</c:v>
                </c:pt>
                <c:pt idx="178">
                  <c:v>2120.7930780484694</c:v>
                </c:pt>
                <c:pt idx="179">
                  <c:v>2144.0774344398201</c:v>
                </c:pt>
                <c:pt idx="180">
                  <c:v>2167.3617884824043</c:v>
                </c:pt>
                <c:pt idx="181">
                  <c:v>2190.6461401787392</c:v>
                </c:pt>
                <c:pt idx="182">
                  <c:v>2213.9304895313126</c:v>
                </c:pt>
                <c:pt idx="183">
                  <c:v>2237.2148365425842</c:v>
                </c:pt>
                <c:pt idx="184">
                  <c:v>2260.4991812149833</c:v>
                </c:pt>
                <c:pt idx="185">
                  <c:v>2283.783523550911</c:v>
                </c:pt>
                <c:pt idx="186">
                  <c:v>2307.0678635527388</c:v>
                </c:pt>
                <c:pt idx="187">
                  <c:v>2330.3522012228109</c:v>
                </c:pt>
                <c:pt idx="188">
                  <c:v>2353.6365365634406</c:v>
                </c:pt>
                <c:pt idx="189">
                  <c:v>2376.9208695769144</c:v>
                </c:pt>
                <c:pt idx="190">
                  <c:v>2400.2052002654877</c:v>
                </c:pt>
                <c:pt idx="191">
                  <c:v>2423.4895286313886</c:v>
                </c:pt>
                <c:pt idx="192">
                  <c:v>2446.7738546768164</c:v>
                </c:pt>
                <c:pt idx="193">
                  <c:v>2470.0581784039414</c:v>
                </c:pt>
                <c:pt idx="194">
                  <c:v>2493.3424998149053</c:v>
                </c:pt>
                <c:pt idx="195">
                  <c:v>2516.62681891182</c:v>
                </c:pt>
                <c:pt idx="196">
                  <c:v>2539.911135696771</c:v>
                </c:pt>
                <c:pt idx="197">
                  <c:v>2563.1954501718133</c:v>
                </c:pt>
                <c:pt idx="198">
                  <c:v>2586.4797623389736</c:v>
                </c:pt>
                <c:pt idx="199">
                  <c:v>2609.7640722002502</c:v>
                </c:pt>
                <c:pt idx="200">
                  <c:v>2633.0483797576135</c:v>
                </c:pt>
                <c:pt idx="201">
                  <c:v>2656.3326850130043</c:v>
                </c:pt>
                <c:pt idx="202">
                  <c:v>2679.6169879683353</c:v>
                </c:pt>
                <c:pt idx="203">
                  <c:v>2702.9012886254914</c:v>
                </c:pt>
                <c:pt idx="204">
                  <c:v>2726.185586986328</c:v>
                </c:pt>
                <c:pt idx="205">
                  <c:v>2749.4698830526727</c:v>
                </c:pt>
                <c:pt idx="206">
                  <c:v>2772.7541768263245</c:v>
                </c:pt>
                <c:pt idx="207">
                  <c:v>2796.0384683090533</c:v>
                </c:pt>
                <c:pt idx="208">
                  <c:v>2819.3227575026021</c:v>
                </c:pt>
                <c:pt idx="209">
                  <c:v>2842.607044408684</c:v>
                </c:pt>
                <c:pt idx="210">
                  <c:v>2865.8913290289856</c:v>
                </c:pt>
                <c:pt idx="211">
                  <c:v>2889.1756113651631</c:v>
                </c:pt>
                <c:pt idx="212">
                  <c:v>2912.4598914188459</c:v>
                </c:pt>
                <c:pt idx="213">
                  <c:v>2935.7441691916342</c:v>
                </c:pt>
                <c:pt idx="214">
                  <c:v>2959.028444685101</c:v>
                </c:pt>
                <c:pt idx="215">
                  <c:v>2982.3127179007902</c:v>
                </c:pt>
                <c:pt idx="216">
                  <c:v>3005.5969888402183</c:v>
                </c:pt>
                <c:pt idx="217">
                  <c:v>3028.8812575048719</c:v>
                </c:pt>
                <c:pt idx="218">
                  <c:v>3052.1655238962117</c:v>
                </c:pt>
                <c:pt idx="219">
                  <c:v>3075.4497880156687</c:v>
                </c:pt>
                <c:pt idx="220">
                  <c:v>3098.7340498646463</c:v>
                </c:pt>
                <c:pt idx="221">
                  <c:v>3122.0183094445201</c:v>
                </c:pt>
                <c:pt idx="222">
                  <c:v>3145.3025667566367</c:v>
                </c:pt>
                <c:pt idx="223">
                  <c:v>3168.5868218023152</c:v>
                </c:pt>
                <c:pt idx="224">
                  <c:v>3191.8710745828466</c:v>
                </c:pt>
                <c:pt idx="225">
                  <c:v>3215.1553250994943</c:v>
                </c:pt>
                <c:pt idx="226">
                  <c:v>3238.4395733534921</c:v>
                </c:pt>
                <c:pt idx="227">
                  <c:v>3261.723819346048</c:v>
                </c:pt>
                <c:pt idx="228">
                  <c:v>3285.00806307834</c:v>
                </c:pt>
                <c:pt idx="229">
                  <c:v>3308.2923045515199</c:v>
                </c:pt>
                <c:pt idx="230">
                  <c:v>3331.5765437667096</c:v>
                </c:pt>
                <c:pt idx="231">
                  <c:v>3354.8607807250046</c:v>
                </c:pt>
                <c:pt idx="232">
                  <c:v>3378.1450154274717</c:v>
                </c:pt>
                <c:pt idx="233">
                  <c:v>3401.4292478751499</c:v>
                </c:pt>
                <c:pt idx="234">
                  <c:v>3424.7134780690508</c:v>
                </c:pt>
                <c:pt idx="235">
                  <c:v>3447.9977060101573</c:v>
                </c:pt>
                <c:pt idx="236">
                  <c:v>3471.2819316994246</c:v>
                </c:pt>
                <c:pt idx="237">
                  <c:v>3494.5661551377807</c:v>
                </c:pt>
                <c:pt idx="238">
                  <c:v>3517.8503763261247</c:v>
                </c:pt>
                <c:pt idx="239">
                  <c:v>3541.1345952653282</c:v>
                </c:pt>
                <c:pt idx="240">
                  <c:v>3564.4188119562355</c:v>
                </c:pt>
                <c:pt idx="241">
                  <c:v>3587.7030263996626</c:v>
                </c:pt>
                <c:pt idx="242">
                  <c:v>3610.9872385963977</c:v>
                </c:pt>
                <c:pt idx="243">
                  <c:v>3634.2714485472002</c:v>
                </c:pt>
                <c:pt idx="244">
                  <c:v>3657.5556562528041</c:v>
                </c:pt>
                <c:pt idx="245">
                  <c:v>3680.8398617139137</c:v>
                </c:pt>
                <c:pt idx="246">
                  <c:v>3704.1240649312058</c:v>
                </c:pt>
                <c:pt idx="247">
                  <c:v>3727.4082659053302</c:v>
                </c:pt>
                <c:pt idx="248">
                  <c:v>3750.6924646369071</c:v>
                </c:pt>
                <c:pt idx="249">
                  <c:v>3773.9766611265313</c:v>
                </c:pt>
              </c:numCache>
            </c:numRef>
          </c:val>
          <c:smooth val="0"/>
        </c:ser>
        <c:dLbls>
          <c:showLegendKey val="0"/>
          <c:showVal val="0"/>
          <c:showCatName val="0"/>
          <c:showSerName val="0"/>
          <c:showPercent val="0"/>
          <c:showBubbleSize val="0"/>
        </c:dLbls>
        <c:smooth val="0"/>
        <c:axId val="279216584"/>
        <c:axId val="279219720"/>
      </c:lineChart>
      <c:catAx>
        <c:axId val="279216584"/>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a:t>Period</a:t>
                </a:r>
              </a:p>
            </c:rich>
          </c:tx>
          <c:layout>
            <c:manualLayout>
              <c:xMode val="edge"/>
              <c:yMode val="edge"/>
              <c:x val="0.45941414058993929"/>
              <c:y val="0.90966222680108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219720"/>
        <c:crosses val="autoZero"/>
        <c:auto val="1"/>
        <c:lblAlgn val="ctr"/>
        <c:lblOffset val="100"/>
        <c:tickLblSkip val="50"/>
        <c:tickMarkSkip val="10"/>
        <c:noMultiLvlLbl val="0"/>
      </c:catAx>
      <c:valAx>
        <c:axId val="27921972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21658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Angle away from vertical in degrees</a:t>
            </a:r>
          </a:p>
        </c:rich>
      </c:tx>
      <c:layout>
        <c:manualLayout>
          <c:xMode val="edge"/>
          <c:yMode val="edge"/>
          <c:x val="0.2293823814693991"/>
          <c:y val="2.1472465001087779E-2"/>
        </c:manualLayout>
      </c:layout>
      <c:overlay val="0"/>
      <c:spPr>
        <a:noFill/>
        <a:ln w="25400">
          <a:noFill/>
        </a:ln>
      </c:spPr>
    </c:title>
    <c:autoTitleDeleted val="0"/>
    <c:plotArea>
      <c:layout>
        <c:manualLayout>
          <c:layoutTarget val="inner"/>
          <c:xMode val="edge"/>
          <c:yMode val="edge"/>
          <c:x val="0.10309320515478611"/>
          <c:y val="0.16871222500854682"/>
          <c:w val="0.86598292330020321"/>
          <c:h val="0.6676915768964462"/>
        </c:manualLayout>
      </c:layout>
      <c:lineChart>
        <c:grouping val="standard"/>
        <c:varyColors val="0"/>
        <c:ser>
          <c:idx val="0"/>
          <c:order val="0"/>
          <c:tx>
            <c:v>Thrust angle</c:v>
          </c:tx>
          <c:spPr>
            <a:ln w="19050">
              <a:noFill/>
            </a:ln>
          </c:spPr>
          <c:marker>
            <c:symbol val="diamond"/>
            <c:size val="2"/>
            <c:spPr>
              <a:solidFill>
                <a:srgbClr val="FF0000"/>
              </a:solidFill>
              <a:ln>
                <a:solidFill>
                  <a:srgbClr val="FF0000"/>
                </a:solidFill>
                <a:prstDash val="solid"/>
              </a:ln>
            </c:spPr>
          </c:marker>
          <c:val>
            <c:numRef>
              <c:f>Calcs!$C$16:$IR$16</c:f>
              <c:numCache>
                <c:formatCode>0.00</c:formatCode>
                <c:ptCount val="250"/>
                <c:pt idx="0">
                  <c:v>0</c:v>
                </c:pt>
                <c:pt idx="1">
                  <c:v>2.291955698057898E-2</c:v>
                </c:pt>
                <c:pt idx="2">
                  <c:v>9.2515452839930762E-2</c:v>
                </c:pt>
                <c:pt idx="3">
                  <c:v>0.2104869482777374</c:v>
                </c:pt>
                <c:pt idx="4">
                  <c:v>0.37858382580301625</c:v>
                </c:pt>
                <c:pt idx="5">
                  <c:v>0.59860809749396415</c:v>
                </c:pt>
                <c:pt idx="6">
                  <c:v>0.87241550373495291</c:v>
                </c:pt>
                <c:pt idx="7">
                  <c:v>1.2019167511754669</c:v>
                </c:pt>
                <c:pt idx="8">
                  <c:v>1.5890784304425176</c:v>
                </c:pt>
                <c:pt idx="9">
                  <c:v>2.0359235452224995</c:v>
                </c:pt>
                <c:pt idx="10">
                  <c:v>2.544531576061996</c:v>
                </c:pt>
                <c:pt idx="11">
                  <c:v>3.1170379880533909</c:v>
                </c:pt>
                <c:pt idx="12">
                  <c:v>3.7556330831601681</c:v>
                </c:pt>
                <c:pt idx="13">
                  <c:v>4.4625600840331856</c:v>
                </c:pt>
                <c:pt idx="14">
                  <c:v>5.2401123171630601</c:v>
                </c:pt>
                <c:pt idx="15">
                  <c:v>6.0906293635369844</c:v>
                </c:pt>
                <c:pt idx="16">
                  <c:v>7.0164920023715656</c:v>
                </c:pt>
                <c:pt idx="17">
                  <c:v>8.0201157580576794</c:v>
                </c:pt>
                <c:pt idx="18">
                  <c:v>9.1039428732203831</c:v>
                </c:pt>
                <c:pt idx="19">
                  <c:v>10.270432491575386</c:v>
                </c:pt>
                <c:pt idx="20">
                  <c:v>11.522048788959399</c:v>
                </c:pt>
                <c:pt idx="21">
                  <c:v>12.86124677929439</c:v>
                </c:pt>
                <c:pt idx="22">
                  <c:v>14.290455542297039</c:v>
                </c:pt>
                <c:pt idx="23">
                  <c:v>15.812058583448067</c:v>
                </c:pt>
                <c:pt idx="24">
                  <c:v>17.428370960959057</c:v>
                </c:pt>
                <c:pt idx="25">
                  <c:v>19.141612869814779</c:v>
                </c:pt>
                <c:pt idx="26">
                  <c:v>20.953879329343092</c:v>
                </c:pt>
                <c:pt idx="27">
                  <c:v>22.867105698661508</c:v>
                </c:pt>
                <c:pt idx="28">
                  <c:v>24.883028637638507</c:v>
                </c:pt>
                <c:pt idx="29">
                  <c:v>27.003142082159751</c:v>
                </c:pt>
                <c:pt idx="30">
                  <c:v>29.22864827398006</c:v>
                </c:pt>
                <c:pt idx="31">
                  <c:v>31.560403252806079</c:v>
                </c:pt>
                <c:pt idx="32">
                  <c:v>33.998856961450116</c:v>
                </c:pt>
                <c:pt idx="33">
                  <c:v>36.543987718581363</c:v>
                </c:pt>
                <c:pt idx="34">
                  <c:v>39.195231132051553</c:v>
                </c:pt>
                <c:pt idx="35">
                  <c:v>41.951404065028463</c:v>
                </c:pt>
                <c:pt idx="36">
                  <c:v>44.810623169049776</c:v>
                </c:pt>
                <c:pt idx="37">
                  <c:v>47.770219387100909</c:v>
                </c:pt>
                <c:pt idx="38">
                  <c:v>50.826648869772775</c:v>
                </c:pt>
                <c:pt idx="39">
                  <c:v>53.975401493658381</c:v>
                </c:pt>
                <c:pt idx="40">
                  <c:v>57.210908352368151</c:v>
                </c:pt>
                <c:pt idx="41">
                  <c:v>60.526448834456666</c:v>
                </c:pt>
                <c:pt idx="42">
                  <c:v>63.914060101959002</c:v>
                </c:pt>
                <c:pt idx="43">
                  <c:v>67.364450297824789</c:v>
                </c:pt>
                <c:pt idx="44">
                  <c:v>70.866917088033432</c:v>
                </c:pt>
                <c:pt idx="45">
                  <c:v>74.409273108164527</c:v>
                </c:pt>
                <c:pt idx="46">
                  <c:v>77.977781218816617</c:v>
                </c:pt>
                <c:pt idx="47">
                  <c:v>81.557099518998271</c:v>
                </c:pt>
                <c:pt idx="48">
                  <c:v>83</c:v>
                </c:pt>
                <c:pt idx="49">
                  <c:v>83</c:v>
                </c:pt>
                <c:pt idx="50">
                  <c:v>83</c:v>
                </c:pt>
                <c:pt idx="51">
                  <c:v>83</c:v>
                </c:pt>
                <c:pt idx="52">
                  <c:v>0</c:v>
                </c:pt>
                <c:pt idx="53">
                  <c:v>0</c:v>
                </c:pt>
                <c:pt idx="54">
                  <c:v>0</c:v>
                </c:pt>
                <c:pt idx="55">
                  <c:v>0</c:v>
                </c:pt>
                <c:pt idx="56">
                  <c:v>0</c:v>
                </c:pt>
                <c:pt idx="57">
                  <c:v>0</c:v>
                </c:pt>
                <c:pt idx="58">
                  <c:v>0</c:v>
                </c:pt>
                <c:pt idx="59">
                  <c:v>0</c:v>
                </c:pt>
                <c:pt idx="60">
                  <c:v>0</c:v>
                </c:pt>
                <c:pt idx="61">
                  <c:v>0</c:v>
                </c:pt>
                <c:pt idx="62">
                  <c:v>83</c:v>
                </c:pt>
                <c:pt idx="63">
                  <c:v>83</c:v>
                </c:pt>
                <c:pt idx="64">
                  <c:v>83</c:v>
                </c:pt>
                <c:pt idx="65">
                  <c:v>83</c:v>
                </c:pt>
                <c:pt idx="66">
                  <c:v>83</c:v>
                </c:pt>
                <c:pt idx="67">
                  <c:v>83</c:v>
                </c:pt>
                <c:pt idx="68">
                  <c:v>98</c:v>
                </c:pt>
                <c:pt idx="69">
                  <c:v>98</c:v>
                </c:pt>
                <c:pt idx="70">
                  <c:v>98</c:v>
                </c:pt>
                <c:pt idx="71">
                  <c:v>98</c:v>
                </c:pt>
                <c:pt idx="72">
                  <c:v>98</c:v>
                </c:pt>
                <c:pt idx="73">
                  <c:v>98</c:v>
                </c:pt>
                <c:pt idx="74">
                  <c:v>98</c:v>
                </c:pt>
                <c:pt idx="75">
                  <c:v>98</c:v>
                </c:pt>
                <c:pt idx="76">
                  <c:v>98</c:v>
                </c:pt>
                <c:pt idx="77">
                  <c:v>98</c:v>
                </c:pt>
                <c:pt idx="78">
                  <c:v>98</c:v>
                </c:pt>
                <c:pt idx="79">
                  <c:v>98</c:v>
                </c:pt>
                <c:pt idx="80">
                  <c:v>98</c:v>
                </c:pt>
                <c:pt idx="81">
                  <c:v>98</c:v>
                </c:pt>
                <c:pt idx="82">
                  <c:v>98</c:v>
                </c:pt>
                <c:pt idx="83">
                  <c:v>98</c:v>
                </c:pt>
                <c:pt idx="84">
                  <c:v>98</c:v>
                </c:pt>
                <c:pt idx="85">
                  <c:v>98</c:v>
                </c:pt>
                <c:pt idx="86">
                  <c:v>98</c:v>
                </c:pt>
                <c:pt idx="87">
                  <c:v>98</c:v>
                </c:pt>
                <c:pt idx="88">
                  <c:v>98</c:v>
                </c:pt>
                <c:pt idx="89">
                  <c:v>98</c:v>
                </c:pt>
                <c:pt idx="90">
                  <c:v>98</c:v>
                </c:pt>
                <c:pt idx="91">
                  <c:v>98</c:v>
                </c:pt>
                <c:pt idx="92">
                  <c:v>98</c:v>
                </c:pt>
                <c:pt idx="93">
                  <c:v>98</c:v>
                </c:pt>
                <c:pt idx="94">
                  <c:v>98</c:v>
                </c:pt>
                <c:pt idx="95">
                  <c:v>98</c:v>
                </c:pt>
                <c:pt idx="96">
                  <c:v>83</c:v>
                </c:pt>
                <c:pt idx="97">
                  <c:v>83</c:v>
                </c:pt>
                <c:pt idx="98">
                  <c:v>83</c:v>
                </c:pt>
                <c:pt idx="99">
                  <c:v>83</c:v>
                </c:pt>
                <c:pt idx="100">
                  <c:v>83</c:v>
                </c:pt>
                <c:pt idx="101">
                  <c:v>83</c:v>
                </c:pt>
                <c:pt idx="102">
                  <c:v>83</c:v>
                </c:pt>
                <c:pt idx="103">
                  <c:v>83</c:v>
                </c:pt>
                <c:pt idx="104">
                  <c:v>83</c:v>
                </c:pt>
                <c:pt idx="105">
                  <c:v>83</c:v>
                </c:pt>
                <c:pt idx="106">
                  <c:v>83</c:v>
                </c:pt>
                <c:pt idx="107">
                  <c:v>83</c:v>
                </c:pt>
                <c:pt idx="108">
                  <c:v>83</c:v>
                </c:pt>
                <c:pt idx="109">
                  <c:v>83</c:v>
                </c:pt>
                <c:pt idx="110">
                  <c:v>83</c:v>
                </c:pt>
                <c:pt idx="111">
                  <c:v>83</c:v>
                </c:pt>
                <c:pt idx="112">
                  <c:v>83</c:v>
                </c:pt>
                <c:pt idx="113">
                  <c:v>83</c:v>
                </c:pt>
                <c:pt idx="114">
                  <c:v>83</c:v>
                </c:pt>
                <c:pt idx="115">
                  <c:v>83</c:v>
                </c:pt>
                <c:pt idx="116">
                  <c:v>83</c:v>
                </c:pt>
                <c:pt idx="117">
                  <c:v>83</c:v>
                </c:pt>
                <c:pt idx="118">
                  <c:v>83</c:v>
                </c:pt>
                <c:pt idx="119">
                  <c:v>83</c:v>
                </c:pt>
                <c:pt idx="120">
                  <c:v>83</c:v>
                </c:pt>
                <c:pt idx="121">
                  <c:v>83</c:v>
                </c:pt>
                <c:pt idx="122">
                  <c:v>83</c:v>
                </c:pt>
                <c:pt idx="123">
                  <c:v>83</c:v>
                </c:pt>
                <c:pt idx="124">
                  <c:v>83</c:v>
                </c:pt>
                <c:pt idx="125">
                  <c:v>83</c:v>
                </c:pt>
                <c:pt idx="126">
                  <c:v>83</c:v>
                </c:pt>
                <c:pt idx="127">
                  <c:v>83</c:v>
                </c:pt>
                <c:pt idx="128">
                  <c:v>83</c:v>
                </c:pt>
                <c:pt idx="129">
                  <c:v>83</c:v>
                </c:pt>
                <c:pt idx="130">
                  <c:v>83</c:v>
                </c:pt>
                <c:pt idx="131">
                  <c:v>97</c:v>
                </c:pt>
                <c:pt idx="132">
                  <c:v>97</c:v>
                </c:pt>
                <c:pt idx="133">
                  <c:v>97</c:v>
                </c:pt>
                <c:pt idx="134">
                  <c:v>97</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val>
          <c:smooth val="0"/>
        </c:ser>
        <c:ser>
          <c:idx val="1"/>
          <c:order val="1"/>
          <c:tx>
            <c:v>Angle of trajectory</c:v>
          </c:tx>
          <c:spPr>
            <a:ln w="12700">
              <a:solidFill>
                <a:schemeClr val="accent1">
                  <a:lumMod val="50000"/>
                </a:schemeClr>
              </a:solidFill>
            </a:ln>
          </c:spPr>
          <c:marker>
            <c:symbol val="diamond"/>
            <c:size val="2"/>
            <c:spPr>
              <a:noFill/>
              <a:ln>
                <a:noFill/>
                <a:prstDash val="solid"/>
              </a:ln>
            </c:spPr>
          </c:marker>
          <c:val>
            <c:numRef>
              <c:f>Calcs!$C$4:$IR$4</c:f>
              <c:numCache>
                <c:formatCode>0.00</c:formatCode>
                <c:ptCount val="250"/>
                <c:pt idx="0">
                  <c:v>0</c:v>
                </c:pt>
                <c:pt idx="1">
                  <c:v>2.9204919890701043E-2</c:v>
                </c:pt>
                <c:pt idx="2">
                  <c:v>9.7415672442520418E-2</c:v>
                </c:pt>
                <c:pt idx="3">
                  <c:v>0.20486816612137446</c:v>
                </c:pt>
                <c:pt idx="4">
                  <c:v>0.35183118911281797</c:v>
                </c:pt>
                <c:pt idx="5">
                  <c:v>0.53860655615023389</c:v>
                </c:pt>
                <c:pt idx="6">
                  <c:v>0.76552915786124798</c:v>
                </c:pt>
                <c:pt idx="7">
                  <c:v>1.0329669129110299</c:v>
                </c:pt>
                <c:pt idx="8">
                  <c:v>1.3413206207130042</c:v>
                </c:pt>
                <c:pt idx="9">
                  <c:v>1.691023701605044</c:v>
                </c:pt>
                <c:pt idx="10">
                  <c:v>2.0825418445163053</c:v>
                </c:pt>
                <c:pt idx="11">
                  <c:v>2.5163725047498811</c:v>
                </c:pt>
                <c:pt idx="12">
                  <c:v>2.9930442912752397</c:v>
                </c:pt>
                <c:pt idx="13">
                  <c:v>3.5131162067487391</c:v>
                </c:pt>
                <c:pt idx="14">
                  <c:v>4.0771766125920594</c:v>
                </c:pt>
                <c:pt idx="15">
                  <c:v>4.6858422140791616</c:v>
                </c:pt>
                <c:pt idx="16">
                  <c:v>5.3397567244953059</c:v>
                </c:pt>
                <c:pt idx="17">
                  <c:v>6.0395892053631721</c:v>
                </c:pt>
                <c:pt idx="18">
                  <c:v>6.7860321532290468</c:v>
                </c:pt>
                <c:pt idx="19">
                  <c:v>7.5797994693384672</c:v>
                </c:pt>
                <c:pt idx="20">
                  <c:v>8.4216240531192987</c:v>
                </c:pt>
                <c:pt idx="21">
                  <c:v>9.3122547344704145</c:v>
                </c:pt>
                <c:pt idx="22">
                  <c:v>10.252452883736144</c:v>
                </c:pt>
                <c:pt idx="23">
                  <c:v>11.242989008993291</c:v>
                </c:pt>
                <c:pt idx="24">
                  <c:v>12.284638129707346</c:v>
                </c:pt>
                <c:pt idx="25">
                  <c:v>13.378175511004988</c:v>
                </c:pt>
                <c:pt idx="26">
                  <c:v>14.524369946938672</c:v>
                </c:pt>
                <c:pt idx="27">
                  <c:v>15.723978913661398</c:v>
                </c:pt>
                <c:pt idx="28">
                  <c:v>16.977742219621433</c:v>
                </c:pt>
                <c:pt idx="29">
                  <c:v>18.286371198698411</c:v>
                </c:pt>
                <c:pt idx="30">
                  <c:v>19.650546232669324</c:v>
                </c:pt>
                <c:pt idx="31">
                  <c:v>21.070899839234634</c:v>
                </c:pt>
                <c:pt idx="32">
                  <c:v>22.548015652060883</c:v>
                </c:pt>
                <c:pt idx="33">
                  <c:v>24.082409662814445</c:v>
                </c:pt>
                <c:pt idx="34">
                  <c:v>25.674521602832041</c:v>
                </c:pt>
                <c:pt idx="35">
                  <c:v>27.324708339058848</c:v>
                </c:pt>
                <c:pt idx="36">
                  <c:v>29.033221157692232</c:v>
                </c:pt>
                <c:pt idx="37">
                  <c:v>30.800203773860538</c:v>
                </c:pt>
                <c:pt idx="38">
                  <c:v>32.625666073091217</c:v>
                </c:pt>
                <c:pt idx="39">
                  <c:v>34.509479924702141</c:v>
                </c:pt>
                <c:pt idx="40">
                  <c:v>36.451366741283778</c:v>
                </c:pt>
                <c:pt idx="41">
                  <c:v>38.450874763483718</c:v>
                </c:pt>
                <c:pt idx="42">
                  <c:v>40.507374584576212</c:v>
                </c:pt>
                <c:pt idx="43">
                  <c:v>42.620040986873271</c:v>
                </c:pt>
                <c:pt idx="44">
                  <c:v>44.787852571877607</c:v>
                </c:pt>
                <c:pt idx="45">
                  <c:v>47.009552855844689</c:v>
                </c:pt>
                <c:pt idx="46">
                  <c:v>49.283670587441854</c:v>
                </c:pt>
                <c:pt idx="47">
                  <c:v>51.608476926466082</c:v>
                </c:pt>
                <c:pt idx="48">
                  <c:v>53.871175450283474</c:v>
                </c:pt>
                <c:pt idx="49">
                  <c:v>55.997537939193556</c:v>
                </c:pt>
                <c:pt idx="50">
                  <c:v>57.991155990432112</c:v>
                </c:pt>
                <c:pt idx="51">
                  <c:v>58.498777261969479</c:v>
                </c:pt>
                <c:pt idx="52">
                  <c:v>58.9490666969104</c:v>
                </c:pt>
                <c:pt idx="53">
                  <c:v>59.403992310661728</c:v>
                </c:pt>
                <c:pt idx="54">
                  <c:v>59.863551003919781</c:v>
                </c:pt>
                <c:pt idx="55">
                  <c:v>60.327748047294392</c:v>
                </c:pt>
                <c:pt idx="56">
                  <c:v>60.796586306497609</c:v>
                </c:pt>
                <c:pt idx="57">
                  <c:v>61.270066142653668</c:v>
                </c:pt>
                <c:pt idx="58">
                  <c:v>61.74818531239837</c:v>
                </c:pt>
                <c:pt idx="59">
                  <c:v>62.230938868041335</c:v>
                </c:pt>
                <c:pt idx="60">
                  <c:v>62.718319058083679</c:v>
                </c:pt>
                <c:pt idx="61">
                  <c:v>63.210303576755337</c:v>
                </c:pt>
                <c:pt idx="62">
                  <c:v>63.990803320382852</c:v>
                </c:pt>
                <c:pt idx="63">
                  <c:v>64.757423945288423</c:v>
                </c:pt>
                <c:pt idx="64">
                  <c:v>65.509952831352308</c:v>
                </c:pt>
                <c:pt idx="65">
                  <c:v>66.248173970625899</c:v>
                </c:pt>
                <c:pt idx="66">
                  <c:v>66.971938315208249</c:v>
                </c:pt>
                <c:pt idx="67">
                  <c:v>67.681090297431851</c:v>
                </c:pt>
                <c:pt idx="68">
                  <c:v>68.584737157574708</c:v>
                </c:pt>
                <c:pt idx="69">
                  <c:v>69.47401081014398</c:v>
                </c:pt>
                <c:pt idx="70">
                  <c:v>70.348509636769151</c:v>
                </c:pt>
                <c:pt idx="71">
                  <c:v>71.207901086624346</c:v>
                </c:pt>
                <c:pt idx="72">
                  <c:v>72.051882789742223</c:v>
                </c:pt>
                <c:pt idx="73">
                  <c:v>72.880194000614708</c:v>
                </c:pt>
                <c:pt idx="74">
                  <c:v>73.692627410220808</c:v>
                </c:pt>
                <c:pt idx="75">
                  <c:v>74.488988102519798</c:v>
                </c:pt>
                <c:pt idx="76">
                  <c:v>75.269131376779427</c:v>
                </c:pt>
                <c:pt idx="77">
                  <c:v>76.032947829413345</c:v>
                </c:pt>
                <c:pt idx="78">
                  <c:v>76.780361498973534</c:v>
                </c:pt>
                <c:pt idx="79">
                  <c:v>77.511327954410717</c:v>
                </c:pt>
                <c:pt idx="80">
                  <c:v>78.225818671217638</c:v>
                </c:pt>
                <c:pt idx="81">
                  <c:v>78.923846440278524</c:v>
                </c:pt>
                <c:pt idx="82">
                  <c:v>79.605449759797352</c:v>
                </c:pt>
                <c:pt idx="83">
                  <c:v>80.270677048477282</c:v>
                </c:pt>
                <c:pt idx="84">
                  <c:v>80.919598611864302</c:v>
                </c:pt>
                <c:pt idx="85">
                  <c:v>81.552318788371878</c:v>
                </c:pt>
                <c:pt idx="86">
                  <c:v>82.168960208991621</c:v>
                </c:pt>
                <c:pt idx="87">
                  <c:v>82.769634026462626</c:v>
                </c:pt>
                <c:pt idx="88">
                  <c:v>83.354494573023658</c:v>
                </c:pt>
                <c:pt idx="89">
                  <c:v>83.923695481141138</c:v>
                </c:pt>
                <c:pt idx="90">
                  <c:v>84.477402378633428</c:v>
                </c:pt>
                <c:pt idx="91">
                  <c:v>85.015791510038312</c:v>
                </c:pt>
                <c:pt idx="92">
                  <c:v>85.539034292817334</c:v>
                </c:pt>
                <c:pt idx="93">
                  <c:v>86.047324560293859</c:v>
                </c:pt>
                <c:pt idx="94">
                  <c:v>86.540863135410419</c:v>
                </c:pt>
                <c:pt idx="95">
                  <c:v>87.019856778009711</c:v>
                </c:pt>
                <c:pt idx="96">
                  <c:v>87.25351884395549</c:v>
                </c:pt>
                <c:pt idx="97">
                  <c:v>87.475976057428355</c:v>
                </c:pt>
                <c:pt idx="98">
                  <c:v>87.687409373756282</c:v>
                </c:pt>
                <c:pt idx="99">
                  <c:v>87.887981355987804</c:v>
                </c:pt>
                <c:pt idx="100">
                  <c:v>88.077878979896113</c:v>
                </c:pt>
                <c:pt idx="101">
                  <c:v>88.257270615027522</c:v>
                </c:pt>
                <c:pt idx="102">
                  <c:v>88.426306258276284</c:v>
                </c:pt>
                <c:pt idx="103">
                  <c:v>88.585146197009806</c:v>
                </c:pt>
                <c:pt idx="104">
                  <c:v>88.733932434214253</c:v>
                </c:pt>
                <c:pt idx="105">
                  <c:v>88.872817380334482</c:v>
                </c:pt>
                <c:pt idx="106">
                  <c:v>89.001921092014854</c:v>
                </c:pt>
                <c:pt idx="107">
                  <c:v>89.121374414509773</c:v>
                </c:pt>
                <c:pt idx="108">
                  <c:v>89.23130464642189</c:v>
                </c:pt>
                <c:pt idx="109">
                  <c:v>89.331821437648642</c:v>
                </c:pt>
                <c:pt idx="110">
                  <c:v>89.423031328611856</c:v>
                </c:pt>
                <c:pt idx="111">
                  <c:v>89.50505206585791</c:v>
                </c:pt>
                <c:pt idx="112">
                  <c:v>89.577955698149296</c:v>
                </c:pt>
                <c:pt idx="113">
                  <c:v>89.641840396605332</c:v>
                </c:pt>
                <c:pt idx="114">
                  <c:v>89.696801727246466</c:v>
                </c:pt>
                <c:pt idx="115">
                  <c:v>89.742890214699258</c:v>
                </c:pt>
                <c:pt idx="116">
                  <c:v>89.780197366514244</c:v>
                </c:pt>
                <c:pt idx="117">
                  <c:v>89.808769966896165</c:v>
                </c:pt>
                <c:pt idx="118">
                  <c:v>89.828653544756335</c:v>
                </c:pt>
                <c:pt idx="119">
                  <c:v>89.839906739453639</c:v>
                </c:pt>
                <c:pt idx="120">
                  <c:v>89.8425728734681</c:v>
                </c:pt>
                <c:pt idx="121">
                  <c:v>89.836680406175972</c:v>
                </c:pt>
                <c:pt idx="122">
                  <c:v>89.822243407943873</c:v>
                </c:pt>
                <c:pt idx="123">
                  <c:v>89.799276229031364</c:v>
                </c:pt>
                <c:pt idx="124">
                  <c:v>89.767793753153029</c:v>
                </c:pt>
                <c:pt idx="125">
                  <c:v>89.727783337169981</c:v>
                </c:pt>
                <c:pt idx="126">
                  <c:v>89.679233981814065</c:v>
                </c:pt>
                <c:pt idx="127">
                  <c:v>89.622122507504741</c:v>
                </c:pt>
                <c:pt idx="128">
                  <c:v>89.556428356774745</c:v>
                </c:pt>
                <c:pt idx="129">
                  <c:v>89.482091556999819</c:v>
                </c:pt>
                <c:pt idx="130">
                  <c:v>89.399042353107362</c:v>
                </c:pt>
                <c:pt idx="131">
                  <c:v>89.592647041728497</c:v>
                </c:pt>
                <c:pt idx="132">
                  <c:v>89.77723695831564</c:v>
                </c:pt>
                <c:pt idx="133">
                  <c:v>89.952944871569429</c:v>
                </c:pt>
                <c:pt idx="134">
                  <c:v>90.107167848537571</c:v>
                </c:pt>
                <c:pt idx="135">
                  <c:v>90.113159900392986</c:v>
                </c:pt>
                <c:pt idx="136">
                  <c:v>90.11875273090952</c:v>
                </c:pt>
                <c:pt idx="137">
                  <c:v>90.123947182317494</c:v>
                </c:pt>
                <c:pt idx="138">
                  <c:v>90.128758504233701</c:v>
                </c:pt>
                <c:pt idx="139">
                  <c:v>90.133173096062734</c:v>
                </c:pt>
                <c:pt idx="140">
                  <c:v>90.137191778391767</c:v>
                </c:pt>
                <c:pt idx="141">
                  <c:v>90.140829779433076</c:v>
                </c:pt>
                <c:pt idx="142">
                  <c:v>90.144073476454281</c:v>
                </c:pt>
                <c:pt idx="143">
                  <c:v>90.146923668130412</c:v>
                </c:pt>
                <c:pt idx="144">
                  <c:v>90.11314640862993</c:v>
                </c:pt>
                <c:pt idx="145">
                  <c:v>90.087345479029793</c:v>
                </c:pt>
                <c:pt idx="146">
                  <c:v>90.067545167017741</c:v>
                </c:pt>
                <c:pt idx="147">
                  <c:v>90.052273658258144</c:v>
                </c:pt>
                <c:pt idx="148">
                  <c:v>90.04039494279327</c:v>
                </c:pt>
                <c:pt idx="149">
                  <c:v>90.031083277122491</c:v>
                </c:pt>
                <c:pt idx="150">
                  <c:v>90.023688654108796</c:v>
                </c:pt>
                <c:pt idx="151">
                  <c:v>90.017768405495829</c:v>
                </c:pt>
                <c:pt idx="152">
                  <c:v>90.013324746554943</c:v>
                </c:pt>
                <c:pt idx="153">
                  <c:v>90.009992993056201</c:v>
                </c:pt>
                <c:pt idx="154">
                  <c:v>90.007106824995731</c:v>
                </c:pt>
                <c:pt idx="155">
                  <c:v>90.004190986379342</c:v>
                </c:pt>
                <c:pt idx="156">
                  <c:v>90.001260316311402</c:v>
                </c:pt>
                <c:pt idx="157">
                  <c:v>89.998315657184605</c:v>
                </c:pt>
                <c:pt idx="158">
                  <c:v>89.998317849282614</c:v>
                </c:pt>
                <c:pt idx="159">
                  <c:v>89.998320020543332</c:v>
                </c:pt>
                <c:pt idx="160">
                  <c:v>89.998322170993731</c:v>
                </c:pt>
                <c:pt idx="161">
                  <c:v>89.998324300660613</c:v>
                </c:pt>
                <c:pt idx="162">
                  <c:v>89.998326409570438</c:v>
                </c:pt>
                <c:pt idx="163">
                  <c:v>89.998328497749455</c:v>
                </c:pt>
                <c:pt idx="164">
                  <c:v>89.998330565223654</c:v>
                </c:pt>
                <c:pt idx="165">
                  <c:v>89.998332612018743</c:v>
                </c:pt>
                <c:pt idx="166">
                  <c:v>89.998334638160188</c:v>
                </c:pt>
                <c:pt idx="167">
                  <c:v>89.998336643673213</c:v>
                </c:pt>
                <c:pt idx="168">
                  <c:v>89.998338628582772</c:v>
                </c:pt>
                <c:pt idx="169">
                  <c:v>89.998340592913564</c:v>
                </c:pt>
                <c:pt idx="170">
                  <c:v>89.998342536690032</c:v>
                </c:pt>
                <c:pt idx="171">
                  <c:v>89.998344459936376</c:v>
                </c:pt>
                <c:pt idx="172">
                  <c:v>89.998346362676543</c:v>
                </c:pt>
                <c:pt idx="173">
                  <c:v>89.998348244934178</c:v>
                </c:pt>
                <c:pt idx="174">
                  <c:v>89.998350106732744</c:v>
                </c:pt>
                <c:pt idx="175">
                  <c:v>89.998351948095404</c:v>
                </c:pt>
                <c:pt idx="176">
                  <c:v>89.998353769045096</c:v>
                </c:pt>
                <c:pt idx="177">
                  <c:v>89.998355569604485</c:v>
                </c:pt>
                <c:pt idx="178">
                  <c:v>89.998357349795953</c:v>
                </c:pt>
                <c:pt idx="179">
                  <c:v>89.998359109641726</c:v>
                </c:pt>
                <c:pt idx="180">
                  <c:v>89.998360849163674</c:v>
                </c:pt>
                <c:pt idx="181">
                  <c:v>89.998362568383484</c:v>
                </c:pt>
                <c:pt idx="182">
                  <c:v>89.998364267322543</c:v>
                </c:pt>
                <c:pt idx="183">
                  <c:v>89.998365946002039</c:v>
                </c:pt>
                <c:pt idx="184">
                  <c:v>89.998367604442848</c:v>
                </c:pt>
                <c:pt idx="185">
                  <c:v>89.998369242665632</c:v>
                </c:pt>
                <c:pt idx="186">
                  <c:v>89.998370860690827</c:v>
                </c:pt>
                <c:pt idx="187">
                  <c:v>89.998372458538569</c:v>
                </c:pt>
                <c:pt idx="188">
                  <c:v>89.998374036228768</c:v>
                </c:pt>
                <c:pt idx="189">
                  <c:v>89.998375593781077</c:v>
                </c:pt>
                <c:pt idx="190">
                  <c:v>89.998377131214895</c:v>
                </c:pt>
                <c:pt idx="191">
                  <c:v>89.998378648549405</c:v>
                </c:pt>
                <c:pt idx="192">
                  <c:v>89.998380145803509</c:v>
                </c:pt>
                <c:pt idx="193">
                  <c:v>89.998381622995865</c:v>
                </c:pt>
                <c:pt idx="194">
                  <c:v>89.998383080144876</c:v>
                </c:pt>
                <c:pt idx="195">
                  <c:v>89.998384517268732</c:v>
                </c:pt>
                <c:pt idx="196">
                  <c:v>89.998385934385311</c:v>
                </c:pt>
                <c:pt idx="197">
                  <c:v>89.998387331512333</c:v>
                </c:pt>
                <c:pt idx="198">
                  <c:v>89.998388708667164</c:v>
                </c:pt>
                <c:pt idx="199">
                  <c:v>89.998390065867</c:v>
                </c:pt>
                <c:pt idx="200">
                  <c:v>89.998391403128778</c:v>
                </c:pt>
                <c:pt idx="201">
                  <c:v>89.99839272046917</c:v>
                </c:pt>
                <c:pt idx="202">
                  <c:v>89.998394017904616</c:v>
                </c:pt>
                <c:pt idx="203">
                  <c:v>89.998395295451289</c:v>
                </c:pt>
                <c:pt idx="204">
                  <c:v>89.998396553125133</c:v>
                </c:pt>
                <c:pt idx="205">
                  <c:v>89.998397790941851</c:v>
                </c:pt>
                <c:pt idx="206">
                  <c:v>89.998399008916877</c:v>
                </c:pt>
                <c:pt idx="207">
                  <c:v>89.998400207065416</c:v>
                </c:pt>
                <c:pt idx="208">
                  <c:v>89.998401385402445</c:v>
                </c:pt>
                <c:pt idx="209">
                  <c:v>89.998402543942646</c:v>
                </c:pt>
                <c:pt idx="210">
                  <c:v>89.998403682700513</c:v>
                </c:pt>
                <c:pt idx="211">
                  <c:v>89.998404801690228</c:v>
                </c:pt>
                <c:pt idx="212">
                  <c:v>89.998405900925817</c:v>
                </c:pt>
                <c:pt idx="213">
                  <c:v>89.998406980420981</c:v>
                </c:pt>
                <c:pt idx="214">
                  <c:v>89.998408040189204</c:v>
                </c:pt>
                <c:pt idx="215">
                  <c:v>89.998409080243746</c:v>
                </c:pt>
                <c:pt idx="216">
                  <c:v>89.99841010059761</c:v>
                </c:pt>
                <c:pt idx="217">
                  <c:v>89.998411101263514</c:v>
                </c:pt>
                <c:pt idx="218">
                  <c:v>89.998412082254021</c:v>
                </c:pt>
                <c:pt idx="219">
                  <c:v>89.998413043581351</c:v>
                </c:pt>
                <c:pt idx="220">
                  <c:v>89.998413985257571</c:v>
                </c:pt>
                <c:pt idx="221">
                  <c:v>89.998414907294432</c:v>
                </c:pt>
                <c:pt idx="222">
                  <c:v>89.998415809703474</c:v>
                </c:pt>
                <c:pt idx="223">
                  <c:v>89.998416692495994</c:v>
                </c:pt>
                <c:pt idx="224">
                  <c:v>89.998417555683048</c:v>
                </c:pt>
                <c:pt idx="225">
                  <c:v>89.998418399275465</c:v>
                </c:pt>
                <c:pt idx="226">
                  <c:v>89.998419223283776</c:v>
                </c:pt>
                <c:pt idx="227">
                  <c:v>89.998420027718311</c:v>
                </c:pt>
                <c:pt idx="228">
                  <c:v>89.99842081258916</c:v>
                </c:pt>
                <c:pt idx="229">
                  <c:v>89.998421577906171</c:v>
                </c:pt>
                <c:pt idx="230">
                  <c:v>89.998422323678923</c:v>
                </c:pt>
                <c:pt idx="231">
                  <c:v>89.998423049916781</c:v>
                </c:pt>
                <c:pt idx="232">
                  <c:v>89.998423756628853</c:v>
                </c:pt>
                <c:pt idx="233">
                  <c:v>89.998424443824021</c:v>
                </c:pt>
                <c:pt idx="234">
                  <c:v>89.998425111510883</c:v>
                </c:pt>
                <c:pt idx="235">
                  <c:v>89.998425759697867</c:v>
                </c:pt>
                <c:pt idx="236">
                  <c:v>89.998426388393099</c:v>
                </c:pt>
                <c:pt idx="237">
                  <c:v>89.998426997604497</c:v>
                </c:pt>
                <c:pt idx="238">
                  <c:v>89.998427587339719</c:v>
                </c:pt>
                <c:pt idx="239">
                  <c:v>89.99842815760617</c:v>
                </c:pt>
                <c:pt idx="240">
                  <c:v>89.998428708411055</c:v>
                </c:pt>
                <c:pt idx="241">
                  <c:v>89.998429239761307</c:v>
                </c:pt>
                <c:pt idx="242">
                  <c:v>89.998429751663622</c:v>
                </c:pt>
                <c:pt idx="243">
                  <c:v>89.998430244124464</c:v>
                </c:pt>
                <c:pt idx="244">
                  <c:v>89.998430717150043</c:v>
                </c:pt>
                <c:pt idx="245">
                  <c:v>89.998431170746358</c:v>
                </c:pt>
                <c:pt idx="246">
                  <c:v>89.998431604919119</c:v>
                </c:pt>
                <c:pt idx="247">
                  <c:v>89.998432019673857</c:v>
                </c:pt>
                <c:pt idx="248">
                  <c:v>89.998432415015785</c:v>
                </c:pt>
                <c:pt idx="249">
                  <c:v>89.998432790949948</c:v>
                </c:pt>
              </c:numCache>
            </c:numRef>
          </c:val>
          <c:smooth val="1"/>
        </c:ser>
        <c:dLbls>
          <c:showLegendKey val="0"/>
          <c:showVal val="0"/>
          <c:showCatName val="0"/>
          <c:showSerName val="0"/>
          <c:showPercent val="0"/>
          <c:showBubbleSize val="0"/>
        </c:dLbls>
        <c:marker val="1"/>
        <c:smooth val="0"/>
        <c:axId val="279221680"/>
        <c:axId val="279222072"/>
      </c:lineChart>
      <c:catAx>
        <c:axId val="279221680"/>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a:t>Period</a:t>
                </a:r>
              </a:p>
            </c:rich>
          </c:tx>
          <c:layout>
            <c:manualLayout>
              <c:xMode val="edge"/>
              <c:yMode val="edge"/>
              <c:x val="0.47165151392158455"/>
              <c:y val="0.911046165241614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222072"/>
        <c:crosses val="autoZero"/>
        <c:auto val="1"/>
        <c:lblAlgn val="ctr"/>
        <c:lblOffset val="100"/>
        <c:tickLblSkip val="50"/>
        <c:tickMarkSkip val="10"/>
        <c:noMultiLvlLbl val="0"/>
      </c:catAx>
      <c:valAx>
        <c:axId val="27922207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221680"/>
        <c:crosses val="autoZero"/>
        <c:crossBetween val="between"/>
      </c:valAx>
      <c:spPr>
        <a:solidFill>
          <a:srgbClr val="C0C0C0"/>
        </a:solidFill>
        <a:ln w="12700">
          <a:solidFill>
            <a:srgbClr val="808080"/>
          </a:solidFill>
          <a:prstDash val="solid"/>
        </a:ln>
      </c:spPr>
    </c:plotArea>
    <c:legend>
      <c:legendPos val="r"/>
      <c:layout>
        <c:manualLayout>
          <c:xMode val="edge"/>
          <c:yMode val="edge"/>
          <c:x val="0.13144383657235226"/>
          <c:y val="8.8957355004506494E-2"/>
          <c:w val="0.69072447453706698"/>
          <c:h val="6.441739500326332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Vertical speed in kph</a:t>
            </a:r>
          </a:p>
        </c:rich>
      </c:tx>
      <c:layout>
        <c:manualLayout>
          <c:xMode val="edge"/>
          <c:yMode val="edge"/>
          <c:x val="0.33933161953727509"/>
          <c:y val="4.0498657979980368E-2"/>
        </c:manualLayout>
      </c:layout>
      <c:overlay val="0"/>
      <c:spPr>
        <a:noFill/>
        <a:ln w="25400">
          <a:noFill/>
        </a:ln>
      </c:spPr>
    </c:title>
    <c:autoTitleDeleted val="0"/>
    <c:plotArea>
      <c:layout>
        <c:manualLayout>
          <c:layoutTarget val="inner"/>
          <c:xMode val="edge"/>
          <c:yMode val="edge"/>
          <c:x val="0.14395886889460155"/>
          <c:y val="0.15264878777069521"/>
          <c:w val="0.78149100257069393"/>
          <c:h val="0.69678457248918646"/>
        </c:manualLayout>
      </c:layout>
      <c:scatterChart>
        <c:scatterStyle val="lineMarker"/>
        <c:varyColors val="0"/>
        <c:ser>
          <c:idx val="0"/>
          <c:order val="0"/>
          <c:tx>
            <c:v>Vertical speed</c:v>
          </c:tx>
          <c:spPr>
            <a:ln w="25400">
              <a:solidFill>
                <a:srgbClr val="0000FF"/>
              </a:solidFill>
              <a:prstDash val="solid"/>
            </a:ln>
          </c:spPr>
          <c:marker>
            <c:symbol val="none"/>
          </c:marker>
          <c:xVal>
            <c:numRef>
              <c:f>Calcs!$C$1:$IR$1</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xVal>
          <c:yVal>
            <c:numRef>
              <c:f>Calcs!$C$24:$IR$24</c:f>
              <c:numCache>
                <c:formatCode>0</c:formatCode>
                <c:ptCount val="250"/>
                <c:pt idx="0">
                  <c:v>67.909798460974741</c:v>
                </c:pt>
                <c:pt idx="1">
                  <c:v>138.30026334451205</c:v>
                </c:pt>
                <c:pt idx="2">
                  <c:v>211.24490832306316</c:v>
                </c:pt>
                <c:pt idx="3">
                  <c:v>286.81991397405926</c:v>
                </c:pt>
                <c:pt idx="4">
                  <c:v>365.10385399911979</c:v>
                </c:pt>
                <c:pt idx="5">
                  <c:v>446.1773496778838</c:v>
                </c:pt>
                <c:pt idx="6">
                  <c:v>530.12264273845426</c:v>
                </c:pt>
                <c:pt idx="7">
                  <c:v>617.02307360836244</c:v>
                </c:pt>
                <c:pt idx="8">
                  <c:v>706.96245166565734</c:v>
                </c:pt>
                <c:pt idx="9">
                  <c:v>800.0243063772939</c:v>
                </c:pt>
                <c:pt idx="10">
                  <c:v>896.29098841202597</c:v>
                </c:pt>
                <c:pt idx="11">
                  <c:v>995.84262671916338</c:v>
                </c:pt>
                <c:pt idx="12">
                  <c:v>1098.7558943860756</c:v>
                </c:pt>
                <c:pt idx="13">
                  <c:v>1205.1025741468854</c:v>
                </c:pt>
                <c:pt idx="14">
                  <c:v>1314.9479336277072</c:v>
                </c:pt>
                <c:pt idx="15">
                  <c:v>1428.3487740303103</c:v>
                </c:pt>
                <c:pt idx="16">
                  <c:v>1545.3512428174347</c:v>
                </c:pt>
                <c:pt idx="17">
                  <c:v>1665.9883576646489</c:v>
                </c:pt>
                <c:pt idx="18">
                  <c:v>1790.2771782020277</c:v>
                </c:pt>
                <c:pt idx="19">
                  <c:v>1918.2155547876375</c:v>
                </c:pt>
                <c:pt idx="20">
                  <c:v>2049.7784906493771</c:v>
                </c:pt>
                <c:pt idx="21">
                  <c:v>2184.9141404695711</c:v>
                </c:pt>
                <c:pt idx="22">
                  <c:v>2323.5393147927389</c:v>
                </c:pt>
                <c:pt idx="23">
                  <c:v>2465.5343963509285</c:v>
                </c:pt>
                <c:pt idx="24">
                  <c:v>2610.7379261845449</c:v>
                </c:pt>
                <c:pt idx="25">
                  <c:v>2758.9404724178635</c:v>
                </c:pt>
                <c:pt idx="26">
                  <c:v>2909.878399636701</c:v>
                </c:pt>
                <c:pt idx="27">
                  <c:v>3063.226604739591</c:v>
                </c:pt>
                <c:pt idx="28">
                  <c:v>3218.591008656696</c:v>
                </c:pt>
                <c:pt idx="29">
                  <c:v>3375.5014115516278</c:v>
                </c:pt>
                <c:pt idx="30">
                  <c:v>3533.402229414357</c:v>
                </c:pt>
                <c:pt idx="31">
                  <c:v>3691.6457961975943</c:v>
                </c:pt>
                <c:pt idx="32">
                  <c:v>3849.482373080175</c:v>
                </c:pt>
                <c:pt idx="33">
                  <c:v>4006.0536668315194</c:v>
                </c:pt>
                <c:pt idx="34">
                  <c:v>4160.3846531000554</c:v>
                </c:pt>
                <c:pt idx="35">
                  <c:v>4311.3756551112629</c:v>
                </c:pt>
                <c:pt idx="36">
                  <c:v>4457.7983242994906</c:v>
                </c:pt>
                <c:pt idx="37">
                  <c:v>4598.28903176529</c:v>
                </c:pt>
                <c:pt idx="38">
                  <c:v>4731.3483723402423</c:v>
                </c:pt>
                <c:pt idx="39">
                  <c:v>4855.3386164294225</c:v>
                </c:pt>
                <c:pt idx="40">
                  <c:v>4968.4850342032341</c:v>
                </c:pt>
                <c:pt idx="41">
                  <c:v>5068.8816843221812</c:v>
                </c:pt>
                <c:pt idx="42">
                  <c:v>5154.4966737986369</c:v>
                </c:pt>
                <c:pt idx="43">
                  <c:v>5223.1827045973705</c:v>
                </c:pt>
                <c:pt idx="44">
                  <c:v>5272.6869846799409</c:v>
                </c:pt>
                <c:pt idx="45">
                  <c:v>5300.6703802151305</c:v>
                </c:pt>
                <c:pt idx="46">
                  <c:v>5304.7171758786626</c:v>
                </c:pt>
                <c:pt idx="47">
                  <c:v>5282.356860670091</c:v>
                </c:pt>
                <c:pt idx="48">
                  <c:v>5250.8699687957114</c:v>
                </c:pt>
                <c:pt idx="49">
                  <c:v>5223.4103970927008</c:v>
                </c:pt>
                <c:pt idx="50">
                  <c:v>5200.3751612097331</c:v>
                </c:pt>
                <c:pt idx="51">
                  <c:v>5110.2809237734355</c:v>
                </c:pt>
                <c:pt idx="52">
                  <c:v>5017.3066914104738</c:v>
                </c:pt>
                <c:pt idx="53">
                  <c:v>4924.4460151403373</c:v>
                </c:pt>
                <c:pt idx="54">
                  <c:v>4831.6984913776269</c:v>
                </c:pt>
                <c:pt idx="55">
                  <c:v>4739.0615950980491</c:v>
                </c:pt>
                <c:pt idx="56">
                  <c:v>4646.5328173785274</c:v>
                </c:pt>
                <c:pt idx="57">
                  <c:v>4554.1096650009213</c:v>
                </c:pt>
                <c:pt idx="58">
                  <c:v>4461.7896600611475</c:v>
                </c:pt>
                <c:pt idx="59">
                  <c:v>4369.5703395835462</c:v>
                </c:pt>
                <c:pt idx="60">
                  <c:v>4277.4492551403509</c:v>
                </c:pt>
                <c:pt idx="61">
                  <c:v>4185.4260874019328</c:v>
                </c:pt>
                <c:pt idx="62">
                  <c:v>4110.6430600566218</c:v>
                </c:pt>
                <c:pt idx="63">
                  <c:v>4036.4356039451704</c:v>
                </c:pt>
                <c:pt idx="64">
                  <c:v>3962.8101471067926</c:v>
                </c:pt>
                <c:pt idx="65">
                  <c:v>3889.779914818318</c:v>
                </c:pt>
                <c:pt idx="66">
                  <c:v>3817.3518574140539</c:v>
                </c:pt>
                <c:pt idx="67">
                  <c:v>3745.5399423931381</c:v>
                </c:pt>
                <c:pt idx="68">
                  <c:v>3635.122563396952</c:v>
                </c:pt>
                <c:pt idx="69">
                  <c:v>3524.8900107444724</c:v>
                </c:pt>
                <c:pt idx="70">
                  <c:v>3414.8460484601997</c:v>
                </c:pt>
                <c:pt idx="71">
                  <c:v>3304.9897391545555</c:v>
                </c:pt>
                <c:pt idx="72">
                  <c:v>3195.3225353375537</c:v>
                </c:pt>
                <c:pt idx="73">
                  <c:v>3085.8459185013044</c:v>
                </c:pt>
                <c:pt idx="74">
                  <c:v>2976.5588525816861</c:v>
                </c:pt>
                <c:pt idx="75">
                  <c:v>2867.4653546786499</c:v>
                </c:pt>
                <c:pt idx="76">
                  <c:v>2758.5669455734883</c:v>
                </c:pt>
                <c:pt idx="77">
                  <c:v>2649.8651413941293</c:v>
                </c:pt>
                <c:pt idx="78">
                  <c:v>2541.3614433881007</c:v>
                </c:pt>
                <c:pt idx="79">
                  <c:v>2433.0573268497642</c:v>
                </c:pt>
                <c:pt idx="80">
                  <c:v>2324.9570072458146</c:v>
                </c:pt>
                <c:pt idx="81">
                  <c:v>2217.0619545793943</c:v>
                </c:pt>
                <c:pt idx="82">
                  <c:v>2109.3735755097741</c:v>
                </c:pt>
                <c:pt idx="83">
                  <c:v>2001.8961037526472</c:v>
                </c:pt>
                <c:pt idx="84">
                  <c:v>1894.6338091643295</c:v>
                </c:pt>
                <c:pt idx="85">
                  <c:v>1787.5879895635817</c:v>
                </c:pt>
                <c:pt idx="86">
                  <c:v>1680.7598138688427</c:v>
                </c:pt>
                <c:pt idx="87">
                  <c:v>1574.1564711028718</c:v>
                </c:pt>
                <c:pt idx="88">
                  <c:v>1467.7789931249226</c:v>
                </c:pt>
                <c:pt idx="89">
                  <c:v>1361.6313969363543</c:v>
                </c:pt>
                <c:pt idx="90">
                  <c:v>1255.7176226085032</c:v>
                </c:pt>
                <c:pt idx="91">
                  <c:v>1150.0415082691932</c:v>
                </c:pt>
                <c:pt idx="92">
                  <c:v>1044.6100885804242</c:v>
                </c:pt>
                <c:pt idx="93">
                  <c:v>939.42701373378236</c:v>
                </c:pt>
                <c:pt idx="94">
                  <c:v>834.49574334649344</c:v>
                </c:pt>
                <c:pt idx="95">
                  <c:v>729.81950986693346</c:v>
                </c:pt>
                <c:pt idx="96">
                  <c:v>682.93824191759734</c:v>
                </c:pt>
                <c:pt idx="97">
                  <c:v>637.3001023967787</c:v>
                </c:pt>
                <c:pt idx="98">
                  <c:v>592.94607897583546</c:v>
                </c:pt>
                <c:pt idx="99">
                  <c:v>549.9223884736391</c:v>
                </c:pt>
                <c:pt idx="100">
                  <c:v>508.26950436825405</c:v>
                </c:pt>
                <c:pt idx="101">
                  <c:v>468.03322219748401</c:v>
                </c:pt>
                <c:pt idx="102">
                  <c:v>429.2649748752429</c:v>
                </c:pt>
                <c:pt idx="103">
                  <c:v>392.01429127768898</c:v>
                </c:pt>
                <c:pt idx="104">
                  <c:v>356.33665073941364</c:v>
                </c:pt>
                <c:pt idx="105">
                  <c:v>322.28571625226465</c:v>
                </c:pt>
                <c:pt idx="106">
                  <c:v>289.92557873220437</c:v>
                </c:pt>
                <c:pt idx="107">
                  <c:v>259.31882972367629</c:v>
                </c:pt>
                <c:pt idx="108">
                  <c:v>230.53070420268708</c:v>
                </c:pt>
                <c:pt idx="109">
                  <c:v>203.63356569356839</c:v>
                </c:pt>
                <c:pt idx="110">
                  <c:v>178.7029593224494</c:v>
                </c:pt>
                <c:pt idx="111">
                  <c:v>155.81333849712451</c:v>
                </c:pt>
                <c:pt idx="112">
                  <c:v>135.05616155690117</c:v>
                </c:pt>
                <c:pt idx="113">
                  <c:v>116.51792675484324</c:v>
                </c:pt>
                <c:pt idx="114">
                  <c:v>100.28923160991151</c:v>
                </c:pt>
                <c:pt idx="115">
                  <c:v>86.479384103903655</c:v>
                </c:pt>
                <c:pt idx="116">
                  <c:v>75.188565614806791</c:v>
                </c:pt>
                <c:pt idx="117">
                  <c:v>66.536855702918672</c:v>
                </c:pt>
                <c:pt idx="118">
                  <c:v>60.650585400417022</c:v>
                </c:pt>
                <c:pt idx="119">
                  <c:v>57.65771909117322</c:v>
                </c:pt>
                <c:pt idx="120">
                  <c:v>57.698442479753595</c:v>
                </c:pt>
                <c:pt idx="121">
                  <c:v>60.926133739094631</c:v>
                </c:pt>
                <c:pt idx="122">
                  <c:v>67.508440307327064</c:v>
                </c:pt>
                <c:pt idx="123">
                  <c:v>77.622997821089811</c:v>
                </c:pt>
                <c:pt idx="124">
                  <c:v>91.458372078007315</c:v>
                </c:pt>
                <c:pt idx="125">
                  <c:v>109.22650488161176</c:v>
                </c:pt>
                <c:pt idx="126">
                  <c:v>131.15322537942637</c:v>
                </c:pt>
                <c:pt idx="127">
                  <c:v>157.48562711162077</c:v>
                </c:pt>
                <c:pt idx="128">
                  <c:v>188.48822476568128</c:v>
                </c:pt>
                <c:pt idx="129">
                  <c:v>224.46337881172229</c:v>
                </c:pt>
                <c:pt idx="130">
                  <c:v>265.74263964587203</c:v>
                </c:pt>
                <c:pt idx="131">
                  <c:v>183.85192270346423</c:v>
                </c:pt>
                <c:pt idx="132">
                  <c:v>102.66182260962795</c:v>
                </c:pt>
                <c:pt idx="133">
                  <c:v>22.153638665625614</c:v>
                </c:pt>
                <c:pt idx="134">
                  <c:v>-51.474967903280934</c:v>
                </c:pt>
                <c:pt idx="135">
                  <c:v>-54.405705075822574</c:v>
                </c:pt>
                <c:pt idx="136">
                  <c:v>-57.14991079671357</c:v>
                </c:pt>
                <c:pt idx="137">
                  <c:v>-59.70743503857075</c:v>
                </c:pt>
                <c:pt idx="138">
                  <c:v>-62.08507574081127</c:v>
                </c:pt>
                <c:pt idx="139">
                  <c:v>-64.275734120091016</c:v>
                </c:pt>
                <c:pt idx="140">
                  <c:v>-66.279252583386437</c:v>
                </c:pt>
                <c:pt idx="141">
                  <c:v>-68.102441861803484</c:v>
                </c:pt>
                <c:pt idx="142">
                  <c:v>-69.738175389828669</c:v>
                </c:pt>
                <c:pt idx="143">
                  <c:v>-71.186288143182594</c:v>
                </c:pt>
                <c:pt idx="144">
                  <c:v>-54.87343807536692</c:v>
                </c:pt>
                <c:pt idx="145">
                  <c:v>-42.401148124794375</c:v>
                </c:pt>
                <c:pt idx="146">
                  <c:v>-32.820587220835826</c:v>
                </c:pt>
                <c:pt idx="147">
                  <c:v>-25.424302045669894</c:v>
                </c:pt>
                <c:pt idx="148">
                  <c:v>-19.665568231352676</c:v>
                </c:pt>
                <c:pt idx="149">
                  <c:v>-15.146734263043163</c:v>
                </c:pt>
                <c:pt idx="150">
                  <c:v>-11.554328068198725</c:v>
                </c:pt>
                <c:pt idx="151">
                  <c:v>-8.6663626550424713</c:v>
                </c:pt>
                <c:pt idx="152">
                  <c:v>-6.4987722752832804</c:v>
                </c:pt>
                <c:pt idx="153">
                  <c:v>-4.8736215913335039</c:v>
                </c:pt>
                <c:pt idx="154">
                  <c:v>-3.4658967207630287</c:v>
                </c:pt>
                <c:pt idx="155">
                  <c:v>-2.0438072908396494</c:v>
                </c:pt>
                <c:pt idx="156">
                  <c:v>-0.61461523847221122</c:v>
                </c:pt>
                <c:pt idx="157">
                  <c:v>0.82139915070549407</c:v>
                </c:pt>
                <c:pt idx="158">
                  <c:v>0.82033005108376067</c:v>
                </c:pt>
                <c:pt idx="159">
                  <c:v>0.81927111346447956</c:v>
                </c:pt>
                <c:pt idx="160">
                  <c:v>0.81822232467128508</c:v>
                </c:pt>
                <c:pt idx="161">
                  <c:v>0.8171836716535863</c:v>
                </c:pt>
                <c:pt idx="162">
                  <c:v>0.81615514148629831</c:v>
                </c:pt>
                <c:pt idx="163">
                  <c:v>0.81513672136980364</c:v>
                </c:pt>
                <c:pt idx="164">
                  <c:v>0.81412839862972242</c:v>
                </c:pt>
                <c:pt idx="165">
                  <c:v>0.81313016071679689</c:v>
                </c:pt>
                <c:pt idx="166">
                  <c:v>0.81214199520668084</c:v>
                </c:pt>
                <c:pt idx="167">
                  <c:v>0.8111638897998048</c:v>
                </c:pt>
                <c:pt idx="168">
                  <c:v>0.81019583232124215</c:v>
                </c:pt>
                <c:pt idx="169">
                  <c:v>0.80923781072055545</c:v>
                </c:pt>
                <c:pt idx="170">
                  <c:v>0.80828981307164294</c:v>
                </c:pt>
                <c:pt idx="171">
                  <c:v>0.80735182757252766</c:v>
                </c:pt>
                <c:pt idx="172">
                  <c:v>0.80642384254529975</c:v>
                </c:pt>
                <c:pt idx="173">
                  <c:v>0.80550584643598233</c:v>
                </c:pt>
                <c:pt idx="174">
                  <c:v>0.8045978278142818</c:v>
                </c:pt>
                <c:pt idx="175">
                  <c:v>0.80369977537354975</c:v>
                </c:pt>
                <c:pt idx="176">
                  <c:v>0.80281167793053354</c:v>
                </c:pt>
                <c:pt idx="177">
                  <c:v>0.80193352442537591</c:v>
                </c:pt>
                <c:pt idx="178">
                  <c:v>0.80106530392140474</c:v>
                </c:pt>
                <c:pt idx="179">
                  <c:v>0.80020700560492131</c:v>
                </c:pt>
                <c:pt idx="180">
                  <c:v>0.7993586187851619</c:v>
                </c:pt>
                <c:pt idx="181">
                  <c:v>0.79852013289422163</c:v>
                </c:pt>
                <c:pt idx="182">
                  <c:v>0.79769153748670896</c:v>
                </c:pt>
                <c:pt idx="183">
                  <c:v>0.79687282223984102</c:v>
                </c:pt>
                <c:pt idx="184">
                  <c:v>0.79606397695321429</c:v>
                </c:pt>
                <c:pt idx="185">
                  <c:v>0.79526499154866948</c:v>
                </c:pt>
                <c:pt idx="186">
                  <c:v>0.79447585607019633</c:v>
                </c:pt>
                <c:pt idx="187">
                  <c:v>0.79369656068377947</c:v>
                </c:pt>
                <c:pt idx="188">
                  <c:v>0.79292709567730313</c:v>
                </c:pt>
                <c:pt idx="189">
                  <c:v>0.79216745146037781</c:v>
                </c:pt>
                <c:pt idx="190">
                  <c:v>0.79141761856432213</c:v>
                </c:pt>
                <c:pt idx="191">
                  <c:v>0.79067758764195017</c:v>
                </c:pt>
                <c:pt idx="192">
                  <c:v>0.78994734946747724</c:v>
                </c:pt>
                <c:pt idx="193">
                  <c:v>0.78922689493644205</c:v>
                </c:pt>
                <c:pt idx="194">
                  <c:v>0.78851621506557301</c:v>
                </c:pt>
                <c:pt idx="195">
                  <c:v>0.7878153009926343</c:v>
                </c:pt>
                <c:pt idx="196">
                  <c:v>0.78712414397638775</c:v>
                </c:pt>
                <c:pt idx="197">
                  <c:v>0.78644273539643939</c:v>
                </c:pt>
                <c:pt idx="198">
                  <c:v>0.78577106675308594</c:v>
                </c:pt>
                <c:pt idx="199">
                  <c:v>0.78510912966735291</c:v>
                </c:pt>
                <c:pt idx="200">
                  <c:v>0.78445691588074584</c:v>
                </c:pt>
                <c:pt idx="201">
                  <c:v>0.78381441725515366</c:v>
                </c:pt>
                <c:pt idx="202">
                  <c:v>0.78318162577288741</c:v>
                </c:pt>
                <c:pt idx="203">
                  <c:v>0.78255853353643079</c:v>
                </c:pt>
                <c:pt idx="204">
                  <c:v>0.78194513276842126</c:v>
                </c:pt>
                <c:pt idx="205">
                  <c:v>0.78134141581153427</c:v>
                </c:pt>
                <c:pt idx="206">
                  <c:v>0.78074737512833026</c:v>
                </c:pt>
                <c:pt idx="207">
                  <c:v>0.78016300330123578</c:v>
                </c:pt>
                <c:pt idx="208">
                  <c:v>0.77958829303242749</c:v>
                </c:pt>
                <c:pt idx="209">
                  <c:v>0.7790232371437944</c:v>
                </c:pt>
                <c:pt idx="210">
                  <c:v>0.77846782857672703</c:v>
                </c:pt>
                <c:pt idx="211">
                  <c:v>0.77792206039207834</c:v>
                </c:pt>
                <c:pt idx="212">
                  <c:v>0.77738592577018362</c:v>
                </c:pt>
                <c:pt idx="213">
                  <c:v>0.77685941801061054</c:v>
                </c:pt>
                <c:pt idx="214">
                  <c:v>0.77634253053217883</c:v>
                </c:pt>
                <c:pt idx="215">
                  <c:v>0.77583525687284471</c:v>
                </c:pt>
                <c:pt idx="216">
                  <c:v>0.77533759068962449</c:v>
                </c:pt>
                <c:pt idx="217">
                  <c:v>0.77484952575849841</c:v>
                </c:pt>
                <c:pt idx="218">
                  <c:v>0.7743710559743916</c:v>
                </c:pt>
                <c:pt idx="219">
                  <c:v>0.77390217535100159</c:v>
                </c:pt>
                <c:pt idx="220">
                  <c:v>0.773442878020836</c:v>
                </c:pt>
                <c:pt idx="221">
                  <c:v>0.77299315823502168</c:v>
                </c:pt>
                <c:pt idx="222">
                  <c:v>0.77255301036336155</c:v>
                </c:pt>
                <c:pt idx="223">
                  <c:v>0.77212242889412352</c:v>
                </c:pt>
                <c:pt idx="224">
                  <c:v>0.77170140843407953</c:v>
                </c:pt>
                <c:pt idx="225">
                  <c:v>0.77128994370837056</c:v>
                </c:pt>
                <c:pt idx="226">
                  <c:v>0.77088802956050684</c:v>
                </c:pt>
                <c:pt idx="227">
                  <c:v>0.77049566095221489</c:v>
                </c:pt>
                <c:pt idx="228">
                  <c:v>0.77011283296349398</c:v>
                </c:pt>
                <c:pt idx="229">
                  <c:v>0.76973954079248286</c:v>
                </c:pt>
                <c:pt idx="230">
                  <c:v>0.76937577975530613</c:v>
                </c:pt>
                <c:pt idx="231">
                  <c:v>0.76902154528622679</c:v>
                </c:pt>
                <c:pt idx="232">
                  <c:v>0.76867683293737898</c:v>
                </c:pt>
                <c:pt idx="233">
                  <c:v>0.76834163837886316</c:v>
                </c:pt>
                <c:pt idx="234">
                  <c:v>0.76801595739863082</c:v>
                </c:pt>
                <c:pt idx="235">
                  <c:v>0.76769978590240828</c:v>
                </c:pt>
                <c:pt idx="236">
                  <c:v>0.76739311991371573</c:v>
                </c:pt>
                <c:pt idx="237">
                  <c:v>0.76709595557373256</c:v>
                </c:pt>
                <c:pt idx="238">
                  <c:v>0.76680828914131705</c:v>
                </c:pt>
                <c:pt idx="239">
                  <c:v>0.76653011699289086</c:v>
                </c:pt>
                <c:pt idx="240">
                  <c:v>0.76626143562247784</c:v>
                </c:pt>
                <c:pt idx="241">
                  <c:v>0.76600224164160757</c:v>
                </c:pt>
                <c:pt idx="242">
                  <c:v>0.76575253177927738</c:v>
                </c:pt>
                <c:pt idx="243">
                  <c:v>0.76551230288189476</c:v>
                </c:pt>
                <c:pt idx="244">
                  <c:v>0.76528155191327718</c:v>
                </c:pt>
                <c:pt idx="245">
                  <c:v>0.7650602759546139</c:v>
                </c:pt>
                <c:pt idx="246">
                  <c:v>0.76484847220436969</c:v>
                </c:pt>
                <c:pt idx="247">
                  <c:v>0.76464613797828551</c:v>
                </c:pt>
                <c:pt idx="248">
                  <c:v>0.76445327070937796</c:v>
                </c:pt>
                <c:pt idx="249">
                  <c:v>0.76426986794788188</c:v>
                </c:pt>
              </c:numCache>
            </c:numRef>
          </c:yVal>
          <c:smooth val="0"/>
        </c:ser>
        <c:ser>
          <c:idx val="1"/>
          <c:order val="1"/>
          <c:tx>
            <c:v>Period selected</c:v>
          </c:tx>
          <c:spPr>
            <a:ln w="19050">
              <a:noFill/>
            </a:ln>
          </c:spPr>
          <c:marker>
            <c:symbol val="circle"/>
            <c:size val="7"/>
            <c:spPr>
              <a:solidFill>
                <a:srgbClr val="333333"/>
              </a:solidFill>
              <a:ln>
                <a:solidFill>
                  <a:srgbClr val="333333"/>
                </a:solidFill>
                <a:prstDash val="solid"/>
              </a:ln>
            </c:spPr>
          </c:marker>
          <c:xVal>
            <c:numRef>
              <c:f>Dashboard!$J$34</c:f>
              <c:numCache>
                <c:formatCode>General</c:formatCode>
                <c:ptCount val="1"/>
                <c:pt idx="0">
                  <c:v>0</c:v>
                </c:pt>
              </c:numCache>
            </c:numRef>
          </c:xVal>
          <c:yVal>
            <c:numRef>
              <c:f>Dashboard!$P$21</c:f>
              <c:numCache>
                <c:formatCode>0</c:formatCode>
                <c:ptCount val="1"/>
                <c:pt idx="0">
                  <c:v>0</c:v>
                </c:pt>
              </c:numCache>
            </c:numRef>
          </c:yVal>
          <c:smooth val="0"/>
        </c:ser>
        <c:dLbls>
          <c:showLegendKey val="0"/>
          <c:showVal val="0"/>
          <c:showCatName val="0"/>
          <c:showSerName val="0"/>
          <c:showPercent val="0"/>
          <c:showBubbleSize val="0"/>
        </c:dLbls>
        <c:axId val="279223640"/>
        <c:axId val="279218152"/>
      </c:scatterChart>
      <c:valAx>
        <c:axId val="279223640"/>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sz="800"/>
                  <a:t>Period</a:t>
                </a:r>
              </a:p>
            </c:rich>
          </c:tx>
          <c:layout>
            <c:manualLayout>
              <c:xMode val="edge"/>
              <c:yMode val="edge"/>
              <c:x val="0.47814910025706941"/>
              <c:y val="0.906546882474944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79218152"/>
        <c:crosses val="autoZero"/>
        <c:crossBetween val="midCat"/>
      </c:valAx>
      <c:valAx>
        <c:axId val="2792181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7922364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Horizontal speed increase from launch in kph</a:t>
            </a:r>
          </a:p>
        </c:rich>
      </c:tx>
      <c:layout>
        <c:manualLayout>
          <c:xMode val="edge"/>
          <c:yMode val="edge"/>
          <c:x val="0.16153856266186065"/>
          <c:y val="4.0498657979980368E-2"/>
        </c:manualLayout>
      </c:layout>
      <c:overlay val="0"/>
      <c:spPr>
        <a:noFill/>
        <a:ln w="25400">
          <a:noFill/>
        </a:ln>
      </c:spPr>
    </c:title>
    <c:autoTitleDeleted val="0"/>
    <c:plotArea>
      <c:layout>
        <c:manualLayout>
          <c:layoutTarget val="inner"/>
          <c:xMode val="edge"/>
          <c:yMode val="edge"/>
          <c:x val="0.15128214598491713"/>
          <c:y val="0.14641822500454438"/>
          <c:w val="0.77948766744770837"/>
          <c:h val="0.69055404289417099"/>
        </c:manualLayout>
      </c:layout>
      <c:scatterChart>
        <c:scatterStyle val="lineMarker"/>
        <c:varyColors val="0"/>
        <c:ser>
          <c:idx val="0"/>
          <c:order val="0"/>
          <c:tx>
            <c:v>Horizontal speed</c:v>
          </c:tx>
          <c:spPr>
            <a:ln w="25400">
              <a:solidFill>
                <a:srgbClr val="008000"/>
              </a:solidFill>
              <a:prstDash val="solid"/>
            </a:ln>
          </c:spPr>
          <c:marker>
            <c:symbol val="none"/>
          </c:marker>
          <c:xVal>
            <c:numRef>
              <c:f>Calcs!$C$1:$IR$1</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xVal>
          <c:yVal>
            <c:numRef>
              <c:f>Calcs!$C$30:$IR$30</c:f>
              <c:numCache>
                <c:formatCode>0</c:formatCode>
                <c:ptCount val="250"/>
                <c:pt idx="0">
                  <c:v>0</c:v>
                </c:pt>
                <c:pt idx="1">
                  <c:v>7.0494694303285504E-2</c:v>
                </c:pt>
                <c:pt idx="2">
                  <c:v>0.35916405708244664</c:v>
                </c:pt>
                <c:pt idx="3">
                  <c:v>1.0255645477205015</c:v>
                </c:pt>
                <c:pt idx="4">
                  <c:v>2.2419895282590017</c:v>
                </c:pt>
                <c:pt idx="5">
                  <c:v>4.1943948886619955</c:v>
                </c:pt>
                <c:pt idx="6">
                  <c:v>7.0833924279236768</c:v>
                </c:pt>
                <c:pt idx="7">
                  <c:v>11.12531304706104</c:v>
                </c:pt>
                <c:pt idx="8">
                  <c:v>16.553341142035841</c:v>
                </c:pt>
                <c:pt idx="9">
                  <c:v>23.61872070272462</c:v>
                </c:pt>
                <c:pt idx="10">
                  <c:v>32.592032491437315</c:v>
                </c:pt>
                <c:pt idx="11">
                  <c:v>43.764540226245408</c:v>
                </c:pt>
                <c:pt idx="12">
                  <c:v>57.449601899839081</c:v>
                </c:pt>
                <c:pt idx="13">
                  <c:v>73.984140149973655</c:v>
                </c:pt>
                <c:pt idx="14">
                  <c:v>93.730162882893808</c:v>
                </c:pt>
                <c:pt idx="15">
                  <c:v>117.07632214491034</c:v>
                </c:pt>
                <c:pt idx="16">
                  <c:v>144.43949531626481</c:v>
                </c:pt>
                <c:pt idx="17">
                  <c:v>176.26636809428337</c:v>
                </c:pt>
                <c:pt idx="18">
                  <c:v>213.03499349806719</c:v>
                </c:pt>
                <c:pt idx="19">
                  <c:v>255.25629502660971</c:v>
                </c:pt>
                <c:pt idx="20">
                  <c:v>303.47547507528856</c:v>
                </c:pt>
                <c:pt idx="21">
                  <c:v>358.27328189574035</c:v>
                </c:pt>
                <c:pt idx="22">
                  <c:v>420.26707996946891</c:v>
                </c:pt>
                <c:pt idx="23">
                  <c:v>490.11165955710334</c:v>
                </c:pt>
                <c:pt idx="24">
                  <c:v>568.49971139188426</c:v>
                </c:pt>
                <c:pt idx="25">
                  <c:v>656.16188288600688</c:v>
                </c:pt>
                <c:pt idx="26">
                  <c:v>753.86632283997187</c:v>
                </c:pt>
                <c:pt idx="27">
                  <c:v>862.41761367561764</c:v>
                </c:pt>
                <c:pt idx="28">
                  <c:v>982.65498365580584</c:v>
                </c:pt>
                <c:pt idx="29">
                  <c:v>1115.4496875822983</c:v>
                </c:pt>
                <c:pt idx="30">
                  <c:v>1261.7014470424938</c:v>
                </c:pt>
                <c:pt idx="31">
                  <c:v>1422.3338465658785</c:v>
                </c:pt>
                <c:pt idx="32">
                  <c:v>1598.2885985117123</c:v>
                </c:pt>
                <c:pt idx="33">
                  <c:v>1790.5186136784516</c:v>
                </c:pt>
                <c:pt idx="34">
                  <c:v>1999.979851895099</c:v>
                </c:pt>
                <c:pt idx="35">
                  <c:v>2227.6219810573439</c:v>
                </c:pt>
                <c:pt idx="36">
                  <c:v>2474.3779372214858</c:v>
                </c:pt>
                <c:pt idx="37">
                  <c:v>2741.1525695260411</c:v>
                </c:pt>
                <c:pt idx="38">
                  <c:v>3028.8106583264544</c:v>
                </c:pt>
                <c:pt idx="39">
                  <c:v>3338.1647214235045</c:v>
                </c:pt>
                <c:pt idx="40">
                  <c:v>3669.9631682460467</c:v>
                </c:pt>
                <c:pt idx="41">
                  <c:v>4024.8795169311584</c:v>
                </c:pt>
                <c:pt idx="42">
                  <c:v>4403.503566153282</c:v>
                </c:pt>
                <c:pt idx="43">
                  <c:v>4806.3355893178359</c:v>
                </c:pt>
                <c:pt idx="44">
                  <c:v>5233.7847972557238</c:v>
                </c:pt>
                <c:pt idx="45">
                  <c:v>5686.1734901409636</c:v>
                </c:pt>
                <c:pt idx="46">
                  <c:v>6163.7484970232581</c:v>
                </c:pt>
                <c:pt idx="47">
                  <c:v>6666.7016677563515</c:v>
                </c:pt>
                <c:pt idx="48">
                  <c:v>7193.1358990492072</c:v>
                </c:pt>
                <c:pt idx="49">
                  <c:v>7743.3066171369182</c:v>
                </c:pt>
                <c:pt idx="50">
                  <c:v>8319.4821164530313</c:v>
                </c:pt>
                <c:pt idx="51">
                  <c:v>8338.8210899786318</c:v>
                </c:pt>
                <c:pt idx="52">
                  <c:v>8333.411412255653</c:v>
                </c:pt>
                <c:pt idx="53">
                  <c:v>8328.107821274436</c:v>
                </c:pt>
                <c:pt idx="54">
                  <c:v>8322.9098047379903</c:v>
                </c:pt>
                <c:pt idx="55">
                  <c:v>8317.8168610188059</c:v>
                </c:pt>
                <c:pt idx="56">
                  <c:v>8312.8285001645072</c:v>
                </c:pt>
                <c:pt idx="57">
                  <c:v>8307.9442437644921</c:v>
                </c:pt>
                <c:pt idx="58">
                  <c:v>8303.1636248202249</c:v>
                </c:pt>
                <c:pt idx="59">
                  <c:v>8298.4861876191007</c:v>
                </c:pt>
                <c:pt idx="60">
                  <c:v>8293.9114876118092</c:v>
                </c:pt>
                <c:pt idx="61">
                  <c:v>8289.4390901760653</c:v>
                </c:pt>
                <c:pt idx="62">
                  <c:v>8424.6349089475316</c:v>
                </c:pt>
                <c:pt idx="63">
                  <c:v>8561.3431861748959</c:v>
                </c:pt>
                <c:pt idx="64">
                  <c:v>8699.597654151321</c:v>
                </c:pt>
                <c:pt idx="65">
                  <c:v>8839.4331038363434</c:v>
                </c:pt>
                <c:pt idx="66">
                  <c:v>8980.8854317746882</c:v>
                </c:pt>
                <c:pt idx="67">
                  <c:v>9123.9916895267615</c:v>
                </c:pt>
                <c:pt idx="68">
                  <c:v>9268.4710164841254</c:v>
                </c:pt>
                <c:pt idx="69">
                  <c:v>9414.7257599811091</c:v>
                </c:pt>
                <c:pt idx="70">
                  <c:v>9562.798622052047</c:v>
                </c:pt>
                <c:pt idx="71">
                  <c:v>9712.7337513615312</c:v>
                </c:pt>
                <c:pt idx="72">
                  <c:v>9864.5768130455563</c:v>
                </c:pt>
                <c:pt idx="73">
                  <c:v>10018.375059743343</c:v>
                </c:pt>
                <c:pt idx="74">
                  <c:v>10174.177410061968</c:v>
                </c:pt>
                <c:pt idx="75">
                  <c:v>10332.034528580758</c:v>
                </c:pt>
                <c:pt idx="76">
                  <c:v>10491.998910778657</c:v>
                </c:pt>
                <c:pt idx="77">
                  <c:v>10654.124976684596</c:v>
                </c:pt>
                <c:pt idx="78">
                  <c:v>10818.469168809994</c:v>
                </c:pt>
                <c:pt idx="79">
                  <c:v>10985.090056409523</c:v>
                </c:pt>
                <c:pt idx="80">
                  <c:v>11154.048444610813</c:v>
                </c:pt>
                <c:pt idx="81">
                  <c:v>11325.407492699491</c:v>
                </c:pt>
                <c:pt idx="82">
                  <c:v>11499.232842382928</c:v>
                </c:pt>
                <c:pt idx="83">
                  <c:v>11675.592750690137</c:v>
                </c:pt>
                <c:pt idx="84">
                  <c:v>11854.558231955923</c:v>
                </c:pt>
                <c:pt idx="85">
                  <c:v>12036.203214141296</c:v>
                </c:pt>
                <c:pt idx="86">
                  <c:v>12220.604706396241</c:v>
                </c:pt>
                <c:pt idx="87">
                  <c:v>12407.842971664577</c:v>
                </c:pt>
                <c:pt idx="88">
                  <c:v>12598.001716688643</c:v>
                </c:pt>
                <c:pt idx="89">
                  <c:v>12791.168298571398</c:v>
                </c:pt>
                <c:pt idx="90">
                  <c:v>12987.43394193084</c:v>
                </c:pt>
                <c:pt idx="91">
                  <c:v>13186.893975242741</c:v>
                </c:pt>
                <c:pt idx="92">
                  <c:v>13389.648082797155</c:v>
                </c:pt>
                <c:pt idx="93">
                  <c:v>13595.800579380222</c:v>
                </c:pt>
                <c:pt idx="94">
                  <c:v>13805.460709960038</c:v>
                </c:pt>
                <c:pt idx="95">
                  <c:v>14018.742971028621</c:v>
                </c:pt>
                <c:pt idx="96">
                  <c:v>14236.217850052022</c:v>
                </c:pt>
                <c:pt idx="97">
                  <c:v>14457.462978016187</c:v>
                </c:pt>
                <c:pt idx="98">
                  <c:v>14682.60598504197</c:v>
                </c:pt>
                <c:pt idx="99">
                  <c:v>14911.781087527248</c:v>
                </c:pt>
                <c:pt idx="100">
                  <c:v>15145.129561763079</c:v>
                </c:pt>
                <c:pt idx="101">
                  <c:v>15382.800260764996</c:v>
                </c:pt>
                <c:pt idx="102">
                  <c:v>15624.950168020219</c:v>
                </c:pt>
                <c:pt idx="103">
                  <c:v>15871.745011152858</c:v>
                </c:pt>
                <c:pt idx="104">
                  <c:v>16123.359934673013</c:v>
                </c:pt>
                <c:pt idx="105">
                  <c:v>16379.980239030392</c:v>
                </c:pt>
                <c:pt idx="106">
                  <c:v>16641.802189363454</c:v>
                </c:pt>
                <c:pt idx="107">
                  <c:v>16909.033907069024</c:v>
                </c:pt>
                <c:pt idx="108">
                  <c:v>17181.896363382584</c:v>
                </c:pt>
                <c:pt idx="109">
                  <c:v>17460.624469754679</c:v>
                </c:pt>
                <c:pt idx="110">
                  <c:v>17745.468287029609</c:v>
                </c:pt>
                <c:pt idx="111">
                  <c:v>18036.694379317916</c:v>
                </c:pt>
                <c:pt idx="112">
                  <c:v>18334.58730658358</c:v>
                </c:pt>
                <c:pt idx="113">
                  <c:v>18639.451296749881</c:v>
                </c:pt>
                <c:pt idx="114">
                  <c:v>18951.612133703195</c:v>
                </c:pt>
                <c:pt idx="115">
                  <c:v>19271.419247832269</c:v>
                </c:pt>
                <c:pt idx="116">
                  <c:v>19599.248086438267</c:v>
                </c:pt>
                <c:pt idx="117">
                  <c:v>19935.502788373709</c:v>
                </c:pt>
                <c:pt idx="118">
                  <c:v>20280.619193041697</c:v>
                </c:pt>
                <c:pt idx="119">
                  <c:v>20635.068282974575</c:v>
                </c:pt>
                <c:pt idx="120">
                  <c:v>20999.360099078724</c:v>
                </c:pt>
                <c:pt idx="121">
                  <c:v>21374.048202719758</c:v>
                </c:pt>
                <c:pt idx="122">
                  <c:v>21759.734795475502</c:v>
                </c:pt>
                <c:pt idx="123">
                  <c:v>22157.076624041216</c:v>
                </c:pt>
                <c:pt idx="124">
                  <c:v>22566.791817785197</c:v>
                </c:pt>
                <c:pt idx="125">
                  <c:v>22989.667815297133</c:v>
                </c:pt>
                <c:pt idx="126">
                  <c:v>23426.570615196546</c:v>
                </c:pt>
                <c:pt idx="127">
                  <c:v>23878.45563383813</c:v>
                </c:pt>
                <c:pt idx="128">
                  <c:v>24346.380506011188</c:v>
                </c:pt>
                <c:pt idx="129">
                  <c:v>24831.520241303206</c:v>
                </c:pt>
                <c:pt idx="130">
                  <c:v>25335.18529108521</c:v>
                </c:pt>
                <c:pt idx="131">
                  <c:v>25859.053003030964</c:v>
                </c:pt>
                <c:pt idx="132">
                  <c:v>26405.006279221448</c:v>
                </c:pt>
                <c:pt idx="133">
                  <c:v>26974.949455221973</c:v>
                </c:pt>
                <c:pt idx="134">
                  <c:v>27520.333871458715</c:v>
                </c:pt>
                <c:pt idx="135">
                  <c:v>27546.977492618178</c:v>
                </c:pt>
                <c:pt idx="136">
                  <c:v>27573.631143898634</c:v>
                </c:pt>
                <c:pt idx="137">
                  <c:v>27600.294196123512</c:v>
                </c:pt>
                <c:pt idx="138">
                  <c:v>27626.966029796029</c:v>
                </c:pt>
                <c:pt idx="139">
                  <c:v>27653.646023042333</c:v>
                </c:pt>
                <c:pt idx="140">
                  <c:v>27680.333539484127</c:v>
                </c:pt>
                <c:pt idx="141">
                  <c:v>27707.027952449396</c:v>
                </c:pt>
                <c:pt idx="142">
                  <c:v>27733.728632845869</c:v>
                </c:pt>
                <c:pt idx="143">
                  <c:v>27760.43493696364</c:v>
                </c:pt>
                <c:pt idx="144">
                  <c:v>27787.115474589449</c:v>
                </c:pt>
                <c:pt idx="145">
                  <c:v>27813.745817941755</c:v>
                </c:pt>
                <c:pt idx="146">
                  <c:v>27840.337669972436</c:v>
                </c:pt>
                <c:pt idx="147">
                  <c:v>27866.899862117167</c:v>
                </c:pt>
                <c:pt idx="148">
                  <c:v>27893.439049077817</c:v>
                </c:pt>
                <c:pt idx="149">
                  <c:v>27919.960244847665</c:v>
                </c:pt>
                <c:pt idx="150">
                  <c:v>27946.467226714183</c:v>
                </c:pt>
                <c:pt idx="151">
                  <c:v>27945.444404797483</c:v>
                </c:pt>
                <c:pt idx="152">
                  <c:v>27944.412686734744</c:v>
                </c:pt>
                <c:pt idx="153">
                  <c:v>27943.374294899211</c:v>
                </c:pt>
                <c:pt idx="154">
                  <c:v>27942.330566598324</c:v>
                </c:pt>
                <c:pt idx="155">
                  <c:v>27941.281859451676</c:v>
                </c:pt>
                <c:pt idx="156">
                  <c:v>27941.286536238833</c:v>
                </c:pt>
                <c:pt idx="157">
                  <c:v>27941.286172457501</c:v>
                </c:pt>
                <c:pt idx="158">
                  <c:v>27941.283284271645</c:v>
                </c:pt>
                <c:pt idx="159">
                  <c:v>27941.280399830106</c:v>
                </c:pt>
                <c:pt idx="160">
                  <c:v>27941.277519097141</c:v>
                </c:pt>
                <c:pt idx="161">
                  <c:v>27941.274642037068</c:v>
                </c:pt>
                <c:pt idx="162">
                  <c:v>27941.271768614235</c:v>
                </c:pt>
                <c:pt idx="163">
                  <c:v>27941.268898793063</c:v>
                </c:pt>
                <c:pt idx="164">
                  <c:v>27941.266032537995</c:v>
                </c:pt>
                <c:pt idx="165">
                  <c:v>27941.263169813505</c:v>
                </c:pt>
                <c:pt idx="166">
                  <c:v>27941.260310584152</c:v>
                </c:pt>
                <c:pt idx="167">
                  <c:v>27941.257454814509</c:v>
                </c:pt>
                <c:pt idx="168">
                  <c:v>27941.254602469198</c:v>
                </c:pt>
                <c:pt idx="169">
                  <c:v>27941.251753512886</c:v>
                </c:pt>
                <c:pt idx="170">
                  <c:v>27941.248907910278</c:v>
                </c:pt>
                <c:pt idx="171">
                  <c:v>27941.246065626125</c:v>
                </c:pt>
                <c:pt idx="172">
                  <c:v>27941.243226625218</c:v>
                </c:pt>
                <c:pt idx="173">
                  <c:v>27941.240390872397</c:v>
                </c:pt>
                <c:pt idx="174">
                  <c:v>27941.237558332523</c:v>
                </c:pt>
                <c:pt idx="175">
                  <c:v>27941.234728970518</c:v>
                </c:pt>
                <c:pt idx="176">
                  <c:v>27941.231902751322</c:v>
                </c:pt>
                <c:pt idx="177">
                  <c:v>27941.229079639943</c:v>
                </c:pt>
                <c:pt idx="178">
                  <c:v>27941.226259601393</c:v>
                </c:pt>
                <c:pt idx="179">
                  <c:v>27941.22344260076</c:v>
                </c:pt>
                <c:pt idx="180">
                  <c:v>27941.220628603132</c:v>
                </c:pt>
                <c:pt idx="181">
                  <c:v>27941.217817573663</c:v>
                </c:pt>
                <c:pt idx="182">
                  <c:v>27941.215009477524</c:v>
                </c:pt>
                <c:pt idx="183">
                  <c:v>27941.212204279953</c:v>
                </c:pt>
                <c:pt idx="184">
                  <c:v>27941.20940194618</c:v>
                </c:pt>
                <c:pt idx="185">
                  <c:v>27941.206602441503</c:v>
                </c:pt>
                <c:pt idx="186">
                  <c:v>27941.203805731253</c:v>
                </c:pt>
                <c:pt idx="187">
                  <c:v>27941.20101178078</c:v>
                </c:pt>
                <c:pt idx="188">
                  <c:v>27941.198220555485</c:v>
                </c:pt>
                <c:pt idx="189">
                  <c:v>27941.195432020788</c:v>
                </c:pt>
                <c:pt idx="190">
                  <c:v>27941.19264614215</c:v>
                </c:pt>
                <c:pt idx="191">
                  <c:v>27941.189862885072</c:v>
                </c:pt>
                <c:pt idx="192">
                  <c:v>27941.187082215081</c:v>
                </c:pt>
                <c:pt idx="193">
                  <c:v>27941.184304097726</c:v>
                </c:pt>
                <c:pt idx="194">
                  <c:v>27941.181528498611</c:v>
                </c:pt>
                <c:pt idx="195">
                  <c:v>27941.178755383349</c:v>
                </c:pt>
                <c:pt idx="196">
                  <c:v>27941.1759847176</c:v>
                </c:pt>
                <c:pt idx="197">
                  <c:v>27941.17321646705</c:v>
                </c:pt>
                <c:pt idx="198">
                  <c:v>27941.170450597398</c:v>
                </c:pt>
                <c:pt idx="199">
                  <c:v>27941.167687074401</c:v>
                </c:pt>
                <c:pt idx="200">
                  <c:v>27941.164925863835</c:v>
                </c:pt>
                <c:pt idx="201">
                  <c:v>27941.162166931499</c:v>
                </c:pt>
                <c:pt idx="202">
                  <c:v>27941.159410243217</c:v>
                </c:pt>
                <c:pt idx="203">
                  <c:v>27941.156655764844</c:v>
                </c:pt>
                <c:pt idx="204">
                  <c:v>27941.153903462284</c:v>
                </c:pt>
                <c:pt idx="205">
                  <c:v>27941.151153301442</c:v>
                </c:pt>
                <c:pt idx="206">
                  <c:v>27941.148405248252</c:v>
                </c:pt>
                <c:pt idx="207">
                  <c:v>27941.145659268688</c:v>
                </c:pt>
                <c:pt idx="208">
                  <c:v>27941.142915328743</c:v>
                </c:pt>
                <c:pt idx="209">
                  <c:v>27941.140173394419</c:v>
                </c:pt>
                <c:pt idx="210">
                  <c:v>27941.137433431781</c:v>
                </c:pt>
                <c:pt idx="211">
                  <c:v>27941.134695406883</c:v>
                </c:pt>
                <c:pt idx="212">
                  <c:v>27941.131959285831</c:v>
                </c:pt>
                <c:pt idx="213">
                  <c:v>27941.129225034718</c:v>
                </c:pt>
                <c:pt idx="214">
                  <c:v>27941.1264926197</c:v>
                </c:pt>
                <c:pt idx="215">
                  <c:v>27941.123762006937</c:v>
                </c:pt>
                <c:pt idx="216">
                  <c:v>27941.121033162613</c:v>
                </c:pt>
                <c:pt idx="217">
                  <c:v>27941.118306052926</c:v>
                </c:pt>
                <c:pt idx="218">
                  <c:v>27941.11558064412</c:v>
                </c:pt>
                <c:pt idx="219">
                  <c:v>27941.112856902429</c:v>
                </c:pt>
                <c:pt idx="220">
                  <c:v>27941.110134794137</c:v>
                </c:pt>
                <c:pt idx="221">
                  <c:v>27941.107414285521</c:v>
                </c:pt>
                <c:pt idx="222">
                  <c:v>27941.104695342907</c:v>
                </c:pt>
                <c:pt idx="223">
                  <c:v>27941.101977932616</c:v>
                </c:pt>
                <c:pt idx="224">
                  <c:v>27941.099262021002</c:v>
                </c:pt>
                <c:pt idx="225">
                  <c:v>27941.096547574431</c:v>
                </c:pt>
                <c:pt idx="226">
                  <c:v>27941.093834559295</c:v>
                </c:pt>
                <c:pt idx="227">
                  <c:v>27941.091122941994</c:v>
                </c:pt>
                <c:pt idx="228">
                  <c:v>27941.088412688947</c:v>
                </c:pt>
                <c:pt idx="229">
                  <c:v>27941.085703766606</c:v>
                </c:pt>
                <c:pt idx="230">
                  <c:v>27941.08299614142</c:v>
                </c:pt>
                <c:pt idx="231">
                  <c:v>27941.080289779857</c:v>
                </c:pt>
                <c:pt idx="232">
                  <c:v>27941.077584648418</c:v>
                </c:pt>
                <c:pt idx="233">
                  <c:v>27941.074880713597</c:v>
                </c:pt>
                <c:pt idx="234">
                  <c:v>27941.072177941918</c:v>
                </c:pt>
                <c:pt idx="235">
                  <c:v>27941.069476299908</c:v>
                </c:pt>
                <c:pt idx="236">
                  <c:v>27941.066775754123</c:v>
                </c:pt>
                <c:pt idx="237">
                  <c:v>27941.064076271123</c:v>
                </c:pt>
                <c:pt idx="238">
                  <c:v>27941.061377817485</c:v>
                </c:pt>
                <c:pt idx="239">
                  <c:v>27941.058680359787</c:v>
                </c:pt>
                <c:pt idx="240">
                  <c:v>27941.055983864648</c:v>
                </c:pt>
                <c:pt idx="241">
                  <c:v>27941.053288298663</c:v>
                </c:pt>
                <c:pt idx="242">
                  <c:v>27941.050593628468</c:v>
                </c:pt>
                <c:pt idx="243">
                  <c:v>27941.047899820689</c:v>
                </c:pt>
                <c:pt idx="244">
                  <c:v>27941.045206841984</c:v>
                </c:pt>
                <c:pt idx="245">
                  <c:v>27941.042514659006</c:v>
                </c:pt>
                <c:pt idx="246">
                  <c:v>27941.039823238418</c:v>
                </c:pt>
                <c:pt idx="247">
                  <c:v>27941.037132546906</c:v>
                </c:pt>
                <c:pt idx="248">
                  <c:v>27941.03444255115</c:v>
                </c:pt>
                <c:pt idx="249">
                  <c:v>27941.031753217841</c:v>
                </c:pt>
              </c:numCache>
            </c:numRef>
          </c:yVal>
          <c:smooth val="0"/>
        </c:ser>
        <c:ser>
          <c:idx val="1"/>
          <c:order val="1"/>
          <c:tx>
            <c:v>Period selected</c:v>
          </c:tx>
          <c:spPr>
            <a:ln w="19050">
              <a:noFill/>
            </a:ln>
          </c:spPr>
          <c:marker>
            <c:symbol val="circle"/>
            <c:size val="7"/>
            <c:spPr>
              <a:solidFill>
                <a:srgbClr val="333333"/>
              </a:solidFill>
              <a:ln>
                <a:solidFill>
                  <a:srgbClr val="333333"/>
                </a:solidFill>
                <a:prstDash val="solid"/>
              </a:ln>
            </c:spPr>
          </c:marker>
          <c:xVal>
            <c:numRef>
              <c:f>Dashboard!$J$34</c:f>
              <c:numCache>
                <c:formatCode>General</c:formatCode>
                <c:ptCount val="1"/>
                <c:pt idx="0">
                  <c:v>0</c:v>
                </c:pt>
              </c:numCache>
            </c:numRef>
          </c:xVal>
          <c:yVal>
            <c:numRef>
              <c:f>Dashboard!$P$25</c:f>
              <c:numCache>
                <c:formatCode>0</c:formatCode>
                <c:ptCount val="1"/>
                <c:pt idx="0">
                  <c:v>0</c:v>
                </c:pt>
              </c:numCache>
            </c:numRef>
          </c:yVal>
          <c:smooth val="0"/>
        </c:ser>
        <c:dLbls>
          <c:showLegendKey val="0"/>
          <c:showVal val="0"/>
          <c:showCatName val="0"/>
          <c:showSerName val="0"/>
          <c:showPercent val="0"/>
          <c:showBubbleSize val="0"/>
        </c:dLbls>
        <c:axId val="279218544"/>
        <c:axId val="279569264"/>
      </c:scatterChart>
      <c:valAx>
        <c:axId val="279218544"/>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sz="800"/>
                  <a:t>Period</a:t>
                </a:r>
              </a:p>
            </c:rich>
          </c:tx>
          <c:layout>
            <c:manualLayout>
              <c:xMode val="edge"/>
              <c:yMode val="edge"/>
              <c:x val="0.46752170401776699"/>
              <c:y val="0.90654696200358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79569264"/>
        <c:crosses val="autoZero"/>
        <c:crossBetween val="midCat"/>
      </c:valAx>
      <c:valAx>
        <c:axId val="2795692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7921854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"g"force produced</a:t>
            </a:r>
          </a:p>
        </c:rich>
      </c:tx>
      <c:layout>
        <c:manualLayout>
          <c:xMode val="edge"/>
          <c:yMode val="edge"/>
          <c:x val="0.36340354817062104"/>
          <c:y val="4.0123532374878638E-2"/>
        </c:manualLayout>
      </c:layout>
      <c:overlay val="0"/>
      <c:spPr>
        <a:noFill/>
        <a:ln w="25400">
          <a:noFill/>
        </a:ln>
      </c:spPr>
    </c:title>
    <c:autoTitleDeleted val="0"/>
    <c:plotArea>
      <c:layout>
        <c:manualLayout>
          <c:layoutTarget val="inner"/>
          <c:xMode val="edge"/>
          <c:yMode val="edge"/>
          <c:x val="0.10051587502591644"/>
          <c:y val="0.16049412949951453"/>
          <c:w val="0.84794161239811572"/>
          <c:h val="0.66872549496127798"/>
        </c:manualLayout>
      </c:layout>
      <c:areaChart>
        <c:grouping val="stacked"/>
        <c:varyColors val="0"/>
        <c:ser>
          <c:idx val="0"/>
          <c:order val="0"/>
          <c:tx>
            <c:v>G force</c:v>
          </c:tx>
          <c:spPr>
            <a:solidFill>
              <a:srgbClr val="FFFF99"/>
            </a:solidFill>
            <a:ln w="12700">
              <a:solidFill>
                <a:srgbClr val="000000"/>
              </a:solidFill>
              <a:prstDash val="solid"/>
            </a:ln>
          </c:spPr>
          <c:val>
            <c:numRef>
              <c:f>Calcs!$C$15:$IR$15</c:f>
              <c:numCache>
                <c:formatCode>0.00</c:formatCode>
                <c:ptCount val="250"/>
                <c:pt idx="0">
                  <c:v>1.6532585430659088</c:v>
                </c:pt>
                <c:pt idx="1">
                  <c:v>1.6770232836714829</c:v>
                </c:pt>
                <c:pt idx="2">
                  <c:v>1.7014812001519177</c:v>
                </c:pt>
                <c:pt idx="3">
                  <c:v>1.7266630694519385</c:v>
                </c:pt>
                <c:pt idx="4">
                  <c:v>1.7526015178781</c:v>
                </c:pt>
                <c:pt idx="5">
                  <c:v>1.7793311621256649</c:v>
                </c:pt>
                <c:pt idx="6">
                  <c:v>1.806888763410502</c:v>
                </c:pt>
                <c:pt idx="7">
                  <c:v>1.8353133961491186</c:v>
                </c:pt>
                <c:pt idx="8">
                  <c:v>1.8646466328144504</c:v>
                </c:pt>
                <c:pt idx="9">
                  <c:v>1.89493274680653</c:v>
                </c:pt>
                <c:pt idx="10">
                  <c:v>1.9262189354200696</c:v>
                </c:pt>
                <c:pt idx="11">
                  <c:v>1.9585555652706119</c:v>
                </c:pt>
                <c:pt idx="12">
                  <c:v>1.9919964428634938</c:v>
                </c:pt>
                <c:pt idx="13">
                  <c:v>2.0265991133628871</c:v>
                </c:pt>
                <c:pt idx="14">
                  <c:v>2.0624251910505471</c:v>
                </c:pt>
                <c:pt idx="15">
                  <c:v>2.0995407254663032</c:v>
                </c:pt>
                <c:pt idx="16">
                  <c:v>2.1380166078075775</c:v>
                </c:pt>
                <c:pt idx="17">
                  <c:v>2.1779290228488084</c:v>
                </c:pt>
                <c:pt idx="18">
                  <c:v>2.2193599524422862</c:v>
                </c:pt>
                <c:pt idx="19">
                  <c:v>2.2623977376022619</c:v>
                </c:pt>
                <c:pt idx="20">
                  <c:v>2.3071377072819028</c:v>
                </c:pt>
                <c:pt idx="21">
                  <c:v>2.3536828832615315</c:v>
                </c:pt>
                <c:pt idx="22">
                  <c:v>2.4021447721179623</c:v>
                </c:pt>
                <c:pt idx="23">
                  <c:v>2.4526442570896743</c:v>
                </c:pt>
                <c:pt idx="24">
                  <c:v>2.5053126048540428</c:v>
                </c:pt>
                <c:pt idx="25">
                  <c:v>2.5602926048691277</c:v>
                </c:pt>
                <c:pt idx="26">
                  <c:v>2.617739862101204</c:v>
                </c:pt>
                <c:pt idx="27">
                  <c:v>2.6778242677824267</c:v>
                </c:pt>
                <c:pt idx="28">
                  <c:v>2.7407316774746113</c:v>
                </c:pt>
                <c:pt idx="29">
                  <c:v>2.8066658313494552</c:v>
                </c:pt>
                <c:pt idx="30">
                  <c:v>2.8758505584799083</c:v>
                </c:pt>
                <c:pt idx="31">
                  <c:v>2.9485323153876535</c:v>
                </c:pt>
                <c:pt idx="32">
                  <c:v>3.0249831195138426</c:v>
                </c:pt>
                <c:pt idx="33">
                  <c:v>3.105503951199224</c:v>
                </c:pt>
                <c:pt idx="34">
                  <c:v>3.1904287138584251</c:v>
                </c:pt>
                <c:pt idx="35">
                  <c:v>3.2801288622053013</c:v>
                </c:pt>
                <c:pt idx="36">
                  <c:v>3.375018833810457</c:v>
                </c:pt>
                <c:pt idx="37">
                  <c:v>3.475562451512801</c:v>
                </c:pt>
                <c:pt idx="38">
                  <c:v>3.5822805053574287</c:v>
                </c:pt>
                <c:pt idx="39">
                  <c:v>3.6957597756145857</c:v>
                </c:pt>
                <c:pt idx="40">
                  <c:v>3.8166638268870337</c:v>
                </c:pt>
                <c:pt idx="41">
                  <c:v>3.9457459926017262</c:v>
                </c:pt>
                <c:pt idx="42">
                  <c:v>4.0838650865998183</c:v>
                </c:pt>
                <c:pt idx="43">
                  <c:v>4.2320045342905734</c:v>
                </c:pt>
                <c:pt idx="44">
                  <c:v>4.391295824348167</c:v>
                </c:pt>
                <c:pt idx="45">
                  <c:v>4.5630474638419232</c:v>
                </c:pt>
                <c:pt idx="46">
                  <c:v>4.7487810048759806</c:v>
                </c:pt>
                <c:pt idx="47">
                  <c:v>4.9502762430939233</c:v>
                </c:pt>
                <c:pt idx="48">
                  <c:v>5.1696284329563813</c:v>
                </c:pt>
                <c:pt idx="49">
                  <c:v>5.4093214199468722</c:v>
                </c:pt>
                <c:pt idx="50">
                  <c:v>5.6723221068624969</c:v>
                </c:pt>
                <c:pt idx="51">
                  <c:v>0.23682652457075085</c:v>
                </c:pt>
                <c:pt idx="52">
                  <c:v>0</c:v>
                </c:pt>
                <c:pt idx="53">
                  <c:v>0</c:v>
                </c:pt>
                <c:pt idx="54">
                  <c:v>0</c:v>
                </c:pt>
                <c:pt idx="55">
                  <c:v>0</c:v>
                </c:pt>
                <c:pt idx="56">
                  <c:v>0</c:v>
                </c:pt>
                <c:pt idx="57">
                  <c:v>0</c:v>
                </c:pt>
                <c:pt idx="58">
                  <c:v>0</c:v>
                </c:pt>
                <c:pt idx="59">
                  <c:v>0</c:v>
                </c:pt>
                <c:pt idx="60">
                  <c:v>0</c:v>
                </c:pt>
                <c:pt idx="61">
                  <c:v>0</c:v>
                </c:pt>
                <c:pt idx="62">
                  <c:v>1.3364517206815905</c:v>
                </c:pt>
                <c:pt idx="63">
                  <c:v>1.3508949679162445</c:v>
                </c:pt>
                <c:pt idx="64">
                  <c:v>1.3656538067599864</c:v>
                </c:pt>
                <c:pt idx="65">
                  <c:v>1.3807386952019329</c:v>
                </c:pt>
                <c:pt idx="66">
                  <c:v>1.3961605584642234</c:v>
                </c:pt>
                <c:pt idx="67">
                  <c:v>1.4119308153900458</c:v>
                </c:pt>
                <c:pt idx="68">
                  <c:v>1.4280614066404855</c:v>
                </c:pt>
                <c:pt idx="69">
                  <c:v>1.444564824846515</c:v>
                </c:pt>
                <c:pt idx="70">
                  <c:v>1.4614541468761417</c:v>
                </c:pt>
                <c:pt idx="71">
                  <c:v>1.478743068391867</c:v>
                </c:pt>
                <c:pt idx="72">
                  <c:v>1.4964459408903854</c:v>
                </c:pt>
                <c:pt idx="73">
                  <c:v>1.5145778114350625</c:v>
                </c:pt>
                <c:pt idx="74">
                  <c:v>1.5331544653123803</c:v>
                </c:pt>
                <c:pt idx="75">
                  <c:v>1.5521924718665114</c:v>
                </c:pt>
                <c:pt idx="76">
                  <c:v>1.5717092337917484</c:v>
                </c:pt>
                <c:pt idx="77">
                  <c:v>1.5917230401910067</c:v>
                </c:pt>
                <c:pt idx="78">
                  <c:v>1.6122531237404272</c:v>
                </c:pt>
                <c:pt idx="79">
                  <c:v>1.6333197223356473</c:v>
                </c:pt>
                <c:pt idx="80">
                  <c:v>1.6549441456350849</c:v>
                </c:pt>
                <c:pt idx="81">
                  <c:v>1.6771488469601676</c:v>
                </c:pt>
                <c:pt idx="82">
                  <c:v>1.6999575010624735</c:v>
                </c:pt>
                <c:pt idx="83">
                  <c:v>1.7233950883239983</c:v>
                </c:pt>
                <c:pt idx="84">
                  <c:v>1.747487986020096</c:v>
                </c:pt>
                <c:pt idx="85">
                  <c:v>1.7722640673460346</c:v>
                </c:pt>
                <c:pt idx="86">
                  <c:v>1.797752808988764</c:v>
                </c:pt>
                <c:pt idx="87">
                  <c:v>1.823985408116735</c:v>
                </c:pt>
                <c:pt idx="88">
                  <c:v>1.8509949097639982</c:v>
                </c:pt>
                <c:pt idx="89">
                  <c:v>1.8788163457022076</c:v>
                </c:pt>
                <c:pt idx="90">
                  <c:v>1.9074868860276586</c:v>
                </c:pt>
                <c:pt idx="91">
                  <c:v>1.937046004842615</c:v>
                </c:pt>
                <c:pt idx="92">
                  <c:v>1.9675356615838662</c:v>
                </c:pt>
                <c:pt idx="93">
                  <c:v>1.9990004997501249</c:v>
                </c:pt>
                <c:pt idx="94">
                  <c:v>2.0314880650076179</c:v>
                </c:pt>
                <c:pt idx="95">
                  <c:v>2.0650490449148169</c:v>
                </c:pt>
                <c:pt idx="96">
                  <c:v>2.0997375328083989</c:v>
                </c:pt>
                <c:pt idx="97">
                  <c:v>2.1356113187399894</c:v>
                </c:pt>
                <c:pt idx="98">
                  <c:v>2.1727322107550244</c:v>
                </c:pt>
                <c:pt idx="99">
                  <c:v>2.211166390270868</c:v>
                </c:pt>
                <c:pt idx="100">
                  <c:v>2.2509848058525606</c:v>
                </c:pt>
                <c:pt idx="101">
                  <c:v>2.2922636103151861</c:v>
                </c:pt>
                <c:pt idx="102">
                  <c:v>2.335084646818447</c:v>
                </c:pt>
                <c:pt idx="103">
                  <c:v>2.3795359904818558</c:v>
                </c:pt>
                <c:pt idx="104">
                  <c:v>2.4257125530624619</c:v>
                </c:pt>
                <c:pt idx="105">
                  <c:v>2.4737167594310452</c:v>
                </c:pt>
                <c:pt idx="106">
                  <c:v>2.5236593059936907</c:v>
                </c:pt>
                <c:pt idx="107">
                  <c:v>2.5756600128783003</c:v>
                </c:pt>
                <c:pt idx="108">
                  <c:v>2.6298487836949374</c:v>
                </c:pt>
                <c:pt idx="109">
                  <c:v>2.6863666890530555</c:v>
                </c:pt>
                <c:pt idx="110">
                  <c:v>2.7453671928620453</c:v>
                </c:pt>
                <c:pt idx="111">
                  <c:v>2.807017543859649</c:v>
                </c:pt>
                <c:pt idx="112">
                  <c:v>2.8715003589375447</c:v>
                </c:pt>
                <c:pt idx="113">
                  <c:v>2.9390154298310067</c:v>
                </c:pt>
                <c:pt idx="114">
                  <c:v>3.0097817908201656</c:v>
                </c:pt>
                <c:pt idx="115">
                  <c:v>3.0840400925212026</c:v>
                </c:pt>
                <c:pt idx="116">
                  <c:v>3.1620553359683794</c:v>
                </c:pt>
                <c:pt idx="117">
                  <c:v>3.2441200324412005</c:v>
                </c:pt>
                <c:pt idx="118">
                  <c:v>3.330557868442964</c:v>
                </c:pt>
                <c:pt idx="119">
                  <c:v>3.4217279726261762</c:v>
                </c:pt>
                <c:pt idx="120">
                  <c:v>3.5180299032541775</c:v>
                </c:pt>
                <c:pt idx="121">
                  <c:v>3.6199095022624435</c:v>
                </c:pt>
                <c:pt idx="122">
                  <c:v>3.7278657968313142</c:v>
                </c:pt>
                <c:pt idx="123">
                  <c:v>3.8424591738712777</c:v>
                </c:pt>
                <c:pt idx="124">
                  <c:v>3.9643211100099109</c:v>
                </c:pt>
                <c:pt idx="125">
                  <c:v>4.0941658137154553</c:v>
                </c:pt>
                <c:pt idx="126">
                  <c:v>4.2328042328042326</c:v>
                </c:pt>
                <c:pt idx="127">
                  <c:v>4.381161007667032</c:v>
                </c:pt>
                <c:pt idx="128">
                  <c:v>4.5402951191827468</c:v>
                </c:pt>
                <c:pt idx="129">
                  <c:v>4.7114252061248525</c:v>
                </c:pt>
                <c:pt idx="130">
                  <c:v>4.8959608323133414</c:v>
                </c:pt>
                <c:pt idx="131">
                  <c:v>5.0955414012738851</c:v>
                </c:pt>
                <c:pt idx="132">
                  <c:v>5.3120849933598935</c:v>
                </c:pt>
                <c:pt idx="133">
                  <c:v>5.547850208044383</c:v>
                </c:pt>
                <c:pt idx="134">
                  <c:v>5.3012048192771086</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val>
        </c:ser>
        <c:dLbls>
          <c:showLegendKey val="0"/>
          <c:showVal val="0"/>
          <c:showCatName val="0"/>
          <c:showSerName val="0"/>
          <c:showPercent val="0"/>
          <c:showBubbleSize val="0"/>
        </c:dLbls>
        <c:axId val="279573576"/>
        <c:axId val="279573968"/>
      </c:areaChart>
      <c:catAx>
        <c:axId val="279573576"/>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sz="800"/>
                  <a:t>Period</a:t>
                </a:r>
              </a:p>
            </c:rich>
          </c:tx>
          <c:layout>
            <c:manualLayout>
              <c:xMode val="edge"/>
              <c:yMode val="edge"/>
              <c:x val="0.46649675332540708"/>
              <c:y val="0.907409116785716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79573968"/>
        <c:crosses val="autoZero"/>
        <c:auto val="1"/>
        <c:lblAlgn val="ctr"/>
        <c:lblOffset val="100"/>
        <c:tickLblSkip val="50"/>
        <c:tickMarkSkip val="10"/>
        <c:noMultiLvlLbl val="0"/>
      </c:catAx>
      <c:valAx>
        <c:axId val="279573968"/>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79573576"/>
        <c:crosses val="autoZero"/>
        <c:crossBetween val="midCat"/>
        <c:majorUnit val="1"/>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Free fall acceleration towards Planet m/sec/sec</a:t>
            </a:r>
          </a:p>
        </c:rich>
      </c:tx>
      <c:layout>
        <c:manualLayout>
          <c:xMode val="edge"/>
          <c:yMode val="edge"/>
          <c:x val="0.1417531570878309"/>
          <c:y val="2.1604978971088498E-2"/>
        </c:manualLayout>
      </c:layout>
      <c:overlay val="0"/>
      <c:spPr>
        <a:noFill/>
        <a:ln w="25400">
          <a:noFill/>
        </a:ln>
      </c:spPr>
    </c:title>
    <c:autoTitleDeleted val="0"/>
    <c:plotArea>
      <c:layout>
        <c:manualLayout>
          <c:layoutTarget val="inner"/>
          <c:xMode val="edge"/>
          <c:yMode val="edge"/>
          <c:x val="0.1029030359607111"/>
          <c:y val="0.27572056965101582"/>
          <c:w val="0.85825093291359422"/>
          <c:h val="0.55973194322931863"/>
        </c:manualLayout>
      </c:layout>
      <c:lineChart>
        <c:grouping val="standard"/>
        <c:varyColors val="0"/>
        <c:ser>
          <c:idx val="1"/>
          <c:order val="0"/>
          <c:tx>
            <c:v>Gravity at current height</c:v>
          </c:tx>
          <c:spPr>
            <a:ln w="25400">
              <a:solidFill>
                <a:srgbClr val="0000FF"/>
              </a:solidFill>
              <a:prstDash val="solid"/>
            </a:ln>
          </c:spPr>
          <c:marker>
            <c:symbol val="none"/>
          </c:marker>
          <c:val>
            <c:numRef>
              <c:f>Calcs!$C$18:$IR$18</c:f>
              <c:numCache>
                <c:formatCode>0.00</c:formatCode>
                <c:ptCount val="250"/>
                <c:pt idx="0">
                  <c:v>9.8000000000000007</c:v>
                </c:pt>
                <c:pt idx="1">
                  <c:v>9.7999130459396699</c:v>
                </c:pt>
                <c:pt idx="2">
                  <c:v>9.7996490145197921</c:v>
                </c:pt>
                <c:pt idx="3">
                  <c:v>9.7992014811586436</c:v>
                </c:pt>
                <c:pt idx="4">
                  <c:v>9.7985638465134688</c:v>
                </c:pt>
                <c:pt idx="5">
                  <c:v>9.797729331960733</c:v>
                </c:pt>
                <c:pt idx="6">
                  <c:v>9.7966909760237524</c:v>
                </c:pt>
                <c:pt idx="7">
                  <c:v>9.7954416319531958</c:v>
                </c:pt>
                <c:pt idx="8">
                  <c:v>9.7939739666947165</c:v>
                </c:pt>
                <c:pt idx="9">
                  <c:v>9.7922804615106323</c:v>
                </c:pt>
                <c:pt idx="10">
                  <c:v>9.7903534145524951</c:v>
                </c:pt>
                <c:pt idx="11">
                  <c:v>9.7881849457330237</c:v>
                </c:pt>
                <c:pt idx="12">
                  <c:v>9.785767004275062</c:v>
                </c:pt>
                <c:pt idx="13">
                  <c:v>9.7830913793642349</c:v>
                </c:pt>
                <c:pt idx="14">
                  <c:v>9.7801497143994087</c:v>
                </c:pt>
                <c:pt idx="15">
                  <c:v>9.7769335253280829</c:v>
                </c:pt>
                <c:pt idx="16">
                  <c:v>9.7734342237079659</c:v>
                </c:pt>
                <c:pt idx="17">
                  <c:v>9.7696431451853911</c:v>
                </c:pt>
                <c:pt idx="18">
                  <c:v>9.765551584022468</c:v>
                </c:pt>
                <c:pt idx="19">
                  <c:v>9.76115083444048</c:v>
                </c:pt>
                <c:pt idx="20">
                  <c:v>9.7564322397030843</c:v>
                </c:pt>
                <c:pt idx="21">
                  <c:v>9.7513872498884471</c:v>
                </c:pt>
                <c:pt idx="22">
                  <c:v>9.7460074892033539</c:v>
                </c:pt>
                <c:pt idx="23">
                  <c:v>9.7402848338056192</c:v>
                </c:pt>
                <c:pt idx="24">
                  <c:v>9.7342115013593364</c:v>
                </c:pt>
                <c:pt idx="25">
                  <c:v>9.7277801533081316</c:v>
                </c:pt>
                <c:pt idx="26">
                  <c:v>9.7209840109819936</c:v>
                </c:pt>
                <c:pt idx="27">
                  <c:v>9.7138169863242716</c:v>
                </c:pt>
                <c:pt idx="28">
                  <c:v>9.7062738283871948</c:v>
                </c:pt>
                <c:pt idx="29">
                  <c:v>9.698350286883759</c:v>
                </c:pt>
                <c:pt idx="30">
                  <c:v>9.6900432922784479</c:v>
                </c:pt>
                <c:pt idx="31">
                  <c:v>9.681351154226757</c:v>
                </c:pt>
                <c:pt idx="32">
                  <c:v>9.6722737773567022</c:v>
                </c:pt>
                <c:pt idx="33">
                  <c:v>9.662812894837586</c:v>
                </c:pt>
                <c:pt idx="34">
                  <c:v>9.6529723189698142</c:v>
                </c:pt>
                <c:pt idx="35">
                  <c:v>9.6427582060235135</c:v>
                </c:pt>
                <c:pt idx="36">
                  <c:v>9.6321793366415225</c:v>
                </c:pt>
                <c:pt idx="37">
                  <c:v>9.6212474061413022</c:v>
                </c:pt>
                <c:pt idx="38">
                  <c:v>9.6099773226878202</c:v>
                </c:pt>
                <c:pt idx="39">
                  <c:v>9.5983875086432437</c:v>
                </c:pt>
                <c:pt idx="40">
                  <c:v>9.5865001998757027</c:v>
                </c:pt>
                <c:pt idx="41">
                  <c:v>9.5743417407611666</c:v>
                </c:pt>
                <c:pt idx="42">
                  <c:v>9.5619428647400184</c:v>
                </c:pt>
                <c:pt idx="43">
                  <c:v>9.5493389560348145</c:v>
                </c:pt>
                <c:pt idx="44">
                  <c:v>9.5365702873969678</c:v>
                </c:pt>
                <c:pt idx="45">
                  <c:v>9.5236822291929624</c:v>
                </c:pt>
                <c:pt idx="46">
                  <c:v>9.5107254206291412</c:v>
                </c:pt>
                <c:pt idx="47">
                  <c:v>9.497755905032097</c:v>
                </c:pt>
                <c:pt idx="48">
                  <c:v>9.4848352279546599</c:v>
                </c:pt>
                <c:pt idx="49">
                  <c:v>9.4720064144029941</c:v>
                </c:pt>
                <c:pt idx="50">
                  <c:v>9.4592751861973987</c:v>
                </c:pt>
                <c:pt idx="51">
                  <c:v>9.4466307987343594</c:v>
                </c:pt>
                <c:pt idx="52">
                  <c:v>9.4341485662830973</c:v>
                </c:pt>
                <c:pt idx="53">
                  <c:v>9.4219120286519722</c:v>
                </c:pt>
                <c:pt idx="54">
                  <c:v>9.4099231649987729</c:v>
                </c:pt>
                <c:pt idx="55">
                  <c:v>9.398180360347153</c:v>
                </c:pt>
                <c:pt idx="56">
                  <c:v>9.3866820357948075</c:v>
                </c:pt>
                <c:pt idx="57">
                  <c:v>9.3754266505632664</c:v>
                </c:pt>
                <c:pt idx="58">
                  <c:v>9.3644127014772138</c:v>
                </c:pt>
                <c:pt idx="59">
                  <c:v>9.3536387224586779</c:v>
                </c:pt>
                <c:pt idx="60">
                  <c:v>9.3431032840357577</c:v>
                </c:pt>
                <c:pt idx="61">
                  <c:v>9.3328049928655243</c:v>
                </c:pt>
                <c:pt idx="62">
                  <c:v>9.3227424887582515</c:v>
                </c:pt>
                <c:pt idx="63">
                  <c:v>9.3128941076927845</c:v>
                </c:pt>
                <c:pt idx="64">
                  <c:v>9.3032377751211257</c:v>
                </c:pt>
                <c:pt idx="65">
                  <c:v>9.2937712666034518</c:v>
                </c:pt>
                <c:pt idx="66">
                  <c:v>9.2844923611837196</c:v>
                </c:pt>
                <c:pt idx="67">
                  <c:v>9.2753988403528975</c:v>
                </c:pt>
                <c:pt idx="68">
                  <c:v>9.2664884867598118</c:v>
                </c:pt>
                <c:pt idx="69">
                  <c:v>9.2578052032366802</c:v>
                </c:pt>
                <c:pt idx="70">
                  <c:v>9.2493931704496681</c:v>
                </c:pt>
                <c:pt idx="71">
                  <c:v>9.2412508692184954</c:v>
                </c:pt>
                <c:pt idx="72">
                  <c:v>9.2333768157212237</c:v>
                </c:pt>
                <c:pt idx="73">
                  <c:v>9.225769563725196</c:v>
                </c:pt>
                <c:pt idx="74">
                  <c:v>9.2184277012836962</c:v>
                </c:pt>
                <c:pt idx="75">
                  <c:v>9.2113498531908178</c:v>
                </c:pt>
                <c:pt idx="76">
                  <c:v>9.2045346775715728</c:v>
                </c:pt>
                <c:pt idx="77">
                  <c:v>9.1979808624783086</c:v>
                </c:pt>
                <c:pt idx="78">
                  <c:v>9.1916871283980974</c:v>
                </c:pt>
                <c:pt idx="79">
                  <c:v>9.1856522278674806</c:v>
                </c:pt>
                <c:pt idx="80">
                  <c:v>9.1798749451213091</c:v>
                </c:pt>
                <c:pt idx="81">
                  <c:v>9.1743540925553244</c:v>
                </c:pt>
                <c:pt idx="82">
                  <c:v>9.1690885103655262</c:v>
                </c:pt>
                <c:pt idx="83">
                  <c:v>9.1640770694405642</c:v>
                </c:pt>
                <c:pt idx="84">
                  <c:v>9.1593186677986242</c:v>
                </c:pt>
                <c:pt idx="85">
                  <c:v>9.1548122269321297</c:v>
                </c:pt>
                <c:pt idx="86">
                  <c:v>9.150556694872499</c:v>
                </c:pt>
                <c:pt idx="87">
                  <c:v>9.1465510494364075</c:v>
                </c:pt>
                <c:pt idx="88">
                  <c:v>9.1427942910897801</c:v>
                </c:pt>
                <c:pt idx="89">
                  <c:v>9.1392854427951491</c:v>
                </c:pt>
                <c:pt idx="90">
                  <c:v>9.1360235533604435</c:v>
                </c:pt>
                <c:pt idx="91">
                  <c:v>9.133007693776678</c:v>
                </c:pt>
                <c:pt idx="92">
                  <c:v>9.1302369571254882</c:v>
                </c:pt>
                <c:pt idx="93">
                  <c:v>9.1277104547224557</c:v>
                </c:pt>
                <c:pt idx="94">
                  <c:v>9.125427316049036</c:v>
                </c:pt>
                <c:pt idx="95">
                  <c:v>9.1233866925814517</c:v>
                </c:pt>
                <c:pt idx="96">
                  <c:v>9.1215877579836988</c:v>
                </c:pt>
                <c:pt idx="97">
                  <c:v>9.1199635690064138</c:v>
                </c:pt>
                <c:pt idx="98">
                  <c:v>9.1184461378425752</c:v>
                </c:pt>
                <c:pt idx="99">
                  <c:v>9.1170324810588923</c:v>
                </c:pt>
                <c:pt idx="100">
                  <c:v>9.1157195231789903</c:v>
                </c:pt>
                <c:pt idx="101">
                  <c:v>9.1145040968769067</c:v>
                </c:pt>
                <c:pt idx="102">
                  <c:v>9.1133829430551057</c:v>
                </c:pt>
                <c:pt idx="103">
                  <c:v>9.1123526978499374</c:v>
                </c:pt>
                <c:pt idx="104">
                  <c:v>9.1114098879391072</c:v>
                </c:pt>
                <c:pt idx="105">
                  <c:v>9.1105509254881785</c:v>
                </c:pt>
                <c:pt idx="106">
                  <c:v>9.1097721029960201</c:v>
                </c:pt>
                <c:pt idx="107">
                  <c:v>9.109069583003258</c:v>
                </c:pt>
                <c:pt idx="108">
                  <c:v>9.1084393874422407</c:v>
                </c:pt>
                <c:pt idx="109">
                  <c:v>9.1078773959231576</c:v>
                </c:pt>
                <c:pt idx="110">
                  <c:v>9.1073793341249019</c:v>
                </c:pt>
                <c:pt idx="111">
                  <c:v>9.1069407615779241</c:v>
                </c:pt>
                <c:pt idx="112">
                  <c:v>9.1065570688865414</c:v>
                </c:pt>
                <c:pt idx="113">
                  <c:v>9.1062234591068858</c:v>
                </c:pt>
                <c:pt idx="114">
                  <c:v>9.1059349335796771</c:v>
                </c:pt>
                <c:pt idx="115">
                  <c:v>9.1056862925826803</c:v>
                </c:pt>
                <c:pt idx="116">
                  <c:v>9.1054721088586472</c:v>
                </c:pt>
                <c:pt idx="117">
                  <c:v>9.1052867163408902</c:v>
                </c:pt>
                <c:pt idx="118">
                  <c:v>9.105124197549884</c:v>
                </c:pt>
                <c:pt idx="119">
                  <c:v>9.1049783533961488</c:v>
                </c:pt>
                <c:pt idx="120">
                  <c:v>9.1048426939764653</c:v>
                </c:pt>
                <c:pt idx="121">
                  <c:v>9.1047104225807853</c:v>
                </c:pt>
                <c:pt idx="122">
                  <c:v>9.1045744065129579</c:v>
                </c:pt>
                <c:pt idx="123">
                  <c:v>9.1044271456446904</c:v>
                </c:pt>
                <c:pt idx="124">
                  <c:v>9.1042607447395749</c:v>
                </c:pt>
                <c:pt idx="125">
                  <c:v>9.1040668897183803</c:v>
                </c:pt>
                <c:pt idx="126">
                  <c:v>9.1038368087080404</c:v>
                </c:pt>
                <c:pt idx="127">
                  <c:v>9.1035612298596043</c:v>
                </c:pt>
                <c:pt idx="128">
                  <c:v>9.103230341775518</c:v>
                </c:pt>
                <c:pt idx="129">
                  <c:v>9.1028337501080667</c:v>
                </c:pt>
                <c:pt idx="130">
                  <c:v>9.1023604154149975</c:v>
                </c:pt>
                <c:pt idx="131">
                  <c:v>9.1017985778459618</c:v>
                </c:pt>
                <c:pt idx="132">
                  <c:v>9.1012833318298991</c:v>
                </c:pt>
                <c:pt idx="133">
                  <c:v>9.1009550031168942</c:v>
                </c:pt>
                <c:pt idx="134">
                  <c:v>9.1008119771412144</c:v>
                </c:pt>
                <c:pt idx="135">
                  <c:v>9.1008455761349722</c:v>
                </c:pt>
                <c:pt idx="136">
                  <c:v>9.1009669052010107</c:v>
                </c:pt>
                <c:pt idx="137">
                  <c:v>9.1010947398305397</c:v>
                </c:pt>
                <c:pt idx="138">
                  <c:v>9.1012286527458226</c:v>
                </c:pt>
                <c:pt idx="139">
                  <c:v>9.1013682242689704</c:v>
                </c:pt>
                <c:pt idx="140">
                  <c:v>9.1015130343553263</c:v>
                </c:pt>
                <c:pt idx="141">
                  <c:v>9.1016626546182717</c:v>
                </c:pt>
                <c:pt idx="142">
                  <c:v>9.1018166642660585</c:v>
                </c:pt>
                <c:pt idx="143">
                  <c:v>9.1019746421123777</c:v>
                </c:pt>
                <c:pt idx="144">
                  <c:v>9.102136158578233</c:v>
                </c:pt>
                <c:pt idx="145">
                  <c:v>9.1022806419016646</c:v>
                </c:pt>
                <c:pt idx="146">
                  <c:v>9.1023921354956912</c:v>
                </c:pt>
                <c:pt idx="147">
                  <c:v>9.1024783540917014</c:v>
                </c:pt>
                <c:pt idx="148">
                  <c:v>9.1025451147939513</c:v>
                </c:pt>
                <c:pt idx="149">
                  <c:v>9.1025967976251714</c:v>
                </c:pt>
                <c:pt idx="150">
                  <c:v>9.1026367004219662</c:v>
                </c:pt>
                <c:pt idx="151">
                  <c:v>9.1026673060750767</c:v>
                </c:pt>
                <c:pt idx="152">
                  <c:v>9.1026904838116298</c:v>
                </c:pt>
                <c:pt idx="153">
                  <c:v>9.1027078667330006</c:v>
                </c:pt>
                <c:pt idx="154">
                  <c:v>9.1027209022862419</c:v>
                </c:pt>
                <c:pt idx="155">
                  <c:v>9.1027304614378703</c:v>
                </c:pt>
                <c:pt idx="156">
                  <c:v>9.1027367769303229</c:v>
                </c:pt>
                <c:pt idx="157">
                  <c:v>9.1027398241467132</c:v>
                </c:pt>
                <c:pt idx="158">
                  <c:v>9.1027395871206345</c:v>
                </c:pt>
                <c:pt idx="159">
                  <c:v>9.1027377052886962</c:v>
                </c:pt>
                <c:pt idx="160">
                  <c:v>9.1027358258966053</c:v>
                </c:pt>
                <c:pt idx="161">
                  <c:v>9.1027339489210721</c:v>
                </c:pt>
                <c:pt idx="162">
                  <c:v>9.1027320743388511</c:v>
                </c:pt>
                <c:pt idx="163">
                  <c:v>9.1027302021267111</c:v>
                </c:pt>
                <c:pt idx="164">
                  <c:v>9.1027283322614636</c:v>
                </c:pt>
                <c:pt idx="165">
                  <c:v>9.1027264647199413</c:v>
                </c:pt>
                <c:pt idx="166">
                  <c:v>9.1027245994790054</c:v>
                </c:pt>
                <c:pt idx="167">
                  <c:v>9.1027227365155543</c:v>
                </c:pt>
                <c:pt idx="168">
                  <c:v>9.1027208758065061</c:v>
                </c:pt>
                <c:pt idx="169">
                  <c:v>9.1027190173288091</c:v>
                </c:pt>
                <c:pt idx="170">
                  <c:v>9.1027171610594415</c:v>
                </c:pt>
                <c:pt idx="171">
                  <c:v>9.1027153069754085</c:v>
                </c:pt>
                <c:pt idx="172">
                  <c:v>9.1027134550537436</c:v>
                </c:pt>
                <c:pt idx="173">
                  <c:v>9.102711605271498</c:v>
                </c:pt>
                <c:pt idx="174">
                  <c:v>9.1027097576057656</c:v>
                </c:pt>
                <c:pt idx="175">
                  <c:v>9.1027079120336509</c:v>
                </c:pt>
                <c:pt idx="176">
                  <c:v>9.1027060685322994</c:v>
                </c:pt>
                <c:pt idx="177">
                  <c:v>9.1027042270788669</c:v>
                </c:pt>
                <c:pt idx="178">
                  <c:v>9.1027023876505453</c:v>
                </c:pt>
                <c:pt idx="179">
                  <c:v>9.1027005502245508</c:v>
                </c:pt>
                <c:pt idx="180">
                  <c:v>9.1026987147781249</c:v>
                </c:pt>
                <c:pt idx="181">
                  <c:v>9.1026968812885229</c:v>
                </c:pt>
                <c:pt idx="182">
                  <c:v>9.102695049733045</c:v>
                </c:pt>
                <c:pt idx="183">
                  <c:v>9.1026932200889927</c:v>
                </c:pt>
                <c:pt idx="184">
                  <c:v>9.1026913923337087</c:v>
                </c:pt>
                <c:pt idx="185">
                  <c:v>9.1026895664445497</c:v>
                </c:pt>
                <c:pt idx="186">
                  <c:v>9.102687742398901</c:v>
                </c:pt>
                <c:pt idx="187">
                  <c:v>9.1026859201741672</c:v>
                </c:pt>
                <c:pt idx="188">
                  <c:v>9.1026840997477798</c:v>
                </c:pt>
                <c:pt idx="189">
                  <c:v>9.1026822810971897</c:v>
                </c:pt>
                <c:pt idx="190">
                  <c:v>9.1026804641998691</c:v>
                </c:pt>
                <c:pt idx="191">
                  <c:v>9.1026786490333098</c:v>
                </c:pt>
                <c:pt idx="192">
                  <c:v>9.1026768355750374</c:v>
                </c:pt>
                <c:pt idx="193">
                  <c:v>9.1026750238025826</c:v>
                </c:pt>
                <c:pt idx="194">
                  <c:v>9.1026732136935049</c:v>
                </c:pt>
                <c:pt idx="195">
                  <c:v>9.1026714052253901</c:v>
                </c:pt>
                <c:pt idx="196">
                  <c:v>9.102669598375833</c:v>
                </c:pt>
                <c:pt idx="197">
                  <c:v>9.1026677931224551</c:v>
                </c:pt>
                <c:pt idx="198">
                  <c:v>9.1026659894429027</c:v>
                </c:pt>
                <c:pt idx="199">
                  <c:v>9.1026641873148275</c:v>
                </c:pt>
                <c:pt idx="200">
                  <c:v>9.1026623867159149</c:v>
                </c:pt>
                <c:pt idx="201">
                  <c:v>9.1026605876238662</c:v>
                </c:pt>
                <c:pt idx="202">
                  <c:v>9.1026587900163936</c:v>
                </c:pt>
                <c:pt idx="203">
                  <c:v>9.1026569938712338</c:v>
                </c:pt>
                <c:pt idx="204">
                  <c:v>9.1026551991661417</c:v>
                </c:pt>
                <c:pt idx="205">
                  <c:v>9.1026534058788897</c:v>
                </c:pt>
                <c:pt idx="206">
                  <c:v>9.1026516139872715</c:v>
                </c:pt>
                <c:pt idx="207">
                  <c:v>9.1026498234690933</c:v>
                </c:pt>
                <c:pt idx="208">
                  <c:v>9.1026480343021756</c:v>
                </c:pt>
                <c:pt idx="209">
                  <c:v>9.1026462464643636</c:v>
                </c:pt>
                <c:pt idx="210">
                  <c:v>9.1026444599335132</c:v>
                </c:pt>
                <c:pt idx="211">
                  <c:v>9.1026426746875053</c:v>
                </c:pt>
                <c:pt idx="212">
                  <c:v>9.1026408907042207</c:v>
                </c:pt>
                <c:pt idx="213">
                  <c:v>9.1026391079615738</c:v>
                </c:pt>
                <c:pt idx="214">
                  <c:v>9.1026373264374829</c:v>
                </c:pt>
                <c:pt idx="215">
                  <c:v>9.1026355461098891</c:v>
                </c:pt>
                <c:pt idx="216">
                  <c:v>9.102633766956739</c:v>
                </c:pt>
                <c:pt idx="217">
                  <c:v>9.1026319889560039</c:v>
                </c:pt>
                <c:pt idx="218">
                  <c:v>9.1026302120856624</c:v>
                </c:pt>
                <c:pt idx="219">
                  <c:v>9.1026284363237142</c:v>
                </c:pt>
                <c:pt idx="220">
                  <c:v>9.102626661648161</c:v>
                </c:pt>
                <c:pt idx="221">
                  <c:v>9.1026248880370346</c:v>
                </c:pt>
                <c:pt idx="222">
                  <c:v>9.102623115468365</c:v>
                </c:pt>
                <c:pt idx="223">
                  <c:v>9.1026213439202071</c:v>
                </c:pt>
                <c:pt idx="224">
                  <c:v>9.1026195733706174</c:v>
                </c:pt>
                <c:pt idx="225">
                  <c:v>9.1026178037976759</c:v>
                </c:pt>
                <c:pt idx="226">
                  <c:v>9.1026160351794658</c:v>
                </c:pt>
                <c:pt idx="227">
                  <c:v>9.10261426749409</c:v>
                </c:pt>
                <c:pt idx="228">
                  <c:v>9.1026125007196548</c:v>
                </c:pt>
                <c:pt idx="229">
                  <c:v>9.1026107348342808</c:v>
                </c:pt>
                <c:pt idx="230">
                  <c:v>9.1026089698161101</c:v>
                </c:pt>
                <c:pt idx="231">
                  <c:v>9.1026072056432792</c:v>
                </c:pt>
                <c:pt idx="232">
                  <c:v>9.102605442293946</c:v>
                </c:pt>
                <c:pt idx="233">
                  <c:v>9.1026036797462773</c:v>
                </c:pt>
                <c:pt idx="234">
                  <c:v>9.1026019179784434</c:v>
                </c:pt>
                <c:pt idx="235">
                  <c:v>9.1026001569686326</c:v>
                </c:pt>
                <c:pt idx="236">
                  <c:v>9.1025983966950363</c:v>
                </c:pt>
                <c:pt idx="237">
                  <c:v>9.1025966371358642</c:v>
                </c:pt>
                <c:pt idx="238">
                  <c:v>9.1025948782693273</c:v>
                </c:pt>
                <c:pt idx="239">
                  <c:v>9.1025931200736476</c:v>
                </c:pt>
                <c:pt idx="240">
                  <c:v>9.1025913625270505</c:v>
                </c:pt>
                <c:pt idx="241">
                  <c:v>9.1025896056077791</c:v>
                </c:pt>
                <c:pt idx="242">
                  <c:v>9.1025878492940784</c:v>
                </c:pt>
                <c:pt idx="243">
                  <c:v>9.102586093564204</c:v>
                </c:pt>
                <c:pt idx="244">
                  <c:v>9.1025843383964116</c:v>
                </c:pt>
                <c:pt idx="245">
                  <c:v>9.1025825837689762</c:v>
                </c:pt>
                <c:pt idx="246">
                  <c:v>9.1025808296601696</c:v>
                </c:pt>
                <c:pt idx="247">
                  <c:v>9.1025790760482757</c:v>
                </c:pt>
                <c:pt idx="248">
                  <c:v>9.1025773229115821</c:v>
                </c:pt>
                <c:pt idx="249">
                  <c:v>9.1025755702283799</c:v>
                </c:pt>
              </c:numCache>
            </c:numRef>
          </c:val>
          <c:smooth val="0"/>
        </c:ser>
        <c:ser>
          <c:idx val="2"/>
          <c:order val="1"/>
          <c:tx>
            <c:v>Centripetal acceleration needed for circular motion</c:v>
          </c:tx>
          <c:spPr>
            <a:ln w="25400">
              <a:solidFill>
                <a:srgbClr val="008000"/>
              </a:solidFill>
              <a:prstDash val="solid"/>
            </a:ln>
          </c:spPr>
          <c:marker>
            <c:symbol val="none"/>
          </c:marker>
          <c:val>
            <c:numRef>
              <c:f>Calcs!$C$19:$IR$19</c:f>
              <c:numCache>
                <c:formatCode>0.00</c:formatCode>
                <c:ptCount val="250"/>
                <c:pt idx="0">
                  <c:v>0</c:v>
                </c:pt>
                <c:pt idx="1">
                  <c:v>0</c:v>
                </c:pt>
                <c:pt idx="2">
                  <c:v>0</c:v>
                </c:pt>
                <c:pt idx="3">
                  <c:v>0</c:v>
                </c:pt>
                <c:pt idx="4">
                  <c:v>1.2097027254400967E-8</c:v>
                </c:pt>
                <c:pt idx="5">
                  <c:v>4.838604843803337E-8</c:v>
                </c:pt>
                <c:pt idx="6">
                  <c:v>1.9353393764682959E-7</c:v>
                </c:pt>
                <c:pt idx="7">
                  <c:v>5.9265989031549027E-7</c:v>
                </c:pt>
                <c:pt idx="8">
                  <c:v>1.463397432281724E-6</c:v>
                </c:pt>
                <c:pt idx="9">
                  <c:v>3.49491976867904E-6</c:v>
                </c:pt>
                <c:pt idx="10">
                  <c:v>6.9649678136402403E-6</c:v>
                </c:pt>
                <c:pt idx="11">
                  <c:v>1.3166683883673798E-5</c:v>
                </c:pt>
                <c:pt idx="12">
                  <c:v>2.3404546707642476E-5</c:v>
                </c:pt>
                <c:pt idx="13">
                  <c:v>3.927219830811508E-5</c:v>
                </c:pt>
                <c:pt idx="14">
                  <c:v>6.6181047481491065E-5</c:v>
                </c:pt>
                <c:pt idx="15">
                  <c:v>1.0677128858355116E-4</c:v>
                </c:pt>
                <c:pt idx="16">
                  <c:v>1.6538372383934725E-4</c:v>
                </c:pt>
                <c:pt idx="17">
                  <c:v>2.5047349754661098E-4</c:v>
                </c:pt>
                <c:pt idx="18">
                  <c:v>3.7408575478569187E-4</c:v>
                </c:pt>
                <c:pt idx="19">
                  <c:v>5.4778125222676227E-4</c:v>
                </c:pt>
                <c:pt idx="20">
                  <c:v>7.8491625468301435E-4</c:v>
                </c:pt>
                <c:pt idx="21">
                  <c:v>1.1079391390382042E-3</c:v>
                </c:pt>
                <c:pt idx="22">
                  <c:v>1.5462398770038884E-3</c:v>
                </c:pt>
                <c:pt idx="23">
                  <c:v>2.1275601883137193E-3</c:v>
                </c:pt>
                <c:pt idx="24">
                  <c:v>2.8949428517914978E-3</c:v>
                </c:pt>
                <c:pt idx="25">
                  <c:v>3.888669113590476E-3</c:v>
                </c:pt>
                <c:pt idx="26">
                  <c:v>5.1851370382361229E-3</c:v>
                </c:pt>
                <c:pt idx="27">
                  <c:v>6.8475481675581897E-3</c:v>
                </c:pt>
                <c:pt idx="28">
                  <c:v>8.9461926668588255E-3</c:v>
                </c:pt>
                <c:pt idx="29">
                  <c:v>1.1629295722427756E-2</c:v>
                </c:pt>
                <c:pt idx="30">
                  <c:v>1.4955813442281201E-2</c:v>
                </c:pt>
                <c:pt idx="31">
                  <c:v>1.9150677463173529E-2</c:v>
                </c:pt>
                <c:pt idx="32">
                  <c:v>2.4303058313237723E-2</c:v>
                </c:pt>
                <c:pt idx="33">
                  <c:v>3.0676286187148946E-2</c:v>
                </c:pt>
                <c:pt idx="34">
                  <c:v>3.8514046269129402E-2</c:v>
                </c:pt>
                <c:pt idx="35">
                  <c:v>4.8001861052290477E-2</c:v>
                </c:pt>
                <c:pt idx="36">
                  <c:v>5.953743202311175E-2</c:v>
                </c:pt>
                <c:pt idx="37">
                  <c:v>7.3368987793091714E-2</c:v>
                </c:pt>
                <c:pt idx="38">
                  <c:v>9.0007085308531937E-2</c:v>
                </c:pt>
                <c:pt idx="39">
                  <c:v>0.10984875322599084</c:v>
                </c:pt>
                <c:pt idx="40">
                  <c:v>0.13332148832407886</c:v>
                </c:pt>
                <c:pt idx="41">
                  <c:v>0.16105864338099965</c:v>
                </c:pt>
                <c:pt idx="42">
                  <c:v>0.19359863338294547</c:v>
                </c:pt>
                <c:pt idx="43">
                  <c:v>0.23162142053288903</c:v>
                </c:pt>
                <c:pt idx="44">
                  <c:v>0.27565196051416879</c:v>
                </c:pt>
                <c:pt idx="45">
                  <c:v>0.32671368824607772</c:v>
                </c:pt>
                <c:pt idx="46">
                  <c:v>0.38531682956540819</c:v>
                </c:pt>
                <c:pt idx="47">
                  <c:v>0.452515237514025</c:v>
                </c:pt>
                <c:pt idx="48">
                  <c:v>0.52902141315568396</c:v>
                </c:pt>
                <c:pt idx="49">
                  <c:v>0.61537317110378353</c:v>
                </c:pt>
                <c:pt idx="50">
                  <c:v>0.71259848425575201</c:v>
                </c:pt>
                <c:pt idx="51">
                  <c:v>0.82201201487461917</c:v>
                </c:pt>
                <c:pt idx="52">
                  <c:v>0.825423347490302</c:v>
                </c:pt>
                <c:pt idx="53">
                  <c:v>0.8237012628986059</c:v>
                </c:pt>
                <c:pt idx="54">
                  <c:v>0.82218948326634533</c:v>
                </c:pt>
                <c:pt idx="55">
                  <c:v>0.82068996408995565</c:v>
                </c:pt>
                <c:pt idx="56">
                  <c:v>0.81920261732058963</c:v>
                </c:pt>
                <c:pt idx="57">
                  <c:v>0.81772735634046534</c:v>
                </c:pt>
                <c:pt idx="58">
                  <c:v>0.81626409594250038</c:v>
                </c:pt>
                <c:pt idx="59">
                  <c:v>0.81481275231041195</c:v>
                </c:pt>
                <c:pt idx="60">
                  <c:v>0.81337324299927105</c:v>
                </c:pt>
                <c:pt idx="61">
                  <c:v>0.81214131338233553</c:v>
                </c:pt>
                <c:pt idx="62">
                  <c:v>0.81072500706618189</c:v>
                </c:pt>
                <c:pt idx="63">
                  <c:v>0.83710434706522385</c:v>
                </c:pt>
                <c:pt idx="64">
                  <c:v>0.86390005226930722</c:v>
                </c:pt>
                <c:pt idx="65">
                  <c:v>0.89172704973622718</c:v>
                </c:pt>
                <c:pt idx="66">
                  <c:v>0.91998933993052412</c:v>
                </c:pt>
                <c:pt idx="67">
                  <c:v>0.9493211029209262</c:v>
                </c:pt>
                <c:pt idx="68">
                  <c:v>0.97932218790622105</c:v>
                </c:pt>
                <c:pt idx="69">
                  <c:v>1.0100049799937145</c:v>
                </c:pt>
                <c:pt idx="70">
                  <c:v>1.0418248562150414</c:v>
                </c:pt>
                <c:pt idx="71">
                  <c:v>1.0743632326536299</c:v>
                </c:pt>
                <c:pt idx="72">
                  <c:v>1.1078590326591184</c:v>
                </c:pt>
                <c:pt idx="73">
                  <c:v>1.1423335348057153</c:v>
                </c:pt>
                <c:pt idx="74">
                  <c:v>1.1775732386189708</c:v>
                </c:pt>
                <c:pt idx="75">
                  <c:v>1.2140667105375618</c:v>
                </c:pt>
                <c:pt idx="76">
                  <c:v>1.2516046265257619</c:v>
                </c:pt>
                <c:pt idx="77">
                  <c:v>1.2902095743412618</c:v>
                </c:pt>
                <c:pt idx="78">
                  <c:v>1.3299044744503488</c:v>
                </c:pt>
                <c:pt idx="79">
                  <c:v>1.3707125822906587</c:v>
                </c:pt>
                <c:pt idx="80">
                  <c:v>1.4129147232508501</c:v>
                </c:pt>
                <c:pt idx="81">
                  <c:v>1.4562853314827306</c:v>
                </c:pt>
                <c:pt idx="82">
                  <c:v>1.5008488251773251</c:v>
                </c:pt>
                <c:pt idx="83">
                  <c:v>1.546899005051567</c:v>
                </c:pt>
                <c:pt idx="84">
                  <c:v>1.5944731225420103</c:v>
                </c:pt>
                <c:pt idx="85">
                  <c:v>1.6433318889041488</c:v>
                </c:pt>
                <c:pt idx="86">
                  <c:v>1.693501407490168</c:v>
                </c:pt>
                <c:pt idx="87">
                  <c:v>1.7455794288113367</c:v>
                </c:pt>
                <c:pt idx="88">
                  <c:v>1.7990386327959276</c:v>
                </c:pt>
                <c:pt idx="89">
                  <c:v>1.8542008445897742</c:v>
                </c:pt>
                <c:pt idx="90">
                  <c:v>1.9111072007857217</c:v>
                </c:pt>
                <c:pt idx="91">
                  <c:v>1.9697995710057823</c:v>
                </c:pt>
                <c:pt idx="92">
                  <c:v>2.0306285248353726</c:v>
                </c:pt>
                <c:pt idx="93">
                  <c:v>2.093338819950274</c:v>
                </c:pt>
                <c:pt idx="94">
                  <c:v>2.1579747693415441</c:v>
                </c:pt>
                <c:pt idx="95">
                  <c:v>2.2245814374598178</c:v>
                </c:pt>
                <c:pt idx="96">
                  <c:v>2.2938590983987135</c:v>
                </c:pt>
                <c:pt idx="97">
                  <c:v>2.3652113593898338</c:v>
                </c:pt>
                <c:pt idx="98">
                  <c:v>2.439013624395221</c:v>
                </c:pt>
                <c:pt idx="99">
                  <c:v>2.5156707159390868</c:v>
                </c:pt>
                <c:pt idx="100">
                  <c:v>2.594565941092343</c:v>
                </c:pt>
                <c:pt idx="101">
                  <c:v>2.6761011415522109</c:v>
                </c:pt>
                <c:pt idx="102">
                  <c:v>2.760700765166046</c:v>
                </c:pt>
                <c:pt idx="103">
                  <c:v>2.8480837652536173</c:v>
                </c:pt>
                <c:pt idx="104">
                  <c:v>2.9386884598314538</c:v>
                </c:pt>
                <c:pt idx="105">
                  <c:v>3.0322253464858022</c:v>
                </c:pt>
                <c:pt idx="106">
                  <c:v>3.1295291186563867</c:v>
                </c:pt>
                <c:pt idx="107">
                  <c:v>3.2303195878197362</c:v>
                </c:pt>
                <c:pt idx="108">
                  <c:v>3.3346885651475064</c:v>
                </c:pt>
                <c:pt idx="109">
                  <c:v>3.4431303379542335</c:v>
                </c:pt>
                <c:pt idx="110">
                  <c:v>3.5557595352349143</c:v>
                </c:pt>
                <c:pt idx="111">
                  <c:v>3.6722793360441877</c:v>
                </c:pt>
                <c:pt idx="112">
                  <c:v>3.7940509880846935</c:v>
                </c:pt>
                <c:pt idx="113">
                  <c:v>3.9203823561699442</c:v>
                </c:pt>
                <c:pt idx="114">
                  <c:v>4.0513982274020357</c:v>
                </c:pt>
                <c:pt idx="115">
                  <c:v>4.1885517266048824</c:v>
                </c:pt>
                <c:pt idx="116">
                  <c:v>4.3306908537240361</c:v>
                </c:pt>
                <c:pt idx="117">
                  <c:v>4.4793199500425551</c:v>
                </c:pt>
                <c:pt idx="118">
                  <c:v>4.6346445586269285</c:v>
                </c:pt>
                <c:pt idx="119">
                  <c:v>4.7964026540324092</c:v>
                </c:pt>
                <c:pt idx="120">
                  <c:v>4.9652670975476587</c:v>
                </c:pt>
                <c:pt idx="121">
                  <c:v>5.1419487248339033</c:v>
                </c:pt>
                <c:pt idx="122">
                  <c:v>5.3271985119445349</c:v>
                </c:pt>
                <c:pt idx="123">
                  <c:v>5.5213024801031496</c:v>
                </c:pt>
                <c:pt idx="124">
                  <c:v>5.7245546371819591</c:v>
                </c:pt>
                <c:pt idx="125">
                  <c:v>5.9383094254290931</c:v>
                </c:pt>
                <c:pt idx="126">
                  <c:v>6.1629354688996436</c:v>
                </c:pt>
                <c:pt idx="127">
                  <c:v>6.3993587805119718</c:v>
                </c:pt>
                <c:pt idx="128">
                  <c:v>6.6480014792800652</c:v>
                </c:pt>
                <c:pt idx="129">
                  <c:v>6.9110014899734287</c:v>
                </c:pt>
                <c:pt idx="130">
                  <c:v>7.1894862714066683</c:v>
                </c:pt>
                <c:pt idx="131">
                  <c:v>7.4834674354238215</c:v>
                </c:pt>
                <c:pt idx="132">
                  <c:v>7.7960069088470814</c:v>
                </c:pt>
                <c:pt idx="133">
                  <c:v>8.1285535831050186</c:v>
                </c:pt>
                <c:pt idx="134">
                  <c:v>8.4832140119277035</c:v>
                </c:pt>
                <c:pt idx="135">
                  <c:v>8.8294810231218577</c:v>
                </c:pt>
                <c:pt idx="136">
                  <c:v>8.8468737828962887</c:v>
                </c:pt>
                <c:pt idx="137">
                  <c:v>8.8642869396585784</c:v>
                </c:pt>
                <c:pt idx="138">
                  <c:v>8.8810767358717015</c:v>
                </c:pt>
                <c:pt idx="139">
                  <c:v>8.8985294854467707</c:v>
                </c:pt>
                <c:pt idx="140">
                  <c:v>8.9160020655316767</c:v>
                </c:pt>
                <c:pt idx="141">
                  <c:v>8.9328488325426196</c:v>
                </c:pt>
                <c:pt idx="142">
                  <c:v>8.9503598561155773</c:v>
                </c:pt>
                <c:pt idx="143">
                  <c:v>8.9678901279129413</c:v>
                </c:pt>
                <c:pt idx="144">
                  <c:v>8.9847921167240941</c:v>
                </c:pt>
                <c:pt idx="145">
                  <c:v>9.0023496866683246</c:v>
                </c:pt>
                <c:pt idx="146">
                  <c:v>9.0199081876308149</c:v>
                </c:pt>
                <c:pt idx="147">
                  <c:v>9.0368221462313603</c:v>
                </c:pt>
                <c:pt idx="148">
                  <c:v>9.0543921686012272</c:v>
                </c:pt>
                <c:pt idx="149">
                  <c:v>9.0713213566894915</c:v>
                </c:pt>
                <c:pt idx="150">
                  <c:v>9.088911580166716</c:v>
                </c:pt>
                <c:pt idx="151">
                  <c:v>9.1058625425041413</c:v>
                </c:pt>
                <c:pt idx="152">
                  <c:v>9.1052224707069911</c:v>
                </c:pt>
                <c:pt idx="153">
                  <c:v>9.1045795225520578</c:v>
                </c:pt>
                <c:pt idx="154">
                  <c:v>9.1039344224900045</c:v>
                </c:pt>
                <c:pt idx="155">
                  <c:v>9.1032876065022901</c:v>
                </c:pt>
                <c:pt idx="156">
                  <c:v>9.1026391913349336</c:v>
                </c:pt>
                <c:pt idx="157">
                  <c:v>9.1026407149266682</c:v>
                </c:pt>
                <c:pt idx="158">
                  <c:v>9.1026405964149184</c:v>
                </c:pt>
                <c:pt idx="159">
                  <c:v>9.1026396555091331</c:v>
                </c:pt>
                <c:pt idx="160">
                  <c:v>9.1026387158231614</c:v>
                </c:pt>
                <c:pt idx="161">
                  <c:v>9.1026377773453593</c:v>
                </c:pt>
                <c:pt idx="162">
                  <c:v>9.1026368400641022</c:v>
                </c:pt>
                <c:pt idx="163">
                  <c:v>9.1026359039677764</c:v>
                </c:pt>
                <c:pt idx="164">
                  <c:v>9.1026349690447894</c:v>
                </c:pt>
                <c:pt idx="165">
                  <c:v>9.1026340352835593</c:v>
                </c:pt>
                <c:pt idx="166">
                  <c:v>9.1026331026725131</c:v>
                </c:pt>
                <c:pt idx="167">
                  <c:v>9.1026321712001028</c:v>
                </c:pt>
                <c:pt idx="168">
                  <c:v>9.1026312408547874</c:v>
                </c:pt>
                <c:pt idx="169">
                  <c:v>9.1026303116250418</c:v>
                </c:pt>
                <c:pt idx="170">
                  <c:v>9.102629383499357</c:v>
                </c:pt>
                <c:pt idx="171">
                  <c:v>9.1026284564662312</c:v>
                </c:pt>
                <c:pt idx="172">
                  <c:v>9.1026275305141855</c:v>
                </c:pt>
                <c:pt idx="173">
                  <c:v>9.1026266056317464</c:v>
                </c:pt>
                <c:pt idx="174">
                  <c:v>9.10262568180746</c:v>
                </c:pt>
                <c:pt idx="175">
                  <c:v>9.1026247590298794</c:v>
                </c:pt>
                <c:pt idx="176">
                  <c:v>9.1026238372875756</c:v>
                </c:pt>
                <c:pt idx="177">
                  <c:v>9.1026229165691301</c:v>
                </c:pt>
                <c:pt idx="178">
                  <c:v>9.1026219968631406</c:v>
                </c:pt>
                <c:pt idx="179">
                  <c:v>9.1026210781582098</c:v>
                </c:pt>
                <c:pt idx="180">
                  <c:v>9.102620160442962</c:v>
                </c:pt>
                <c:pt idx="181">
                  <c:v>9.1026192437060285</c:v>
                </c:pt>
                <c:pt idx="182">
                  <c:v>9.1026183279360531</c:v>
                </c:pt>
                <c:pt idx="183">
                  <c:v>9.1026174131216901</c:v>
                </c:pt>
                <c:pt idx="184">
                  <c:v>9.1026164992516136</c:v>
                </c:pt>
                <c:pt idx="185">
                  <c:v>9.1026155863144993</c:v>
                </c:pt>
                <c:pt idx="186">
                  <c:v>9.1026146742990424</c:v>
                </c:pt>
                <c:pt idx="187">
                  <c:v>9.1026137631939434</c:v>
                </c:pt>
                <c:pt idx="188">
                  <c:v>9.1026128529879209</c:v>
                </c:pt>
                <c:pt idx="189">
                  <c:v>9.1026119436696966</c:v>
                </c:pt>
                <c:pt idx="190">
                  <c:v>9.1026110352280121</c:v>
                </c:pt>
                <c:pt idx="191">
                  <c:v>9.1026101276516087</c:v>
                </c:pt>
                <c:pt idx="192">
                  <c:v>9.1026092209292528</c:v>
                </c:pt>
                <c:pt idx="193">
                  <c:v>9.102608315049709</c:v>
                </c:pt>
                <c:pt idx="194">
                  <c:v>9.1026074100017578</c:v>
                </c:pt>
                <c:pt idx="195">
                  <c:v>9.1026065057741921</c:v>
                </c:pt>
                <c:pt idx="196">
                  <c:v>9.1026056023558102</c:v>
                </c:pt>
                <c:pt idx="197">
                  <c:v>9.1026046997354229</c:v>
                </c:pt>
                <c:pt idx="198">
                  <c:v>9.1026037979018515</c:v>
                </c:pt>
                <c:pt idx="199">
                  <c:v>9.1026028968439263</c:v>
                </c:pt>
                <c:pt idx="200">
                  <c:v>9.1026019965504883</c:v>
                </c:pt>
                <c:pt idx="201">
                  <c:v>9.1026010970103854</c:v>
                </c:pt>
                <c:pt idx="202">
                  <c:v>9.10260019821248</c:v>
                </c:pt>
                <c:pt idx="203">
                  <c:v>9.102599300145636</c:v>
                </c:pt>
                <c:pt idx="204">
                  <c:v>9.1025984027987334</c:v>
                </c:pt>
                <c:pt idx="205">
                  <c:v>9.1025975061606594</c:v>
                </c:pt>
                <c:pt idx="206">
                  <c:v>9.1025966102203082</c:v>
                </c:pt>
                <c:pt idx="207">
                  <c:v>9.1025957149665846</c:v>
                </c:pt>
                <c:pt idx="208">
                  <c:v>9.1025948203883971</c:v>
                </c:pt>
                <c:pt idx="209">
                  <c:v>9.1025939264746754</c:v>
                </c:pt>
                <c:pt idx="210">
                  <c:v>9.1025930332143403</c:v>
                </c:pt>
                <c:pt idx="211">
                  <c:v>9.1025921405963341</c:v>
                </c:pt>
                <c:pt idx="212">
                  <c:v>9.1025912486096008</c:v>
                </c:pt>
                <c:pt idx="213">
                  <c:v>9.1025903572430948</c:v>
                </c:pt>
                <c:pt idx="214">
                  <c:v>9.1025894664857763</c:v>
                </c:pt>
                <c:pt idx="215">
                  <c:v>9.1025885763266174</c:v>
                </c:pt>
                <c:pt idx="216">
                  <c:v>9.102587686754589</c:v>
                </c:pt>
                <c:pt idx="217">
                  <c:v>9.1025867977586774</c:v>
                </c:pt>
                <c:pt idx="218">
                  <c:v>9.1025859093278747</c:v>
                </c:pt>
                <c:pt idx="219">
                  <c:v>9.1025850214511781</c:v>
                </c:pt>
                <c:pt idx="220">
                  <c:v>9.1025841341175902</c:v>
                </c:pt>
                <c:pt idx="221">
                  <c:v>9.1025832473161259</c:v>
                </c:pt>
                <c:pt idx="222">
                  <c:v>9.1025823610358039</c:v>
                </c:pt>
                <c:pt idx="223">
                  <c:v>9.102581475265648</c:v>
                </c:pt>
                <c:pt idx="224">
                  <c:v>9.1025805899946874</c:v>
                </c:pt>
                <c:pt idx="225">
                  <c:v>9.1025797052119621</c:v>
                </c:pt>
                <c:pt idx="226">
                  <c:v>9.1025788209065155</c:v>
                </c:pt>
                <c:pt idx="227">
                  <c:v>9.1025779370673963</c:v>
                </c:pt>
                <c:pt idx="228">
                  <c:v>9.1025770536836621</c:v>
                </c:pt>
                <c:pt idx="229">
                  <c:v>9.1025761707443724</c:v>
                </c:pt>
                <c:pt idx="230">
                  <c:v>9.1025752882385937</c:v>
                </c:pt>
                <c:pt idx="231">
                  <c:v>9.1025744061554015</c:v>
                </c:pt>
                <c:pt idx="232">
                  <c:v>9.1025735244838675</c:v>
                </c:pt>
                <c:pt idx="233">
                  <c:v>9.1025726432130813</c:v>
                </c:pt>
                <c:pt idx="234">
                  <c:v>9.1025717623321256</c:v>
                </c:pt>
                <c:pt idx="235">
                  <c:v>9.1025708818300934</c:v>
                </c:pt>
                <c:pt idx="236">
                  <c:v>9.1025700016960833</c:v>
                </c:pt>
                <c:pt idx="237">
                  <c:v>9.1025691219191991</c:v>
                </c:pt>
                <c:pt idx="238">
                  <c:v>9.1025682424885481</c:v>
                </c:pt>
                <c:pt idx="239">
                  <c:v>9.1025673633932378</c:v>
                </c:pt>
                <c:pt idx="240">
                  <c:v>9.1025664846223826</c:v>
                </c:pt>
                <c:pt idx="241">
                  <c:v>9.1025656061651059</c:v>
                </c:pt>
                <c:pt idx="242">
                  <c:v>9.1025647280105293</c:v>
                </c:pt>
                <c:pt idx="243">
                  <c:v>9.1025638501477797</c:v>
                </c:pt>
                <c:pt idx="244">
                  <c:v>9.102562972565984</c:v>
                </c:pt>
                <c:pt idx="245">
                  <c:v>9.1025620952542852</c:v>
                </c:pt>
                <c:pt idx="246">
                  <c:v>9.1025612182018136</c:v>
                </c:pt>
                <c:pt idx="247">
                  <c:v>9.1025603413977123</c:v>
                </c:pt>
                <c:pt idx="248">
                  <c:v>9.1025594648311277</c:v>
                </c:pt>
                <c:pt idx="249">
                  <c:v>9.1025585884912044</c:v>
                </c:pt>
              </c:numCache>
            </c:numRef>
          </c:val>
          <c:smooth val="0"/>
        </c:ser>
        <c:ser>
          <c:idx val="0"/>
          <c:order val="2"/>
          <c:tx>
            <c:v>Free fall acceleration towards Planet surface</c:v>
          </c:tx>
          <c:spPr>
            <a:ln w="25400">
              <a:solidFill>
                <a:srgbClr val="FF0000"/>
              </a:solidFill>
              <a:prstDash val="solid"/>
            </a:ln>
          </c:spPr>
          <c:marker>
            <c:symbol val="none"/>
          </c:marker>
          <c:val>
            <c:numRef>
              <c:f>Calcs!$C$20:$IR$20</c:f>
              <c:numCache>
                <c:formatCode>0.00</c:formatCode>
                <c:ptCount val="250"/>
                <c:pt idx="0">
                  <c:v>9.8000000000000007</c:v>
                </c:pt>
                <c:pt idx="1">
                  <c:v>9.8000000000000007</c:v>
                </c:pt>
                <c:pt idx="2">
                  <c:v>9.8000000000000007</c:v>
                </c:pt>
                <c:pt idx="3">
                  <c:v>9.8000000000000007</c:v>
                </c:pt>
                <c:pt idx="4">
                  <c:v>9.8000000000000007</c:v>
                </c:pt>
                <c:pt idx="5">
                  <c:v>9.8000000000000007</c:v>
                </c:pt>
                <c:pt idx="6">
                  <c:v>9.8000000000000007</c:v>
                </c:pt>
                <c:pt idx="7">
                  <c:v>9.8000000000000007</c:v>
                </c:pt>
                <c:pt idx="8">
                  <c:v>9.7899999999999991</c:v>
                </c:pt>
                <c:pt idx="9">
                  <c:v>9.7899999999999991</c:v>
                </c:pt>
                <c:pt idx="10">
                  <c:v>9.7899999999999991</c:v>
                </c:pt>
                <c:pt idx="11">
                  <c:v>9.7899999999999991</c:v>
                </c:pt>
                <c:pt idx="12">
                  <c:v>9.7899999999999991</c:v>
                </c:pt>
                <c:pt idx="13">
                  <c:v>9.7799999999999994</c:v>
                </c:pt>
                <c:pt idx="14">
                  <c:v>9.7799999999999994</c:v>
                </c:pt>
                <c:pt idx="15">
                  <c:v>9.7799999999999994</c:v>
                </c:pt>
                <c:pt idx="16">
                  <c:v>9.77</c:v>
                </c:pt>
                <c:pt idx="17">
                  <c:v>9.77</c:v>
                </c:pt>
                <c:pt idx="18">
                  <c:v>9.77</c:v>
                </c:pt>
                <c:pt idx="19">
                  <c:v>9.76</c:v>
                </c:pt>
                <c:pt idx="20">
                  <c:v>9.76</c:v>
                </c:pt>
                <c:pt idx="21">
                  <c:v>9.75</c:v>
                </c:pt>
                <c:pt idx="22">
                  <c:v>9.75</c:v>
                </c:pt>
                <c:pt idx="23">
                  <c:v>9.74</c:v>
                </c:pt>
                <c:pt idx="24">
                  <c:v>9.73</c:v>
                </c:pt>
                <c:pt idx="25">
                  <c:v>9.73</c:v>
                </c:pt>
                <c:pt idx="26">
                  <c:v>9.7100000000000009</c:v>
                </c:pt>
                <c:pt idx="27">
                  <c:v>9.7000000000000011</c:v>
                </c:pt>
                <c:pt idx="28">
                  <c:v>9.7000000000000011</c:v>
                </c:pt>
                <c:pt idx="29">
                  <c:v>9.69</c:v>
                </c:pt>
                <c:pt idx="30">
                  <c:v>9.68</c:v>
                </c:pt>
                <c:pt idx="31">
                  <c:v>9.66</c:v>
                </c:pt>
                <c:pt idx="32">
                  <c:v>9.65</c:v>
                </c:pt>
                <c:pt idx="33">
                  <c:v>9.6300000000000008</c:v>
                </c:pt>
                <c:pt idx="34">
                  <c:v>9.6100000000000012</c:v>
                </c:pt>
                <c:pt idx="35">
                  <c:v>9.59</c:v>
                </c:pt>
                <c:pt idx="36">
                  <c:v>9.57</c:v>
                </c:pt>
                <c:pt idx="37">
                  <c:v>9.5499999999999989</c:v>
                </c:pt>
                <c:pt idx="38">
                  <c:v>9.52</c:v>
                </c:pt>
                <c:pt idx="39">
                  <c:v>9.49</c:v>
                </c:pt>
                <c:pt idx="40">
                  <c:v>9.4599999999999991</c:v>
                </c:pt>
                <c:pt idx="41">
                  <c:v>9.41</c:v>
                </c:pt>
                <c:pt idx="42">
                  <c:v>9.370000000000001</c:v>
                </c:pt>
                <c:pt idx="43">
                  <c:v>9.32</c:v>
                </c:pt>
                <c:pt idx="44">
                  <c:v>9.26</c:v>
                </c:pt>
                <c:pt idx="45">
                  <c:v>9.19</c:v>
                </c:pt>
                <c:pt idx="46">
                  <c:v>9.1199999999999992</c:v>
                </c:pt>
                <c:pt idx="47">
                  <c:v>9.0500000000000007</c:v>
                </c:pt>
                <c:pt idx="48">
                  <c:v>8.9500000000000011</c:v>
                </c:pt>
                <c:pt idx="49">
                  <c:v>8.8500000000000014</c:v>
                </c:pt>
                <c:pt idx="50">
                  <c:v>8.75</c:v>
                </c:pt>
                <c:pt idx="51">
                  <c:v>8.629999999999999</c:v>
                </c:pt>
                <c:pt idx="52">
                  <c:v>8.6</c:v>
                </c:pt>
                <c:pt idx="53">
                  <c:v>8.6</c:v>
                </c:pt>
                <c:pt idx="54">
                  <c:v>8.59</c:v>
                </c:pt>
                <c:pt idx="55">
                  <c:v>8.58</c:v>
                </c:pt>
                <c:pt idx="56">
                  <c:v>8.57</c:v>
                </c:pt>
                <c:pt idx="57">
                  <c:v>8.56</c:v>
                </c:pt>
                <c:pt idx="58">
                  <c:v>8.5399999999999991</c:v>
                </c:pt>
                <c:pt idx="59">
                  <c:v>8.5399999999999991</c:v>
                </c:pt>
                <c:pt idx="60">
                  <c:v>8.5299999999999994</c:v>
                </c:pt>
                <c:pt idx="61">
                  <c:v>8.52</c:v>
                </c:pt>
                <c:pt idx="62">
                  <c:v>8.51</c:v>
                </c:pt>
                <c:pt idx="63">
                  <c:v>8.4700000000000006</c:v>
                </c:pt>
                <c:pt idx="64">
                  <c:v>8.4400000000000013</c:v>
                </c:pt>
                <c:pt idx="65">
                  <c:v>8.3999999999999986</c:v>
                </c:pt>
                <c:pt idx="66">
                  <c:v>8.36</c:v>
                </c:pt>
                <c:pt idx="67">
                  <c:v>8.33</c:v>
                </c:pt>
                <c:pt idx="68">
                  <c:v>8.2899999999999991</c:v>
                </c:pt>
                <c:pt idx="69">
                  <c:v>8.25</c:v>
                </c:pt>
                <c:pt idx="70">
                  <c:v>8.2100000000000009</c:v>
                </c:pt>
                <c:pt idx="71">
                  <c:v>8.17</c:v>
                </c:pt>
                <c:pt idx="72">
                  <c:v>8.120000000000001</c:v>
                </c:pt>
                <c:pt idx="73">
                  <c:v>8.09</c:v>
                </c:pt>
                <c:pt idx="74">
                  <c:v>8.0400000000000009</c:v>
                </c:pt>
                <c:pt idx="75">
                  <c:v>8</c:v>
                </c:pt>
                <c:pt idx="76">
                  <c:v>7.9499999999999993</c:v>
                </c:pt>
                <c:pt idx="77">
                  <c:v>7.9099999999999993</c:v>
                </c:pt>
                <c:pt idx="78">
                  <c:v>7.8599999999999994</c:v>
                </c:pt>
                <c:pt idx="79">
                  <c:v>7.8199999999999994</c:v>
                </c:pt>
                <c:pt idx="80">
                  <c:v>7.77</c:v>
                </c:pt>
                <c:pt idx="81">
                  <c:v>7.71</c:v>
                </c:pt>
                <c:pt idx="82">
                  <c:v>7.67</c:v>
                </c:pt>
                <c:pt idx="83">
                  <c:v>7.61</c:v>
                </c:pt>
                <c:pt idx="84">
                  <c:v>7.57</c:v>
                </c:pt>
                <c:pt idx="85">
                  <c:v>7.5100000000000007</c:v>
                </c:pt>
                <c:pt idx="86">
                  <c:v>7.4600000000000009</c:v>
                </c:pt>
                <c:pt idx="87">
                  <c:v>7.4</c:v>
                </c:pt>
                <c:pt idx="88">
                  <c:v>7.3400000000000007</c:v>
                </c:pt>
                <c:pt idx="89">
                  <c:v>7.2900000000000009</c:v>
                </c:pt>
                <c:pt idx="90">
                  <c:v>7.23</c:v>
                </c:pt>
                <c:pt idx="91">
                  <c:v>7.160000000000001</c:v>
                </c:pt>
                <c:pt idx="92">
                  <c:v>7.1000000000000014</c:v>
                </c:pt>
                <c:pt idx="93">
                  <c:v>7.0400000000000009</c:v>
                </c:pt>
                <c:pt idx="94">
                  <c:v>6.9700000000000006</c:v>
                </c:pt>
                <c:pt idx="95">
                  <c:v>6.8999999999999986</c:v>
                </c:pt>
                <c:pt idx="96">
                  <c:v>6.8299999999999992</c:v>
                </c:pt>
                <c:pt idx="97">
                  <c:v>6.7499999999999991</c:v>
                </c:pt>
                <c:pt idx="98">
                  <c:v>6.68</c:v>
                </c:pt>
                <c:pt idx="99">
                  <c:v>6.6</c:v>
                </c:pt>
                <c:pt idx="100">
                  <c:v>6.5299999999999994</c:v>
                </c:pt>
                <c:pt idx="101">
                  <c:v>6.43</c:v>
                </c:pt>
                <c:pt idx="102">
                  <c:v>6.35</c:v>
                </c:pt>
                <c:pt idx="103">
                  <c:v>6.26</c:v>
                </c:pt>
                <c:pt idx="104">
                  <c:v>6.17</c:v>
                </c:pt>
                <c:pt idx="105">
                  <c:v>6.08</c:v>
                </c:pt>
                <c:pt idx="106">
                  <c:v>5.9799999999999995</c:v>
                </c:pt>
                <c:pt idx="107">
                  <c:v>5.879999999999999</c:v>
                </c:pt>
                <c:pt idx="108">
                  <c:v>5.7799999999999994</c:v>
                </c:pt>
                <c:pt idx="109">
                  <c:v>5.67</c:v>
                </c:pt>
                <c:pt idx="110">
                  <c:v>5.5499999999999989</c:v>
                </c:pt>
                <c:pt idx="111">
                  <c:v>5.4399999999999995</c:v>
                </c:pt>
                <c:pt idx="112">
                  <c:v>5.3199999999999994</c:v>
                </c:pt>
                <c:pt idx="113">
                  <c:v>5.1899999999999995</c:v>
                </c:pt>
                <c:pt idx="114">
                  <c:v>5.0599999999999996</c:v>
                </c:pt>
                <c:pt idx="115">
                  <c:v>4.919999999999999</c:v>
                </c:pt>
                <c:pt idx="116">
                  <c:v>4.7799999999999994</c:v>
                </c:pt>
                <c:pt idx="117">
                  <c:v>4.629999999999999</c:v>
                </c:pt>
                <c:pt idx="118">
                  <c:v>4.4799999999999995</c:v>
                </c:pt>
                <c:pt idx="119">
                  <c:v>4.3</c:v>
                </c:pt>
                <c:pt idx="120">
                  <c:v>4.13</c:v>
                </c:pt>
                <c:pt idx="121">
                  <c:v>3.96</c:v>
                </c:pt>
                <c:pt idx="122">
                  <c:v>3.7699999999999996</c:v>
                </c:pt>
                <c:pt idx="123">
                  <c:v>3.58</c:v>
                </c:pt>
                <c:pt idx="124">
                  <c:v>3.38</c:v>
                </c:pt>
                <c:pt idx="125">
                  <c:v>3.1599999999999993</c:v>
                </c:pt>
                <c:pt idx="126">
                  <c:v>2.9399999999999995</c:v>
                </c:pt>
                <c:pt idx="127">
                  <c:v>2.6999999999999993</c:v>
                </c:pt>
                <c:pt idx="128">
                  <c:v>2.4499999999999993</c:v>
                </c:pt>
                <c:pt idx="129">
                  <c:v>2.1899999999999995</c:v>
                </c:pt>
                <c:pt idx="130">
                  <c:v>1.9099999999999993</c:v>
                </c:pt>
                <c:pt idx="131">
                  <c:v>1.6199999999999992</c:v>
                </c:pt>
                <c:pt idx="132">
                  <c:v>1.2999999999999998</c:v>
                </c:pt>
                <c:pt idx="133">
                  <c:v>0.96999999999999886</c:v>
                </c:pt>
                <c:pt idx="134">
                  <c:v>0.61999999999999922</c:v>
                </c:pt>
                <c:pt idx="135">
                  <c:v>0.26999999999999957</c:v>
                </c:pt>
                <c:pt idx="136">
                  <c:v>0.25</c:v>
                </c:pt>
                <c:pt idx="137">
                  <c:v>0.24000000000000021</c:v>
                </c:pt>
                <c:pt idx="138">
                  <c:v>0.21999999999999886</c:v>
                </c:pt>
                <c:pt idx="139">
                  <c:v>0.19999999999999929</c:v>
                </c:pt>
                <c:pt idx="140">
                  <c:v>0.17999999999999972</c:v>
                </c:pt>
                <c:pt idx="141">
                  <c:v>0.16999999999999993</c:v>
                </c:pt>
                <c:pt idx="142">
                  <c:v>0.15000000000000036</c:v>
                </c:pt>
                <c:pt idx="143">
                  <c:v>0.12999999999999901</c:v>
                </c:pt>
                <c:pt idx="144">
                  <c:v>0.11999999999999922</c:v>
                </c:pt>
                <c:pt idx="145">
                  <c:v>9.9999999999999645E-2</c:v>
                </c:pt>
                <c:pt idx="146">
                  <c:v>8.0000000000000071E-2</c:v>
                </c:pt>
                <c:pt idx="147">
                  <c:v>6.0000000000000497E-2</c:v>
                </c:pt>
                <c:pt idx="148">
                  <c:v>4.9999999999998934E-2</c:v>
                </c:pt>
                <c:pt idx="149">
                  <c:v>2.9999999999999361E-2</c:v>
                </c:pt>
                <c:pt idx="150">
                  <c:v>9.9999999999997868E-3</c:v>
                </c:pt>
                <c:pt idx="151">
                  <c:v>-9.9999999999997868E-3</c:v>
                </c:pt>
                <c:pt idx="152">
                  <c:v>-9.9999999999997868E-3</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val>
          <c:smooth val="0"/>
        </c:ser>
        <c:dLbls>
          <c:showLegendKey val="0"/>
          <c:showVal val="0"/>
          <c:showCatName val="0"/>
          <c:showSerName val="0"/>
          <c:showPercent val="0"/>
          <c:showBubbleSize val="0"/>
        </c:dLbls>
        <c:smooth val="0"/>
        <c:axId val="279568872"/>
        <c:axId val="279569656"/>
      </c:lineChart>
      <c:catAx>
        <c:axId val="279568872"/>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a:t>Period</a:t>
                </a:r>
              </a:p>
            </c:rich>
          </c:tx>
          <c:layout>
            <c:manualLayout>
              <c:xMode val="edge"/>
              <c:yMode val="edge"/>
              <c:x val="0.45532848986660163"/>
              <c:y val="0.91049544732834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569656"/>
        <c:crosses val="autoZero"/>
        <c:auto val="1"/>
        <c:lblAlgn val="ctr"/>
        <c:lblOffset val="100"/>
        <c:tickLblSkip val="50"/>
        <c:tickMarkSkip val="10"/>
        <c:noMultiLvlLbl val="0"/>
      </c:catAx>
      <c:valAx>
        <c:axId val="27956965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568872"/>
        <c:crosses val="autoZero"/>
        <c:crossBetween val="between"/>
      </c:valAx>
      <c:spPr>
        <a:solidFill>
          <a:srgbClr val="C0C0C0"/>
        </a:solidFill>
        <a:ln w="12700">
          <a:solidFill>
            <a:srgbClr val="808080"/>
          </a:solidFill>
          <a:prstDash val="solid"/>
        </a:ln>
      </c:spPr>
    </c:plotArea>
    <c:legend>
      <c:legendPos val="r"/>
      <c:layout>
        <c:manualLayout>
          <c:xMode val="edge"/>
          <c:yMode val="edge"/>
          <c:x val="1.8041310902087569E-2"/>
          <c:y val="9.5679192586249059E-2"/>
          <c:w val="0.96134413806838048"/>
          <c:h val="0.15740770393221618"/>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72162284341707"/>
          <c:y val="0.15472563593102265"/>
          <c:w val="0.79948586118251941"/>
          <c:h val="0.6822462612734157"/>
        </c:manualLayout>
      </c:layout>
      <c:lineChart>
        <c:grouping val="standard"/>
        <c:varyColors val="0"/>
        <c:ser>
          <c:idx val="0"/>
          <c:order val="0"/>
          <c:tx>
            <c:v>Vertical thrust in kgs</c:v>
          </c:tx>
          <c:spPr>
            <a:ln w="25400">
              <a:solidFill>
                <a:srgbClr val="800080"/>
              </a:solidFill>
              <a:prstDash val="solid"/>
            </a:ln>
          </c:spPr>
          <c:marker>
            <c:symbol val="none"/>
          </c:marker>
          <c:val>
            <c:numRef>
              <c:f>Calcs!$C$22:$IR$22</c:f>
              <c:numCache>
                <c:formatCode>0</c:formatCode>
                <c:ptCount val="250"/>
                <c:pt idx="0">
                  <c:v>800000</c:v>
                </c:pt>
                <c:pt idx="1">
                  <c:v>799999.93599304627</c:v>
                </c:pt>
                <c:pt idx="2">
                  <c:v>799998.95709874516</c:v>
                </c:pt>
                <c:pt idx="3">
                  <c:v>799994.60160596226</c:v>
                </c:pt>
                <c:pt idx="4">
                  <c:v>799982.53625996562</c:v>
                </c:pt>
                <c:pt idx="5">
                  <c:v>799956.33877155755</c:v>
                </c:pt>
                <c:pt idx="6">
                  <c:v>799907.2629908612</c:v>
                </c:pt>
                <c:pt idx="7">
                  <c:v>799823.98585252906</c:v>
                </c:pt>
                <c:pt idx="8">
                  <c:v>799692.33538292116</c:v>
                </c:pt>
                <c:pt idx="9">
                  <c:v>799494.99932374258</c:v>
                </c:pt>
                <c:pt idx="10">
                  <c:v>799211.21428846184</c:v>
                </c:pt>
                <c:pt idx="11">
                  <c:v>798816.43585201865</c:v>
                </c:pt>
                <c:pt idx="12">
                  <c:v>798281.99060146767</c:v>
                </c:pt>
                <c:pt idx="13">
                  <c:v>797574.71197610698</c:v>
                </c:pt>
                <c:pt idx="14">
                  <c:v>796656.56273643614</c:v>
                </c:pt>
                <c:pt idx="15">
                  <c:v>795484.24812795769</c:v>
                </c:pt>
                <c:pt idx="16">
                  <c:v>794008.82534752949</c:v>
                </c:pt>
                <c:pt idx="17">
                  <c:v>792175.31676407822</c:v>
                </c:pt>
                <c:pt idx="18">
                  <c:v>789922.33647072606</c:v>
                </c:pt>
                <c:pt idx="19">
                  <c:v>787181.74229691329</c:v>
                </c:pt>
                <c:pt idx="20">
                  <c:v>783878.32840460131</c:v>
                </c:pt>
                <c:pt idx="21">
                  <c:v>779929.57694743073</c:v>
                </c:pt>
                <c:pt idx="22">
                  <c:v>775245.49088297808</c:v>
                </c:pt>
                <c:pt idx="23">
                  <c:v>769728.53406261699</c:v>
                </c:pt>
                <c:pt idx="24">
                  <c:v>763273.70920058002</c:v>
                </c:pt>
                <c:pt idx="25">
                  <c:v>755768.80849559768</c:v>
                </c:pt>
                <c:pt idx="26">
                  <c:v>747094.87599609408</c:v>
                </c:pt>
                <c:pt idx="27">
                  <c:v>737126.9241547155</c:v>
                </c:pt>
                <c:pt idx="28">
                  <c:v>725734.95031721517</c:v>
                </c:pt>
                <c:pt idx="29">
                  <c:v>712785.30092422233</c:v>
                </c:pt>
                <c:pt idx="30">
                  <c:v>698142.42804852012</c:v>
                </c:pt>
                <c:pt idx="31">
                  <c:v>681671.08322368748</c:v>
                </c:pt>
                <c:pt idx="32">
                  <c:v>663238.98253513477</c:v>
                </c:pt>
                <c:pt idx="33">
                  <c:v>642719.96812335937</c:v>
                </c:pt>
                <c:pt idx="34">
                  <c:v>619997.67309237784</c:v>
                </c:pt>
                <c:pt idx="35">
                  <c:v>594969.66984127322</c:v>
                </c:pt>
                <c:pt idx="36">
                  <c:v>567552.06289727695</c:v>
                </c:pt>
                <c:pt idx="37">
                  <c:v>537684.43711042253</c:v>
                </c:pt>
                <c:pt idx="38">
                  <c:v>505335.0395851144</c:v>
                </c:pt>
                <c:pt idx="39">
                  <c:v>470506.02341870655</c:v>
                </c:pt>
                <c:pt idx="40">
                  <c:v>433238.53423508856</c:v>
                </c:pt>
                <c:pt idx="41">
                  <c:v>393617.38777041377</c:v>
                </c:pt>
                <c:pt idx="42">
                  <c:v>351775.0280559269</c:v>
                </c:pt>
                <c:pt idx="43">
                  <c:v>307894.45045136643</c:v>
                </c:pt>
                <c:pt idx="44">
                  <c:v>262210.77066227479</c:v>
                </c:pt>
                <c:pt idx="45">
                  <c:v>215011.14626051742</c:v>
                </c:pt>
                <c:pt idx="46">
                  <c:v>166632.79352105162</c:v>
                </c:pt>
                <c:pt idx="47">
                  <c:v>117458.9678378676</c:v>
                </c:pt>
                <c:pt idx="48">
                  <c:v>97495.474724117987</c:v>
                </c:pt>
                <c:pt idx="49">
                  <c:v>97495.474724117987</c:v>
                </c:pt>
                <c:pt idx="50">
                  <c:v>97495.474724117987</c:v>
                </c:pt>
                <c:pt idx="51">
                  <c:v>4062.3114468382314</c:v>
                </c:pt>
                <c:pt idx="52">
                  <c:v>0</c:v>
                </c:pt>
                <c:pt idx="53">
                  <c:v>0</c:v>
                </c:pt>
                <c:pt idx="54">
                  <c:v>0</c:v>
                </c:pt>
                <c:pt idx="55">
                  <c:v>0</c:v>
                </c:pt>
                <c:pt idx="56">
                  <c:v>0</c:v>
                </c:pt>
                <c:pt idx="57">
                  <c:v>0</c:v>
                </c:pt>
                <c:pt idx="58">
                  <c:v>0</c:v>
                </c:pt>
                <c:pt idx="59">
                  <c:v>0</c:v>
                </c:pt>
                <c:pt idx="60">
                  <c:v>0</c:v>
                </c:pt>
                <c:pt idx="61">
                  <c:v>0</c:v>
                </c:pt>
                <c:pt idx="62">
                  <c:v>14624.321208617699</c:v>
                </c:pt>
                <c:pt idx="63">
                  <c:v>14624.321208617699</c:v>
                </c:pt>
                <c:pt idx="64">
                  <c:v>14624.321208617699</c:v>
                </c:pt>
                <c:pt idx="65">
                  <c:v>14624.321208617699</c:v>
                </c:pt>
                <c:pt idx="66">
                  <c:v>14624.321208617699</c:v>
                </c:pt>
                <c:pt idx="67">
                  <c:v>14624.321208617699</c:v>
                </c:pt>
                <c:pt idx="68">
                  <c:v>-16700.772115207841</c:v>
                </c:pt>
                <c:pt idx="69">
                  <c:v>-16700.772115207841</c:v>
                </c:pt>
                <c:pt idx="70">
                  <c:v>-16700.772115207841</c:v>
                </c:pt>
                <c:pt idx="71">
                  <c:v>-16700.772115207841</c:v>
                </c:pt>
                <c:pt idx="72">
                  <c:v>-16700.772115207841</c:v>
                </c:pt>
                <c:pt idx="73">
                  <c:v>-16700.772115207841</c:v>
                </c:pt>
                <c:pt idx="74">
                  <c:v>-16700.772115207841</c:v>
                </c:pt>
                <c:pt idx="75">
                  <c:v>-16700.772115207841</c:v>
                </c:pt>
                <c:pt idx="76">
                  <c:v>-16700.772115207841</c:v>
                </c:pt>
                <c:pt idx="77">
                  <c:v>-16700.772115207841</c:v>
                </c:pt>
                <c:pt idx="78">
                  <c:v>-16700.772115207841</c:v>
                </c:pt>
                <c:pt idx="79">
                  <c:v>-16700.772115207841</c:v>
                </c:pt>
                <c:pt idx="80">
                  <c:v>-16700.772115207841</c:v>
                </c:pt>
                <c:pt idx="81">
                  <c:v>-16700.772115207841</c:v>
                </c:pt>
                <c:pt idx="82">
                  <c:v>-16700.772115207841</c:v>
                </c:pt>
                <c:pt idx="83">
                  <c:v>-16700.772115207841</c:v>
                </c:pt>
                <c:pt idx="84">
                  <c:v>-16700.772115207841</c:v>
                </c:pt>
                <c:pt idx="85">
                  <c:v>-16700.772115207841</c:v>
                </c:pt>
                <c:pt idx="86">
                  <c:v>-16700.772115207841</c:v>
                </c:pt>
                <c:pt idx="87">
                  <c:v>-16700.772115207841</c:v>
                </c:pt>
                <c:pt idx="88">
                  <c:v>-16700.772115207841</c:v>
                </c:pt>
                <c:pt idx="89">
                  <c:v>-16700.772115207841</c:v>
                </c:pt>
                <c:pt idx="90">
                  <c:v>-16700.772115207841</c:v>
                </c:pt>
                <c:pt idx="91">
                  <c:v>-16700.772115207841</c:v>
                </c:pt>
                <c:pt idx="92">
                  <c:v>-16700.772115207841</c:v>
                </c:pt>
                <c:pt idx="93">
                  <c:v>-16700.772115207841</c:v>
                </c:pt>
                <c:pt idx="94">
                  <c:v>-16700.772115207841</c:v>
                </c:pt>
                <c:pt idx="95">
                  <c:v>-16700.772115207841</c:v>
                </c:pt>
                <c:pt idx="96">
                  <c:v>14624.321208617699</c:v>
                </c:pt>
                <c:pt idx="97">
                  <c:v>14624.321208617699</c:v>
                </c:pt>
                <c:pt idx="98">
                  <c:v>14624.321208617699</c:v>
                </c:pt>
                <c:pt idx="99">
                  <c:v>14624.321208617699</c:v>
                </c:pt>
                <c:pt idx="100">
                  <c:v>14624.321208617699</c:v>
                </c:pt>
                <c:pt idx="101">
                  <c:v>14624.321208617699</c:v>
                </c:pt>
                <c:pt idx="102">
                  <c:v>14624.321208617699</c:v>
                </c:pt>
                <c:pt idx="103">
                  <c:v>14624.321208617699</c:v>
                </c:pt>
                <c:pt idx="104">
                  <c:v>14624.321208617699</c:v>
                </c:pt>
                <c:pt idx="105">
                  <c:v>14624.321208617699</c:v>
                </c:pt>
                <c:pt idx="106">
                  <c:v>14624.321208617699</c:v>
                </c:pt>
                <c:pt idx="107">
                  <c:v>14624.321208617699</c:v>
                </c:pt>
                <c:pt idx="108">
                  <c:v>14624.321208617699</c:v>
                </c:pt>
                <c:pt idx="109">
                  <c:v>14624.321208617699</c:v>
                </c:pt>
                <c:pt idx="110">
                  <c:v>14624.321208617699</c:v>
                </c:pt>
                <c:pt idx="111">
                  <c:v>14624.321208617699</c:v>
                </c:pt>
                <c:pt idx="112">
                  <c:v>14624.321208617699</c:v>
                </c:pt>
                <c:pt idx="113">
                  <c:v>14624.321208617699</c:v>
                </c:pt>
                <c:pt idx="114">
                  <c:v>14624.321208617699</c:v>
                </c:pt>
                <c:pt idx="115">
                  <c:v>14624.321208617699</c:v>
                </c:pt>
                <c:pt idx="116">
                  <c:v>14624.321208617699</c:v>
                </c:pt>
                <c:pt idx="117">
                  <c:v>14624.321208617699</c:v>
                </c:pt>
                <c:pt idx="118">
                  <c:v>14624.321208617699</c:v>
                </c:pt>
                <c:pt idx="119">
                  <c:v>14624.321208617699</c:v>
                </c:pt>
                <c:pt idx="120">
                  <c:v>14624.321208617699</c:v>
                </c:pt>
                <c:pt idx="121">
                  <c:v>14624.321208617699</c:v>
                </c:pt>
                <c:pt idx="122">
                  <c:v>14624.321208617699</c:v>
                </c:pt>
                <c:pt idx="123">
                  <c:v>14624.321208617699</c:v>
                </c:pt>
                <c:pt idx="124">
                  <c:v>14624.321208617699</c:v>
                </c:pt>
                <c:pt idx="125">
                  <c:v>14624.321208617699</c:v>
                </c:pt>
                <c:pt idx="126">
                  <c:v>14624.321208617699</c:v>
                </c:pt>
                <c:pt idx="127">
                  <c:v>14624.321208617699</c:v>
                </c:pt>
                <c:pt idx="128">
                  <c:v>14624.321208617699</c:v>
                </c:pt>
                <c:pt idx="129">
                  <c:v>14624.321208617699</c:v>
                </c:pt>
                <c:pt idx="130">
                  <c:v>14624.321208617699</c:v>
                </c:pt>
                <c:pt idx="131">
                  <c:v>-14624.321208617685</c:v>
                </c:pt>
                <c:pt idx="132">
                  <c:v>-14624.321208617685</c:v>
                </c:pt>
                <c:pt idx="133">
                  <c:v>-14624.321208617685</c:v>
                </c:pt>
                <c:pt idx="134">
                  <c:v>-13405.62777456621</c:v>
                </c:pt>
                <c:pt idx="135">
                  <c:v>0</c:v>
                </c:pt>
                <c:pt idx="136">
                  <c:v>0</c:v>
                </c:pt>
                <c:pt idx="137">
                  <c:v>0</c:v>
                </c:pt>
                <c:pt idx="138">
                  <c:v>0</c:v>
                </c:pt>
                <c:pt idx="139">
                  <c:v>0</c:v>
                </c:pt>
                <c:pt idx="140">
                  <c:v>0</c:v>
                </c:pt>
                <c:pt idx="141">
                  <c:v>0</c:v>
                </c:pt>
                <c:pt idx="142">
                  <c:v>0</c:v>
                </c:pt>
                <c:pt idx="143">
                  <c:v>0</c:v>
                </c:pt>
                <c:pt idx="144">
                  <c:v>1785.5893942581631</c:v>
                </c:pt>
                <c:pt idx="145">
                  <c:v>1376.4087383904534</c:v>
                </c:pt>
                <c:pt idx="146">
                  <c:v>1063.5621321302588</c:v>
                </c:pt>
                <c:pt idx="147">
                  <c:v>823.24972945596528</c:v>
                </c:pt>
                <c:pt idx="148">
                  <c:v>637.72624297888649</c:v>
                </c:pt>
                <c:pt idx="149">
                  <c:v>493.2780031364295</c:v>
                </c:pt>
                <c:pt idx="150">
                  <c:v>379.93058443133265</c:v>
                </c:pt>
                <c:pt idx="151">
                  <c:v>289.82106237731796</c:v>
                </c:pt>
                <c:pt idx="152">
                  <c:v>217.38126326398196</c:v>
                </c:pt>
                <c:pt idx="153">
                  <c:v>163.01087123835561</c:v>
                </c:pt>
                <c:pt idx="154">
                  <c:v>141.64921261314967</c:v>
                </c:pt>
                <c:pt idx="155">
                  <c:v>143.82820133878676</c:v>
                </c:pt>
                <c:pt idx="156">
                  <c:v>145.26780282100017</c:v>
                </c:pt>
                <c:pt idx="157">
                  <c:v>145.96240801311004</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val>
          <c:smooth val="0"/>
        </c:ser>
        <c:ser>
          <c:idx val="1"/>
          <c:order val="1"/>
          <c:tx>
            <c:v>Horizontal thrust in kgs</c:v>
          </c:tx>
          <c:spPr>
            <a:ln w="25400">
              <a:solidFill>
                <a:srgbClr val="FF00FF"/>
              </a:solidFill>
              <a:prstDash val="solid"/>
            </a:ln>
          </c:spPr>
          <c:marker>
            <c:symbol val="none"/>
          </c:marker>
          <c:val>
            <c:numRef>
              <c:f>Calcs!$C$27:$IR$27</c:f>
              <c:numCache>
                <c:formatCode>0</c:formatCode>
                <c:ptCount val="250"/>
                <c:pt idx="0">
                  <c:v>0</c:v>
                </c:pt>
                <c:pt idx="1">
                  <c:v>320.01737739291838</c:v>
                </c:pt>
                <c:pt idx="2">
                  <c:v>1291.7588475002535</c:v>
                </c:pt>
                <c:pt idx="3">
                  <c:v>2938.945613258345</c:v>
                </c:pt>
                <c:pt idx="4">
                  <c:v>5285.9889399046288</c:v>
                </c:pt>
                <c:pt idx="5">
                  <c:v>8357.9937308616882</c:v>
                </c:pt>
                <c:pt idx="6">
                  <c:v>12180.747697457819</c:v>
                </c:pt>
                <c:pt idx="7">
                  <c:v>16780.692922923063</c:v>
                </c:pt>
                <c:pt idx="8">
                  <c:v>22184.876150424214</c:v>
                </c:pt>
                <c:pt idx="9">
                  <c:v>28420.873602491571</c:v>
                </c:pt>
                <c:pt idx="10">
                  <c:v>35516.685593708207</c:v>
                </c:pt>
                <c:pt idx="11">
                  <c:v>43500.595543944568</c:v>
                </c:pt>
                <c:pt idx="12">
                  <c:v>52400.987408237801</c:v>
                </c:pt>
                <c:pt idx="13">
                  <c:v>62246.114868560944</c:v>
                </c:pt>
                <c:pt idx="14">
                  <c:v>73063.814908385699</c:v>
                </c:pt>
                <c:pt idx="15">
                  <c:v>84881.157981602897</c:v>
                </c:pt>
                <c:pt idx="16">
                  <c:v>97724.026064404097</c:v>
                </c:pt>
                <c:pt idx="17">
                  <c:v>111616.60947068944</c:v>
                </c:pt>
                <c:pt idx="18">
                  <c:v>126580.81349331363</c:v>
                </c:pt>
                <c:pt idx="19">
                  <c:v>142635.565671385</c:v>
                </c:pt>
                <c:pt idx="20">
                  <c:v>159796.01452354167</c:v>
                </c:pt>
                <c:pt idx="21">
                  <c:v>178072.61160156474</c:v>
                </c:pt>
                <c:pt idx="22">
                  <c:v>197470.0708097569</c:v>
                </c:pt>
                <c:pt idx="23">
                  <c:v>217986.20105367829</c:v>
                </c:pt>
                <c:pt idx="24">
                  <c:v>239610.61087353475</c:v>
                </c:pt>
                <c:pt idx="25">
                  <c:v>262323.28929232439</c:v>
                </c:pt>
                <c:pt idx="26">
                  <c:v>286093.07272351219</c:v>
                </c:pt>
                <c:pt idx="27">
                  <c:v>310876.01658250869</c:v>
                </c:pt>
                <c:pt idx="28">
                  <c:v>336613.69830722758</c:v>
                </c:pt>
                <c:pt idx="29">
                  <c:v>363231.48925494566</c:v>
                </c:pt>
                <c:pt idx="30">
                  <c:v>390636.85202309949</c:v>
                </c:pt>
                <c:pt idx="31">
                  <c:v>418717.72627468815</c:v>
                </c:pt>
                <c:pt idx="32">
                  <c:v>447341.09138973494</c:v>
                </c:pt>
                <c:pt idx="33">
                  <c:v>476351.80547102785</c:v>
                </c:pt>
                <c:pt idx="34">
                  <c:v>505571.83995950263</c:v>
                </c:pt>
                <c:pt idx="35">
                  <c:v>534800.04858728871</c:v>
                </c:pt>
                <c:pt idx="36">
                  <c:v>563812.60707884619</c:v>
                </c:pt>
                <c:pt idx="37">
                  <c:v>592364.28495415556</c:v>
                </c:pt>
                <c:pt idx="38">
                  <c:v>620190.694679879</c:v>
                </c:pt>
                <c:pt idx="39">
                  <c:v>647011.65517068969</c:v>
                </c:pt>
                <c:pt idx="40">
                  <c:v>672535.77782437124</c:v>
                </c:pt>
                <c:pt idx="41">
                  <c:v>696466.33231247857</c:v>
                </c:pt>
                <c:pt idx="42">
                  <c:v>718508.40609992296</c:v>
                </c:pt>
                <c:pt idx="43">
                  <c:v>738377.27983819437</c:v>
                </c:pt>
                <c:pt idx="44">
                  <c:v>755807.85372255556</c:v>
                </c:pt>
                <c:pt idx="45">
                  <c:v>770564.86228203948</c:v>
                </c:pt>
                <c:pt idx="46">
                  <c:v>782453.52074316249</c:v>
                </c:pt>
                <c:pt idx="47">
                  <c:v>791330.14025403</c:v>
                </c:pt>
                <c:pt idx="48">
                  <c:v>794036.92131305754</c:v>
                </c:pt>
                <c:pt idx="49">
                  <c:v>794036.92131305754</c:v>
                </c:pt>
                <c:pt idx="50">
                  <c:v>794036.92131305754</c:v>
                </c:pt>
                <c:pt idx="51">
                  <c:v>33084.871721377247</c:v>
                </c:pt>
                <c:pt idx="52">
                  <c:v>0</c:v>
                </c:pt>
                <c:pt idx="53">
                  <c:v>0</c:v>
                </c:pt>
                <c:pt idx="54">
                  <c:v>0</c:v>
                </c:pt>
                <c:pt idx="55">
                  <c:v>0</c:v>
                </c:pt>
                <c:pt idx="56">
                  <c:v>0</c:v>
                </c:pt>
                <c:pt idx="57">
                  <c:v>0</c:v>
                </c:pt>
                <c:pt idx="58">
                  <c:v>0</c:v>
                </c:pt>
                <c:pt idx="59">
                  <c:v>0</c:v>
                </c:pt>
                <c:pt idx="60">
                  <c:v>0</c:v>
                </c:pt>
                <c:pt idx="61">
                  <c:v>0</c:v>
                </c:pt>
                <c:pt idx="62">
                  <c:v>119105.53819695865</c:v>
                </c:pt>
                <c:pt idx="63">
                  <c:v>119105.53819695865</c:v>
                </c:pt>
                <c:pt idx="64">
                  <c:v>119105.53819695865</c:v>
                </c:pt>
                <c:pt idx="65">
                  <c:v>119105.53819695865</c:v>
                </c:pt>
                <c:pt idx="66">
                  <c:v>119105.53819695865</c:v>
                </c:pt>
                <c:pt idx="67">
                  <c:v>119105.53819695865</c:v>
                </c:pt>
                <c:pt idx="68">
                  <c:v>118832.16824898844</c:v>
                </c:pt>
                <c:pt idx="69">
                  <c:v>118832.16824898844</c:v>
                </c:pt>
                <c:pt idx="70">
                  <c:v>118832.16824898844</c:v>
                </c:pt>
                <c:pt idx="71">
                  <c:v>118832.16824898844</c:v>
                </c:pt>
                <c:pt idx="72">
                  <c:v>118832.16824898844</c:v>
                </c:pt>
                <c:pt idx="73">
                  <c:v>118832.16824898844</c:v>
                </c:pt>
                <c:pt idx="74">
                  <c:v>118832.16824898844</c:v>
                </c:pt>
                <c:pt idx="75">
                  <c:v>118832.16824898844</c:v>
                </c:pt>
                <c:pt idx="76">
                  <c:v>118832.16824898844</c:v>
                </c:pt>
                <c:pt idx="77">
                  <c:v>118832.16824898844</c:v>
                </c:pt>
                <c:pt idx="78">
                  <c:v>118832.16824898844</c:v>
                </c:pt>
                <c:pt idx="79">
                  <c:v>118832.16824898844</c:v>
                </c:pt>
                <c:pt idx="80">
                  <c:v>118832.16824898844</c:v>
                </c:pt>
                <c:pt idx="81">
                  <c:v>118832.16824898844</c:v>
                </c:pt>
                <c:pt idx="82">
                  <c:v>118832.16824898844</c:v>
                </c:pt>
                <c:pt idx="83">
                  <c:v>118832.16824898844</c:v>
                </c:pt>
                <c:pt idx="84">
                  <c:v>118832.16824898844</c:v>
                </c:pt>
                <c:pt idx="85">
                  <c:v>118832.16824898844</c:v>
                </c:pt>
                <c:pt idx="86">
                  <c:v>118832.16824898844</c:v>
                </c:pt>
                <c:pt idx="87">
                  <c:v>118832.16824898844</c:v>
                </c:pt>
                <c:pt idx="88">
                  <c:v>118832.16824898844</c:v>
                </c:pt>
                <c:pt idx="89">
                  <c:v>118832.16824898844</c:v>
                </c:pt>
                <c:pt idx="90">
                  <c:v>118832.16824898844</c:v>
                </c:pt>
                <c:pt idx="91">
                  <c:v>118832.16824898844</c:v>
                </c:pt>
                <c:pt idx="92">
                  <c:v>118832.16824898844</c:v>
                </c:pt>
                <c:pt idx="93">
                  <c:v>118832.16824898844</c:v>
                </c:pt>
                <c:pt idx="94">
                  <c:v>118832.16824898844</c:v>
                </c:pt>
                <c:pt idx="95">
                  <c:v>118832.16824898844</c:v>
                </c:pt>
                <c:pt idx="96">
                  <c:v>119105.53819695865</c:v>
                </c:pt>
                <c:pt idx="97">
                  <c:v>119105.53819695865</c:v>
                </c:pt>
                <c:pt idx="98">
                  <c:v>119105.53819695865</c:v>
                </c:pt>
                <c:pt idx="99">
                  <c:v>119105.53819695865</c:v>
                </c:pt>
                <c:pt idx="100">
                  <c:v>119105.53819695865</c:v>
                </c:pt>
                <c:pt idx="101">
                  <c:v>119105.53819695865</c:v>
                </c:pt>
                <c:pt idx="102">
                  <c:v>119105.53819695865</c:v>
                </c:pt>
                <c:pt idx="103">
                  <c:v>119105.53819695865</c:v>
                </c:pt>
                <c:pt idx="104">
                  <c:v>119105.53819695865</c:v>
                </c:pt>
                <c:pt idx="105">
                  <c:v>119105.53819695865</c:v>
                </c:pt>
                <c:pt idx="106">
                  <c:v>119105.53819695865</c:v>
                </c:pt>
                <c:pt idx="107">
                  <c:v>119105.53819695865</c:v>
                </c:pt>
                <c:pt idx="108">
                  <c:v>119105.53819695865</c:v>
                </c:pt>
                <c:pt idx="109">
                  <c:v>119105.53819695865</c:v>
                </c:pt>
                <c:pt idx="110">
                  <c:v>119105.53819695865</c:v>
                </c:pt>
                <c:pt idx="111">
                  <c:v>119105.53819695865</c:v>
                </c:pt>
                <c:pt idx="112">
                  <c:v>119105.53819695865</c:v>
                </c:pt>
                <c:pt idx="113">
                  <c:v>119105.53819695865</c:v>
                </c:pt>
                <c:pt idx="114">
                  <c:v>119105.53819695865</c:v>
                </c:pt>
                <c:pt idx="115">
                  <c:v>119105.53819695865</c:v>
                </c:pt>
                <c:pt idx="116">
                  <c:v>119105.53819695865</c:v>
                </c:pt>
                <c:pt idx="117">
                  <c:v>119105.53819695865</c:v>
                </c:pt>
                <c:pt idx="118">
                  <c:v>119105.53819695865</c:v>
                </c:pt>
                <c:pt idx="119">
                  <c:v>119105.53819695865</c:v>
                </c:pt>
                <c:pt idx="120">
                  <c:v>119105.53819695865</c:v>
                </c:pt>
                <c:pt idx="121">
                  <c:v>119105.53819695865</c:v>
                </c:pt>
                <c:pt idx="122">
                  <c:v>119105.53819695865</c:v>
                </c:pt>
                <c:pt idx="123">
                  <c:v>119105.53819695865</c:v>
                </c:pt>
                <c:pt idx="124">
                  <c:v>119105.53819695865</c:v>
                </c:pt>
                <c:pt idx="125">
                  <c:v>119105.53819695865</c:v>
                </c:pt>
                <c:pt idx="126">
                  <c:v>119105.53819695865</c:v>
                </c:pt>
                <c:pt idx="127">
                  <c:v>119105.53819695865</c:v>
                </c:pt>
                <c:pt idx="128">
                  <c:v>119105.53819695865</c:v>
                </c:pt>
                <c:pt idx="129">
                  <c:v>119105.53819695865</c:v>
                </c:pt>
                <c:pt idx="130">
                  <c:v>119105.53819695865</c:v>
                </c:pt>
                <c:pt idx="131">
                  <c:v>119105.53819695865</c:v>
                </c:pt>
                <c:pt idx="132">
                  <c:v>119105.53819695865</c:v>
                </c:pt>
                <c:pt idx="133">
                  <c:v>119105.53819695865</c:v>
                </c:pt>
                <c:pt idx="134">
                  <c:v>109180.07668054543</c:v>
                </c:pt>
                <c:pt idx="135">
                  <c:v>2687.5</c:v>
                </c:pt>
                <c:pt idx="136">
                  <c:v>2687.5</c:v>
                </c:pt>
                <c:pt idx="137">
                  <c:v>2687.5</c:v>
                </c:pt>
                <c:pt idx="138">
                  <c:v>2687.5</c:v>
                </c:pt>
                <c:pt idx="139">
                  <c:v>2687.5</c:v>
                </c:pt>
                <c:pt idx="140">
                  <c:v>2687.5</c:v>
                </c:pt>
                <c:pt idx="141">
                  <c:v>2687.5</c:v>
                </c:pt>
                <c:pt idx="142">
                  <c:v>2687.5</c:v>
                </c:pt>
                <c:pt idx="143">
                  <c:v>2687.5</c:v>
                </c:pt>
                <c:pt idx="144">
                  <c:v>2687.5</c:v>
                </c:pt>
                <c:pt idx="145">
                  <c:v>2687.5</c:v>
                </c:pt>
                <c:pt idx="146">
                  <c:v>2687.5</c:v>
                </c:pt>
                <c:pt idx="147">
                  <c:v>2687.5</c:v>
                </c:pt>
                <c:pt idx="148">
                  <c:v>2687.5</c:v>
                </c:pt>
                <c:pt idx="149">
                  <c:v>2687.5</c:v>
                </c:pt>
                <c:pt idx="150">
                  <c:v>2687.5</c:v>
                </c:pt>
                <c:pt idx="151">
                  <c:v>-107.5</c:v>
                </c:pt>
                <c:pt idx="152">
                  <c:v>-107.5</c:v>
                </c:pt>
                <c:pt idx="153">
                  <c:v>-107.5</c:v>
                </c:pt>
                <c:pt idx="154">
                  <c:v>-107.5</c:v>
                </c:pt>
                <c:pt idx="155">
                  <c:v>-107.5</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val>
          <c:smooth val="0"/>
        </c:ser>
        <c:dLbls>
          <c:showLegendKey val="0"/>
          <c:showVal val="0"/>
          <c:showCatName val="0"/>
          <c:showSerName val="0"/>
          <c:showPercent val="0"/>
          <c:showBubbleSize val="0"/>
        </c:dLbls>
        <c:smooth val="0"/>
        <c:axId val="279570440"/>
        <c:axId val="279570048"/>
      </c:lineChart>
      <c:catAx>
        <c:axId val="279570440"/>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a:t>Period</a:t>
                </a:r>
              </a:p>
            </c:rich>
          </c:tx>
          <c:layout>
            <c:manualLayout>
              <c:xMode val="edge"/>
              <c:yMode val="edge"/>
              <c:x val="0.4704370179948586"/>
              <c:y val="0.897201167611057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570048"/>
        <c:crosses val="autoZero"/>
        <c:auto val="1"/>
        <c:lblAlgn val="ctr"/>
        <c:lblOffset val="100"/>
        <c:tickLblSkip val="50"/>
        <c:tickMarkSkip val="10"/>
        <c:noMultiLvlLbl val="0"/>
      </c:catAx>
      <c:valAx>
        <c:axId val="2795700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570440"/>
        <c:crosses val="autoZero"/>
        <c:crossBetween val="between"/>
      </c:valAx>
      <c:spPr>
        <a:solidFill>
          <a:srgbClr val="C0C0C0"/>
        </a:solidFill>
        <a:ln w="12700">
          <a:solidFill>
            <a:srgbClr val="808080"/>
          </a:solidFill>
          <a:prstDash val="solid"/>
        </a:ln>
      </c:spPr>
    </c:plotArea>
    <c:legend>
      <c:legendPos val="t"/>
      <c:layout>
        <c:manualLayout>
          <c:xMode val="edge"/>
          <c:yMode val="edge"/>
          <c:x val="3.3419023136246791E-2"/>
          <c:y val="3.7383376596904952E-2"/>
          <c:w val="0.91259640102827766"/>
          <c:h val="8.7227878726111555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89473684210537E-2"/>
          <c:y val="0.10691853997353344"/>
          <c:w val="0.91165413533834594"/>
          <c:h val="0.76729775745712236"/>
        </c:manualLayout>
      </c:layout>
      <c:scatterChart>
        <c:scatterStyle val="smoothMarker"/>
        <c:varyColors val="0"/>
        <c:ser>
          <c:idx val="0"/>
          <c:order val="0"/>
          <c:tx>
            <c:v>Target orbital height</c:v>
          </c:tx>
          <c:spPr>
            <a:ln w="38100">
              <a:solidFill>
                <a:srgbClr val="FFCC00"/>
              </a:solidFill>
              <a:prstDash val="solid"/>
            </a:ln>
          </c:spPr>
          <c:marker>
            <c:symbol val="square"/>
            <c:size val="4"/>
            <c:spPr>
              <a:noFill/>
              <a:ln w="6350">
                <a:noFill/>
              </a:ln>
            </c:spPr>
          </c:marker>
          <c:xVal>
            <c:numRef>
              <c:f>Calcs!$C$33:$IR$33</c:f>
              <c:numCache>
                <c:formatCode>0.0</c:formatCode>
                <c:ptCount val="250"/>
                <c:pt idx="0">
                  <c:v>0</c:v>
                </c:pt>
                <c:pt idx="1">
                  <c:v>2.9373184985116748E-5</c:v>
                </c:pt>
                <c:pt idx="2">
                  <c:v>2.0840147770782936E-4</c:v>
                </c:pt>
                <c:pt idx="3">
                  <c:v>7.8538905049675115E-4</c:v>
                </c:pt>
                <c:pt idx="4">
                  <c:v>2.146923601443571E-3</c:v>
                </c:pt>
                <c:pt idx="5">
                  <c:v>4.8288828397253705E-3</c:v>
                </c:pt>
                <c:pt idx="6">
                  <c:v>9.5282417144236537E-3</c:v>
                </c:pt>
                <c:pt idx="7">
                  <c:v>1.7115737854087546E-2</c:v>
                </c:pt>
                <c:pt idx="8">
                  <c:v>2.8649454134522266E-2</c:v>
                </c:pt>
                <c:pt idx="9">
                  <c:v>4.5389378097130145E-2</c:v>
                </c:pt>
                <c:pt idx="10">
                  <c:v>6.8812997905614445E-2</c:v>
                </c:pt>
                <c:pt idx="11">
                  <c:v>0.10063199341848915</c:v>
                </c:pt>
                <c:pt idx="12">
                  <c:v>0.14281007849211591</c:v>
                </c:pt>
                <c:pt idx="13">
                  <c:v>0.19758204649360372</c:v>
                </c:pt>
                <c:pt idx="14">
                  <c:v>0.26747406481035485</c:v>
                </c:pt>
                <c:pt idx="15">
                  <c:v>0.35532525547846894</c:v>
                </c:pt>
                <c:pt idx="16">
                  <c:v>0.46431058741089909</c:v>
                </c:pt>
                <c:pt idx="17">
                  <c:v>0.59796509050258451</c:v>
                </c:pt>
                <c:pt idx="18">
                  <c:v>0.76020938257320747</c:v>
                </c:pt>
                <c:pt idx="19">
                  <c:v>0.95537647605224085</c:v>
                </c:pt>
                <c:pt idx="20">
                  <c:v>1.1882398017649496</c:v>
                </c:pt>
                <c:pt idx="21">
                  <c:v>1.4640423514218555</c:v>
                </c:pt>
                <c:pt idx="22">
                  <c:v>1.788526797863349</c:v>
                </c:pt>
                <c:pt idx="23">
                  <c:v>2.1679664022195388</c:v>
                </c:pt>
                <c:pt idx="24">
                  <c:v>2.60919645933537</c:v>
                </c:pt>
                <c:pt idx="25">
                  <c:v>3.1196459668699368</c:v>
                </c:pt>
                <c:pt idx="26">
                  <c:v>3.7073691295744702</c:v>
                </c:pt>
                <c:pt idx="27">
                  <c:v>4.3810762290527121</c:v>
                </c:pt>
                <c:pt idx="28">
                  <c:v>5.1501633019716442</c:v>
                </c:pt>
                <c:pt idx="29">
                  <c:v>6.024739977928971</c:v>
                </c:pt>
                <c:pt idx="30">
                  <c:v>7.0156547357315411</c:v>
                </c:pt>
                <c:pt idx="31">
                  <c:v>8.1345167476161979</c:v>
                </c:pt>
                <c:pt idx="32">
                  <c:v>9.3937134007385357</c:v>
                </c:pt>
                <c:pt idx="33">
                  <c:v>10.806422521907795</c:v>
                </c:pt>
                <c:pt idx="34">
                  <c:v>12.386618293894941</c:v>
                </c:pt>
                <c:pt idx="35">
                  <c:v>14.149069851954959</c:v>
                </c:pt>
                <c:pt idx="36">
                  <c:v>16.109331599090343</c:v>
                </c:pt>
                <c:pt idx="37">
                  <c:v>18.283724393366494</c:v>
                </c:pt>
                <c:pt idx="38">
                  <c:v>20.689306957035765</c:v>
                </c:pt>
                <c:pt idx="39">
                  <c:v>23.343837150453275</c:v>
                </c:pt>
                <c:pt idx="40">
                  <c:v>26.265723160168559</c:v>
                </c:pt>
                <c:pt idx="41">
                  <c:v>29.47396518293866</c:v>
                </c:pt>
                <c:pt idx="42">
                  <c:v>32.988088858511198</c:v>
                </c:pt>
                <c:pt idx="43">
                  <c:v>36.828072522088917</c:v>
                </c:pt>
                <c:pt idx="44">
                  <c:v>41.014271313799966</c:v>
                </c:pt>
                <c:pt idx="45">
                  <c:v>45.567342296942186</c:v>
                </c:pt>
                <c:pt idx="46">
                  <c:v>50.508175997122564</c:v>
                </c:pt>
                <c:pt idx="47">
                  <c:v>55.857841177642733</c:v>
                </c:pt>
                <c:pt idx="48">
                  <c:v>61.636693836269529</c:v>
                </c:pt>
                <c:pt idx="49">
                  <c:v>67.864410975475892</c:v>
                </c:pt>
                <c:pt idx="50">
                  <c:v>74.561729233267968</c:v>
                </c:pt>
                <c:pt idx="51">
                  <c:v>81.507305847320296</c:v>
                </c:pt>
                <c:pt idx="52">
                  <c:v>88.458621207313612</c:v>
                </c:pt>
                <c:pt idx="53">
                  <c:v>95.405384749911235</c:v>
                </c:pt>
                <c:pt idx="54">
                  <c:v>102.34768443054877</c:v>
                </c:pt>
                <c:pt idx="55">
                  <c:v>109.28560844138727</c:v>
                </c:pt>
                <c:pt idx="56">
                  <c:v>116.21924455211928</c:v>
                </c:pt>
                <c:pt idx="57">
                  <c:v>123.14868011927899</c:v>
                </c:pt>
                <c:pt idx="58">
                  <c:v>130.07400209591609</c:v>
                </c:pt>
                <c:pt idx="59">
                  <c:v>136.99529704115972</c:v>
                </c:pt>
                <c:pt idx="60">
                  <c:v>143.91265112967608</c:v>
                </c:pt>
                <c:pt idx="61">
                  <c:v>150.8261501610223</c:v>
                </c:pt>
                <c:pt idx="62">
                  <c:v>157.79406672069362</c:v>
                </c:pt>
                <c:pt idx="63">
                  <c:v>164.87526398298442</c:v>
                </c:pt>
                <c:pt idx="64">
                  <c:v>172.07101912718008</c:v>
                </c:pt>
                <c:pt idx="65">
                  <c:v>179.38263422299138</c:v>
                </c:pt>
                <c:pt idx="66">
                  <c:v>186.81144080727407</c:v>
                </c:pt>
                <c:pt idx="67">
                  <c:v>194.35880082672131</c:v>
                </c:pt>
                <c:pt idx="68">
                  <c:v>202.02596496989887</c:v>
                </c:pt>
                <c:pt idx="69">
                  <c:v>209.81422439792752</c:v>
                </c:pt>
                <c:pt idx="70">
                  <c:v>217.72506460039682</c:v>
                </c:pt>
                <c:pt idx="71">
                  <c:v>225.76001659583244</c:v>
                </c:pt>
                <c:pt idx="72">
                  <c:v>233.92064878715726</c:v>
                </c:pt>
                <c:pt idx="73">
                  <c:v>242.20856825362793</c:v>
                </c:pt>
                <c:pt idx="74">
                  <c:v>250.62542210494161</c:v>
                </c:pt>
                <c:pt idx="75">
                  <c:v>259.17289890136112</c:v>
                </c:pt>
                <c:pt idx="76">
                  <c:v>267.85273014387542</c:v>
                </c:pt>
                <c:pt idx="77">
                  <c:v>276.66669183738992</c:v>
                </c:pt>
                <c:pt idx="78">
                  <c:v>285.61660613296249</c:v>
                </c:pt>
                <c:pt idx="79">
                  <c:v>294.70434305486259</c:v>
                </c:pt>
                <c:pt idx="80">
                  <c:v>303.93182231726598</c:v>
                </c:pt>
                <c:pt idx="81">
                  <c:v>313.3010152356797</c:v>
                </c:pt>
                <c:pt idx="82">
                  <c:v>322.81394673940827</c:v>
                </c:pt>
                <c:pt idx="83">
                  <c:v>332.47269749354712</c:v>
                </c:pt>
                <c:pt idx="84">
                  <c:v>342.27940613715549</c:v>
                </c:pt>
                <c:pt idx="85">
                  <c:v>352.23627164394264</c:v>
                </c:pt>
                <c:pt idx="86">
                  <c:v>362.3455558159057</c:v>
                </c:pt>
                <c:pt idx="87">
                  <c:v>372.60958592132351</c:v>
                </c:pt>
                <c:pt idx="88">
                  <c:v>383.03075748471605</c:v>
                </c:pt>
                <c:pt idx="89">
                  <c:v>393.61153723902879</c:v>
                </c:pt>
                <c:pt idx="90">
                  <c:v>404.3544662551958</c:v>
                </c:pt>
                <c:pt idx="91">
                  <c:v>415.26216326150683</c:v>
                </c:pt>
                <c:pt idx="92">
                  <c:v>426.33732816641879</c:v>
                </c:pt>
                <c:pt idx="93">
                  <c:v>437.58274580068212</c:v>
                </c:pt>
                <c:pt idx="94">
                  <c:v>449.00128989627871</c:v>
                </c:pt>
                <c:pt idx="95">
                  <c:v>460.59592732375336</c:v>
                </c:pt>
                <c:pt idx="96">
                  <c:v>472.36993179918642</c:v>
                </c:pt>
                <c:pt idx="97">
                  <c:v>484.32666153021722</c:v>
                </c:pt>
                <c:pt idx="98">
                  <c:v>496.46933242370795</c:v>
                </c:pt>
                <c:pt idx="99">
                  <c:v>508.80124875569607</c:v>
                </c:pt>
                <c:pt idx="100">
                  <c:v>521.3258297029322</c:v>
                </c:pt>
                <c:pt idx="101">
                  <c:v>534.04661544658654</c:v>
                </c:pt>
                <c:pt idx="102">
                  <c:v>546.96727372696796</c:v>
                </c:pt>
                <c:pt idx="103">
                  <c:v>560.09160688694431</c:v>
                </c:pt>
                <c:pt idx="104">
                  <c:v>573.4235594492792</c:v>
                </c:pt>
                <c:pt idx="105">
                  <c:v>586.96722628300756</c:v>
                </c:pt>
                <c:pt idx="106">
                  <c:v>600.72686141739132</c:v>
                </c:pt>
                <c:pt idx="107">
                  <c:v>614.70688756731852</c:v>
                </c:pt>
                <c:pt idx="108">
                  <c:v>628.91190644192011</c:v>
                </c:pt>
                <c:pt idx="109">
                  <c:v>643.34670992286362</c:v>
                </c:pt>
                <c:pt idx="110">
                  <c:v>658.01629220602331</c:v>
                </c:pt>
                <c:pt idx="111">
                  <c:v>672.92586300889752</c:v>
                </c:pt>
                <c:pt idx="112">
                  <c:v>688.08086196807119</c:v>
                </c:pt>
                <c:pt idx="113">
                  <c:v>703.48697436165708</c:v>
                </c:pt>
                <c:pt idx="114">
                  <c:v>719.15014830893222</c:v>
                </c:pt>
                <c:pt idx="115">
                  <c:v>735.07661363485749</c:v>
                </c:pt>
                <c:pt idx="116">
                  <c:v>751.27290260072243</c:v>
                </c:pt>
                <c:pt idx="117">
                  <c:v>767.74587273358259</c:v>
                </c:pt>
                <c:pt idx="118">
                  <c:v>784.5027320352865</c:v>
                </c:pt>
                <c:pt idx="119">
                  <c:v>801.55106688158241</c:v>
                </c:pt>
                <c:pt idx="120">
                  <c:v>818.89887298421456</c:v>
                </c:pt>
                <c:pt idx="121">
                  <c:v>836.55458985698829</c:v>
                </c:pt>
                <c:pt idx="122">
                  <c:v>854.52713928684057</c:v>
                </c:pt>
                <c:pt idx="123">
                  <c:v>872.82596840398401</c:v>
                </c:pt>
                <c:pt idx="124">
                  <c:v>891.46109806435345</c:v>
                </c:pt>
                <c:pt idx="125">
                  <c:v>910.44317739708799</c:v>
                </c:pt>
                <c:pt idx="126">
                  <c:v>929.78354552784276</c:v>
                </c:pt>
                <c:pt idx="127">
                  <c:v>949.49430169190816</c:v>
                </c:pt>
                <c:pt idx="128">
                  <c:v>969.58838521816392</c:v>
                </c:pt>
                <c:pt idx="129">
                  <c:v>990.07966718888576</c:v>
                </c:pt>
                <c:pt idx="130">
                  <c:v>1010.9830559786134</c:v>
                </c:pt>
                <c:pt idx="131">
                  <c:v>1032.3146193917589</c:v>
                </c:pt>
                <c:pt idx="132">
                  <c:v>1054.091814198938</c:v>
                </c:pt>
                <c:pt idx="133">
                  <c:v>1076.3337491957275</c:v>
                </c:pt>
                <c:pt idx="134">
                  <c:v>1099.0401844002652</c:v>
                </c:pt>
                <c:pt idx="135">
                  <c:v>1121.9847997929078</c:v>
                </c:pt>
                <c:pt idx="136">
                  <c:v>1144.951562861273</c:v>
                </c:pt>
                <c:pt idx="137">
                  <c:v>1167.9405331264884</c:v>
                </c:pt>
                <c:pt idx="138">
                  <c:v>1190.9517186848309</c:v>
                </c:pt>
                <c:pt idx="139">
                  <c:v>1213.9851271122973</c:v>
                </c:pt>
                <c:pt idx="140">
                  <c:v>1237.0407654676467</c:v>
                </c:pt>
                <c:pt idx="141">
                  <c:v>1260.1186402853662</c:v>
                </c:pt>
                <c:pt idx="142">
                  <c:v>1283.2187575736718</c:v>
                </c:pt>
                <c:pt idx="143">
                  <c:v>1306.3411228175451</c:v>
                </c:pt>
                <c:pt idx="144">
                  <c:v>1329.4857409716324</c:v>
                </c:pt>
                <c:pt idx="145">
                  <c:v>1352.6526036431128</c:v>
                </c:pt>
                <c:pt idx="146">
                  <c:v>1375.8416791816676</c:v>
                </c:pt>
                <c:pt idx="147">
                  <c:v>1399.0529306349652</c:v>
                </c:pt>
                <c:pt idx="148">
                  <c:v>1422.2863296066694</c:v>
                </c:pt>
                <c:pt idx="149">
                  <c:v>1445.5418541530005</c:v>
                </c:pt>
                <c:pt idx="150">
                  <c:v>1468.8194871921362</c:v>
                </c:pt>
                <c:pt idx="151">
                  <c:v>1492.1077493052869</c:v>
                </c:pt>
                <c:pt idx="152">
                  <c:v>1515.3951638184169</c:v>
                </c:pt>
                <c:pt idx="153">
                  <c:v>1538.681722273222</c:v>
                </c:pt>
                <c:pt idx="154">
                  <c:v>1561.9674181822361</c:v>
                </c:pt>
                <c:pt idx="155">
                  <c:v>1585.2522465411935</c:v>
                </c:pt>
                <c:pt idx="156">
                  <c:v>1608.5366440520474</c:v>
                </c:pt>
                <c:pt idx="157">
                  <c:v>1631.8210475502519</c:v>
                </c:pt>
                <c:pt idx="158">
                  <c:v>1655.105452845542</c:v>
                </c:pt>
                <c:pt idx="159">
                  <c:v>1678.3898567858457</c:v>
                </c:pt>
                <c:pt idx="160">
                  <c:v>1701.6742583208879</c:v>
                </c:pt>
                <c:pt idx="161">
                  <c:v>1724.9586574537745</c:v>
                </c:pt>
                <c:pt idx="162">
                  <c:v>1748.2430541875806</c:v>
                </c:pt>
                <c:pt idx="163">
                  <c:v>1771.5274485253519</c:v>
                </c:pt>
                <c:pt idx="164">
                  <c:v>1794.8118404701049</c:v>
                </c:pt>
                <c:pt idx="165">
                  <c:v>1818.0962300248264</c:v>
                </c:pt>
                <c:pt idx="166">
                  <c:v>1841.3806171924728</c:v>
                </c:pt>
                <c:pt idx="167">
                  <c:v>1864.6650019759718</c:v>
                </c:pt>
                <c:pt idx="168">
                  <c:v>1887.9493843782211</c:v>
                </c:pt>
                <c:pt idx="169">
                  <c:v>1911.2337644020895</c:v>
                </c:pt>
                <c:pt idx="170">
                  <c:v>1934.5181420504152</c:v>
                </c:pt>
                <c:pt idx="171">
                  <c:v>1957.8025173260082</c:v>
                </c:pt>
                <c:pt idx="172">
                  <c:v>1981.0868902316486</c:v>
                </c:pt>
                <c:pt idx="173">
                  <c:v>2004.3712607700863</c:v>
                </c:pt>
                <c:pt idx="174">
                  <c:v>2027.6556289440437</c:v>
                </c:pt>
                <c:pt idx="175">
                  <c:v>2050.9399947562124</c:v>
                </c:pt>
                <c:pt idx="176">
                  <c:v>2074.2243582092556</c:v>
                </c:pt>
                <c:pt idx="177">
                  <c:v>2097.5087193058062</c:v>
                </c:pt>
                <c:pt idx="178">
                  <c:v>2120.7930780484694</c:v>
                </c:pt>
                <c:pt idx="179">
                  <c:v>2144.0774344398201</c:v>
                </c:pt>
                <c:pt idx="180">
                  <c:v>2167.3617884824043</c:v>
                </c:pt>
                <c:pt idx="181">
                  <c:v>2190.6461401787392</c:v>
                </c:pt>
                <c:pt idx="182">
                  <c:v>2213.9304895313126</c:v>
                </c:pt>
                <c:pt idx="183">
                  <c:v>2237.2148365425842</c:v>
                </c:pt>
                <c:pt idx="184">
                  <c:v>2260.4991812149833</c:v>
                </c:pt>
                <c:pt idx="185">
                  <c:v>2283.783523550911</c:v>
                </c:pt>
                <c:pt idx="186">
                  <c:v>2307.0678635527388</c:v>
                </c:pt>
                <c:pt idx="187">
                  <c:v>2330.3522012228109</c:v>
                </c:pt>
                <c:pt idx="188">
                  <c:v>2353.6365365634406</c:v>
                </c:pt>
                <c:pt idx="189">
                  <c:v>2376.9208695769144</c:v>
                </c:pt>
                <c:pt idx="190">
                  <c:v>2400.2052002654877</c:v>
                </c:pt>
                <c:pt idx="191">
                  <c:v>2423.4895286313886</c:v>
                </c:pt>
                <c:pt idx="192">
                  <c:v>2446.7738546768164</c:v>
                </c:pt>
                <c:pt idx="193">
                  <c:v>2470.0581784039414</c:v>
                </c:pt>
                <c:pt idx="194">
                  <c:v>2493.3424998149053</c:v>
                </c:pt>
                <c:pt idx="195">
                  <c:v>2516.62681891182</c:v>
                </c:pt>
                <c:pt idx="196">
                  <c:v>2539.911135696771</c:v>
                </c:pt>
                <c:pt idx="197">
                  <c:v>2563.1954501718133</c:v>
                </c:pt>
                <c:pt idx="198">
                  <c:v>2586.4797623389736</c:v>
                </c:pt>
                <c:pt idx="199">
                  <c:v>2609.7640722002502</c:v>
                </c:pt>
                <c:pt idx="200">
                  <c:v>2633.0483797576135</c:v>
                </c:pt>
                <c:pt idx="201">
                  <c:v>2656.3326850130043</c:v>
                </c:pt>
                <c:pt idx="202">
                  <c:v>2679.6169879683353</c:v>
                </c:pt>
                <c:pt idx="203">
                  <c:v>2702.9012886254914</c:v>
                </c:pt>
                <c:pt idx="204">
                  <c:v>2726.185586986328</c:v>
                </c:pt>
                <c:pt idx="205">
                  <c:v>2749.4698830526727</c:v>
                </c:pt>
                <c:pt idx="206">
                  <c:v>2772.7541768263245</c:v>
                </c:pt>
                <c:pt idx="207">
                  <c:v>2796.0384683090533</c:v>
                </c:pt>
                <c:pt idx="208">
                  <c:v>2819.3227575026021</c:v>
                </c:pt>
                <c:pt idx="209">
                  <c:v>2842.607044408684</c:v>
                </c:pt>
                <c:pt idx="210">
                  <c:v>2865.8913290289856</c:v>
                </c:pt>
                <c:pt idx="211">
                  <c:v>2889.1756113651631</c:v>
                </c:pt>
                <c:pt idx="212">
                  <c:v>2912.4598914188459</c:v>
                </c:pt>
                <c:pt idx="213">
                  <c:v>2935.7441691916342</c:v>
                </c:pt>
                <c:pt idx="214">
                  <c:v>2959.028444685101</c:v>
                </c:pt>
                <c:pt idx="215">
                  <c:v>2982.3127179007902</c:v>
                </c:pt>
                <c:pt idx="216">
                  <c:v>3005.5969888402183</c:v>
                </c:pt>
                <c:pt idx="217">
                  <c:v>3028.8812575048719</c:v>
                </c:pt>
                <c:pt idx="218">
                  <c:v>3052.1655238962117</c:v>
                </c:pt>
                <c:pt idx="219">
                  <c:v>3075.4497880156687</c:v>
                </c:pt>
                <c:pt idx="220">
                  <c:v>3098.7340498646463</c:v>
                </c:pt>
                <c:pt idx="221">
                  <c:v>3122.0183094445201</c:v>
                </c:pt>
                <c:pt idx="222">
                  <c:v>3145.3025667566367</c:v>
                </c:pt>
                <c:pt idx="223">
                  <c:v>3168.5868218023152</c:v>
                </c:pt>
                <c:pt idx="224">
                  <c:v>3191.8710745828466</c:v>
                </c:pt>
                <c:pt idx="225">
                  <c:v>3215.1553250994943</c:v>
                </c:pt>
                <c:pt idx="226">
                  <c:v>3238.4395733534921</c:v>
                </c:pt>
                <c:pt idx="227">
                  <c:v>3261.723819346048</c:v>
                </c:pt>
                <c:pt idx="228">
                  <c:v>3285.00806307834</c:v>
                </c:pt>
                <c:pt idx="229">
                  <c:v>3308.2923045515199</c:v>
                </c:pt>
                <c:pt idx="230">
                  <c:v>3331.5765437667096</c:v>
                </c:pt>
                <c:pt idx="231">
                  <c:v>3354.8607807250046</c:v>
                </c:pt>
                <c:pt idx="232">
                  <c:v>3378.1450154274717</c:v>
                </c:pt>
                <c:pt idx="233">
                  <c:v>3401.4292478751499</c:v>
                </c:pt>
                <c:pt idx="234">
                  <c:v>3424.7134780690508</c:v>
                </c:pt>
                <c:pt idx="235">
                  <c:v>3447.9977060101573</c:v>
                </c:pt>
                <c:pt idx="236">
                  <c:v>3471.2819316994246</c:v>
                </c:pt>
                <c:pt idx="237">
                  <c:v>3494.5661551377807</c:v>
                </c:pt>
                <c:pt idx="238">
                  <c:v>3517.8503763261247</c:v>
                </c:pt>
                <c:pt idx="239">
                  <c:v>3541.1345952653282</c:v>
                </c:pt>
                <c:pt idx="240">
                  <c:v>3564.4188119562355</c:v>
                </c:pt>
                <c:pt idx="241">
                  <c:v>3587.7030263996626</c:v>
                </c:pt>
                <c:pt idx="242">
                  <c:v>3610.9872385963977</c:v>
                </c:pt>
                <c:pt idx="243">
                  <c:v>3634.2714485472002</c:v>
                </c:pt>
                <c:pt idx="244">
                  <c:v>3657.5556562528041</c:v>
                </c:pt>
                <c:pt idx="245">
                  <c:v>3680.8398617139137</c:v>
                </c:pt>
                <c:pt idx="246">
                  <c:v>3704.1240649312058</c:v>
                </c:pt>
                <c:pt idx="247">
                  <c:v>3727.4082659053302</c:v>
                </c:pt>
                <c:pt idx="248">
                  <c:v>3750.6924646369071</c:v>
                </c:pt>
                <c:pt idx="249">
                  <c:v>3773.9766611265313</c:v>
                </c:pt>
              </c:numCache>
            </c:numRef>
          </c:xVal>
          <c:yVal>
            <c:numRef>
              <c:f>Calcs!$C$35:$IR$35</c:f>
              <c:numCache>
                <c:formatCode>0</c:formatCode>
                <c:ptCount val="250"/>
                <c:pt idx="0">
                  <c:v>240</c:v>
                </c:pt>
                <c:pt idx="1">
                  <c:v>240</c:v>
                </c:pt>
                <c:pt idx="2">
                  <c:v>240</c:v>
                </c:pt>
                <c:pt idx="3">
                  <c:v>240</c:v>
                </c:pt>
                <c:pt idx="4">
                  <c:v>240</c:v>
                </c:pt>
                <c:pt idx="5">
                  <c:v>240</c:v>
                </c:pt>
                <c:pt idx="6">
                  <c:v>240</c:v>
                </c:pt>
                <c:pt idx="7">
                  <c:v>240</c:v>
                </c:pt>
                <c:pt idx="8">
                  <c:v>240</c:v>
                </c:pt>
                <c:pt idx="9">
                  <c:v>240</c:v>
                </c:pt>
                <c:pt idx="10">
                  <c:v>240</c:v>
                </c:pt>
                <c:pt idx="11">
                  <c:v>240</c:v>
                </c:pt>
                <c:pt idx="12">
                  <c:v>240</c:v>
                </c:pt>
                <c:pt idx="13">
                  <c:v>240</c:v>
                </c:pt>
                <c:pt idx="14">
                  <c:v>240</c:v>
                </c:pt>
                <c:pt idx="15">
                  <c:v>240</c:v>
                </c:pt>
                <c:pt idx="16">
                  <c:v>240</c:v>
                </c:pt>
                <c:pt idx="17">
                  <c:v>240</c:v>
                </c:pt>
                <c:pt idx="18">
                  <c:v>240</c:v>
                </c:pt>
                <c:pt idx="19">
                  <c:v>240</c:v>
                </c:pt>
                <c:pt idx="20">
                  <c:v>240</c:v>
                </c:pt>
                <c:pt idx="21">
                  <c:v>240</c:v>
                </c:pt>
                <c:pt idx="22">
                  <c:v>240</c:v>
                </c:pt>
                <c:pt idx="23">
                  <c:v>240</c:v>
                </c:pt>
                <c:pt idx="24">
                  <c:v>240</c:v>
                </c:pt>
                <c:pt idx="25">
                  <c:v>240</c:v>
                </c:pt>
                <c:pt idx="26">
                  <c:v>240</c:v>
                </c:pt>
                <c:pt idx="27">
                  <c:v>240</c:v>
                </c:pt>
                <c:pt idx="28">
                  <c:v>240</c:v>
                </c:pt>
                <c:pt idx="29">
                  <c:v>240</c:v>
                </c:pt>
                <c:pt idx="30">
                  <c:v>240</c:v>
                </c:pt>
                <c:pt idx="31">
                  <c:v>240</c:v>
                </c:pt>
                <c:pt idx="32">
                  <c:v>240</c:v>
                </c:pt>
                <c:pt idx="33">
                  <c:v>240</c:v>
                </c:pt>
                <c:pt idx="34">
                  <c:v>240</c:v>
                </c:pt>
                <c:pt idx="35">
                  <c:v>240</c:v>
                </c:pt>
                <c:pt idx="36">
                  <c:v>240</c:v>
                </c:pt>
                <c:pt idx="37">
                  <c:v>240</c:v>
                </c:pt>
                <c:pt idx="38">
                  <c:v>240</c:v>
                </c:pt>
                <c:pt idx="39">
                  <c:v>240</c:v>
                </c:pt>
                <c:pt idx="40">
                  <c:v>240</c:v>
                </c:pt>
                <c:pt idx="41">
                  <c:v>240</c:v>
                </c:pt>
                <c:pt idx="42">
                  <c:v>240</c:v>
                </c:pt>
                <c:pt idx="43">
                  <c:v>240</c:v>
                </c:pt>
                <c:pt idx="44">
                  <c:v>240</c:v>
                </c:pt>
                <c:pt idx="45">
                  <c:v>240</c:v>
                </c:pt>
                <c:pt idx="46">
                  <c:v>240</c:v>
                </c:pt>
                <c:pt idx="47">
                  <c:v>240</c:v>
                </c:pt>
                <c:pt idx="48">
                  <c:v>240</c:v>
                </c:pt>
                <c:pt idx="49">
                  <c:v>240</c:v>
                </c:pt>
                <c:pt idx="50">
                  <c:v>240</c:v>
                </c:pt>
                <c:pt idx="51">
                  <c:v>240</c:v>
                </c:pt>
                <c:pt idx="52">
                  <c:v>240</c:v>
                </c:pt>
                <c:pt idx="53">
                  <c:v>240</c:v>
                </c:pt>
                <c:pt idx="54">
                  <c:v>240</c:v>
                </c:pt>
                <c:pt idx="55">
                  <c:v>240</c:v>
                </c:pt>
                <c:pt idx="56">
                  <c:v>240</c:v>
                </c:pt>
                <c:pt idx="57">
                  <c:v>240</c:v>
                </c:pt>
                <c:pt idx="58">
                  <c:v>240</c:v>
                </c:pt>
                <c:pt idx="59">
                  <c:v>240</c:v>
                </c:pt>
                <c:pt idx="60">
                  <c:v>240</c:v>
                </c:pt>
                <c:pt idx="61">
                  <c:v>240</c:v>
                </c:pt>
                <c:pt idx="62">
                  <c:v>240</c:v>
                </c:pt>
                <c:pt idx="63">
                  <c:v>240</c:v>
                </c:pt>
                <c:pt idx="64">
                  <c:v>240</c:v>
                </c:pt>
                <c:pt idx="65">
                  <c:v>240</c:v>
                </c:pt>
                <c:pt idx="66">
                  <c:v>240</c:v>
                </c:pt>
                <c:pt idx="67">
                  <c:v>240</c:v>
                </c:pt>
                <c:pt idx="68">
                  <c:v>240</c:v>
                </c:pt>
                <c:pt idx="69">
                  <c:v>240</c:v>
                </c:pt>
                <c:pt idx="70">
                  <c:v>240</c:v>
                </c:pt>
                <c:pt idx="71">
                  <c:v>240</c:v>
                </c:pt>
                <c:pt idx="72">
                  <c:v>240</c:v>
                </c:pt>
                <c:pt idx="73">
                  <c:v>240</c:v>
                </c:pt>
                <c:pt idx="74">
                  <c:v>240</c:v>
                </c:pt>
                <c:pt idx="75">
                  <c:v>240</c:v>
                </c:pt>
                <c:pt idx="76">
                  <c:v>240</c:v>
                </c:pt>
                <c:pt idx="77">
                  <c:v>240</c:v>
                </c:pt>
                <c:pt idx="78">
                  <c:v>240</c:v>
                </c:pt>
                <c:pt idx="79">
                  <c:v>240</c:v>
                </c:pt>
                <c:pt idx="80">
                  <c:v>240</c:v>
                </c:pt>
                <c:pt idx="81">
                  <c:v>240</c:v>
                </c:pt>
                <c:pt idx="82">
                  <c:v>240</c:v>
                </c:pt>
                <c:pt idx="83">
                  <c:v>240</c:v>
                </c:pt>
                <c:pt idx="84">
                  <c:v>240</c:v>
                </c:pt>
                <c:pt idx="85">
                  <c:v>240</c:v>
                </c:pt>
                <c:pt idx="86">
                  <c:v>240</c:v>
                </c:pt>
                <c:pt idx="87">
                  <c:v>240</c:v>
                </c:pt>
                <c:pt idx="88">
                  <c:v>240</c:v>
                </c:pt>
                <c:pt idx="89">
                  <c:v>240</c:v>
                </c:pt>
                <c:pt idx="90">
                  <c:v>240</c:v>
                </c:pt>
                <c:pt idx="91">
                  <c:v>240</c:v>
                </c:pt>
                <c:pt idx="92">
                  <c:v>240</c:v>
                </c:pt>
                <c:pt idx="93">
                  <c:v>240</c:v>
                </c:pt>
                <c:pt idx="94">
                  <c:v>240</c:v>
                </c:pt>
                <c:pt idx="95">
                  <c:v>240</c:v>
                </c:pt>
                <c:pt idx="96">
                  <c:v>240</c:v>
                </c:pt>
                <c:pt idx="97">
                  <c:v>240</c:v>
                </c:pt>
                <c:pt idx="98">
                  <c:v>240</c:v>
                </c:pt>
                <c:pt idx="99">
                  <c:v>240</c:v>
                </c:pt>
                <c:pt idx="100">
                  <c:v>240</c:v>
                </c:pt>
                <c:pt idx="101">
                  <c:v>240</c:v>
                </c:pt>
                <c:pt idx="102">
                  <c:v>240</c:v>
                </c:pt>
                <c:pt idx="103">
                  <c:v>240</c:v>
                </c:pt>
                <c:pt idx="104">
                  <c:v>240</c:v>
                </c:pt>
                <c:pt idx="105">
                  <c:v>240</c:v>
                </c:pt>
                <c:pt idx="106">
                  <c:v>240</c:v>
                </c:pt>
                <c:pt idx="107">
                  <c:v>240</c:v>
                </c:pt>
                <c:pt idx="108">
                  <c:v>240</c:v>
                </c:pt>
                <c:pt idx="109">
                  <c:v>240</c:v>
                </c:pt>
                <c:pt idx="110">
                  <c:v>240</c:v>
                </c:pt>
                <c:pt idx="111">
                  <c:v>240</c:v>
                </c:pt>
                <c:pt idx="112">
                  <c:v>240</c:v>
                </c:pt>
                <c:pt idx="113">
                  <c:v>240</c:v>
                </c:pt>
                <c:pt idx="114">
                  <c:v>240</c:v>
                </c:pt>
                <c:pt idx="115">
                  <c:v>240</c:v>
                </c:pt>
                <c:pt idx="116">
                  <c:v>240</c:v>
                </c:pt>
                <c:pt idx="117">
                  <c:v>240</c:v>
                </c:pt>
                <c:pt idx="118">
                  <c:v>240</c:v>
                </c:pt>
                <c:pt idx="119">
                  <c:v>240</c:v>
                </c:pt>
                <c:pt idx="120">
                  <c:v>240</c:v>
                </c:pt>
                <c:pt idx="121">
                  <c:v>240</c:v>
                </c:pt>
                <c:pt idx="122">
                  <c:v>240</c:v>
                </c:pt>
                <c:pt idx="123">
                  <c:v>240</c:v>
                </c:pt>
                <c:pt idx="124">
                  <c:v>240</c:v>
                </c:pt>
                <c:pt idx="125">
                  <c:v>240</c:v>
                </c:pt>
                <c:pt idx="126">
                  <c:v>240</c:v>
                </c:pt>
                <c:pt idx="127">
                  <c:v>240</c:v>
                </c:pt>
                <c:pt idx="128">
                  <c:v>240</c:v>
                </c:pt>
                <c:pt idx="129">
                  <c:v>240</c:v>
                </c:pt>
                <c:pt idx="130">
                  <c:v>240</c:v>
                </c:pt>
                <c:pt idx="131">
                  <c:v>240</c:v>
                </c:pt>
                <c:pt idx="132">
                  <c:v>240</c:v>
                </c:pt>
                <c:pt idx="133">
                  <c:v>240</c:v>
                </c:pt>
                <c:pt idx="134">
                  <c:v>240</c:v>
                </c:pt>
                <c:pt idx="135">
                  <c:v>240</c:v>
                </c:pt>
                <c:pt idx="136">
                  <c:v>240</c:v>
                </c:pt>
                <c:pt idx="137">
                  <c:v>240</c:v>
                </c:pt>
                <c:pt idx="138">
                  <c:v>240</c:v>
                </c:pt>
                <c:pt idx="139">
                  <c:v>240</c:v>
                </c:pt>
                <c:pt idx="140">
                  <c:v>240</c:v>
                </c:pt>
                <c:pt idx="141">
                  <c:v>240</c:v>
                </c:pt>
                <c:pt idx="142">
                  <c:v>240</c:v>
                </c:pt>
                <c:pt idx="143">
                  <c:v>240</c:v>
                </c:pt>
                <c:pt idx="144">
                  <c:v>240</c:v>
                </c:pt>
                <c:pt idx="145">
                  <c:v>240</c:v>
                </c:pt>
                <c:pt idx="146">
                  <c:v>240</c:v>
                </c:pt>
                <c:pt idx="147">
                  <c:v>240</c:v>
                </c:pt>
                <c:pt idx="148">
                  <c:v>240</c:v>
                </c:pt>
                <c:pt idx="149">
                  <c:v>240</c:v>
                </c:pt>
                <c:pt idx="150">
                  <c:v>240</c:v>
                </c:pt>
                <c:pt idx="151">
                  <c:v>240</c:v>
                </c:pt>
                <c:pt idx="152">
                  <c:v>240</c:v>
                </c:pt>
                <c:pt idx="153">
                  <c:v>240</c:v>
                </c:pt>
                <c:pt idx="154">
                  <c:v>240</c:v>
                </c:pt>
                <c:pt idx="155">
                  <c:v>240</c:v>
                </c:pt>
                <c:pt idx="156">
                  <c:v>240</c:v>
                </c:pt>
                <c:pt idx="157">
                  <c:v>240</c:v>
                </c:pt>
                <c:pt idx="158">
                  <c:v>240</c:v>
                </c:pt>
                <c:pt idx="159">
                  <c:v>240</c:v>
                </c:pt>
                <c:pt idx="160">
                  <c:v>240</c:v>
                </c:pt>
                <c:pt idx="161">
                  <c:v>240</c:v>
                </c:pt>
                <c:pt idx="162">
                  <c:v>240</c:v>
                </c:pt>
                <c:pt idx="163">
                  <c:v>240</c:v>
                </c:pt>
                <c:pt idx="164">
                  <c:v>240</c:v>
                </c:pt>
                <c:pt idx="165">
                  <c:v>240</c:v>
                </c:pt>
                <c:pt idx="166">
                  <c:v>240</c:v>
                </c:pt>
                <c:pt idx="167">
                  <c:v>240</c:v>
                </c:pt>
                <c:pt idx="168">
                  <c:v>240</c:v>
                </c:pt>
                <c:pt idx="169">
                  <c:v>240</c:v>
                </c:pt>
                <c:pt idx="170">
                  <c:v>240</c:v>
                </c:pt>
                <c:pt idx="171">
                  <c:v>240</c:v>
                </c:pt>
                <c:pt idx="172">
                  <c:v>240</c:v>
                </c:pt>
                <c:pt idx="173">
                  <c:v>240</c:v>
                </c:pt>
                <c:pt idx="174">
                  <c:v>240</c:v>
                </c:pt>
                <c:pt idx="175">
                  <c:v>240</c:v>
                </c:pt>
                <c:pt idx="176">
                  <c:v>240</c:v>
                </c:pt>
                <c:pt idx="177">
                  <c:v>240</c:v>
                </c:pt>
                <c:pt idx="178">
                  <c:v>240</c:v>
                </c:pt>
                <c:pt idx="179">
                  <c:v>240</c:v>
                </c:pt>
                <c:pt idx="180">
                  <c:v>240</c:v>
                </c:pt>
                <c:pt idx="181">
                  <c:v>240</c:v>
                </c:pt>
                <c:pt idx="182">
                  <c:v>240</c:v>
                </c:pt>
                <c:pt idx="183">
                  <c:v>240</c:v>
                </c:pt>
                <c:pt idx="184">
                  <c:v>240</c:v>
                </c:pt>
                <c:pt idx="185">
                  <c:v>240</c:v>
                </c:pt>
                <c:pt idx="186">
                  <c:v>240</c:v>
                </c:pt>
                <c:pt idx="187">
                  <c:v>240</c:v>
                </c:pt>
                <c:pt idx="188">
                  <c:v>240</c:v>
                </c:pt>
                <c:pt idx="189">
                  <c:v>240</c:v>
                </c:pt>
                <c:pt idx="190">
                  <c:v>240</c:v>
                </c:pt>
                <c:pt idx="191">
                  <c:v>240</c:v>
                </c:pt>
                <c:pt idx="192">
                  <c:v>240</c:v>
                </c:pt>
                <c:pt idx="193">
                  <c:v>240</c:v>
                </c:pt>
                <c:pt idx="194">
                  <c:v>240</c:v>
                </c:pt>
                <c:pt idx="195">
                  <c:v>240</c:v>
                </c:pt>
                <c:pt idx="196">
                  <c:v>240</c:v>
                </c:pt>
                <c:pt idx="197">
                  <c:v>240</c:v>
                </c:pt>
                <c:pt idx="198">
                  <c:v>240</c:v>
                </c:pt>
                <c:pt idx="199">
                  <c:v>240</c:v>
                </c:pt>
                <c:pt idx="200">
                  <c:v>240</c:v>
                </c:pt>
                <c:pt idx="201">
                  <c:v>240</c:v>
                </c:pt>
                <c:pt idx="202">
                  <c:v>240</c:v>
                </c:pt>
                <c:pt idx="203">
                  <c:v>240</c:v>
                </c:pt>
                <c:pt idx="204">
                  <c:v>240</c:v>
                </c:pt>
                <c:pt idx="205">
                  <c:v>240</c:v>
                </c:pt>
                <c:pt idx="206">
                  <c:v>240</c:v>
                </c:pt>
                <c:pt idx="207">
                  <c:v>240</c:v>
                </c:pt>
                <c:pt idx="208">
                  <c:v>240</c:v>
                </c:pt>
                <c:pt idx="209">
                  <c:v>240</c:v>
                </c:pt>
                <c:pt idx="210">
                  <c:v>240</c:v>
                </c:pt>
                <c:pt idx="211">
                  <c:v>240</c:v>
                </c:pt>
                <c:pt idx="212">
                  <c:v>240</c:v>
                </c:pt>
                <c:pt idx="213">
                  <c:v>240</c:v>
                </c:pt>
                <c:pt idx="214">
                  <c:v>240</c:v>
                </c:pt>
                <c:pt idx="215">
                  <c:v>240</c:v>
                </c:pt>
                <c:pt idx="216">
                  <c:v>240</c:v>
                </c:pt>
                <c:pt idx="217">
                  <c:v>240</c:v>
                </c:pt>
                <c:pt idx="218">
                  <c:v>240</c:v>
                </c:pt>
                <c:pt idx="219">
                  <c:v>240</c:v>
                </c:pt>
                <c:pt idx="220">
                  <c:v>240</c:v>
                </c:pt>
                <c:pt idx="221">
                  <c:v>240</c:v>
                </c:pt>
                <c:pt idx="222">
                  <c:v>240</c:v>
                </c:pt>
                <c:pt idx="223">
                  <c:v>240</c:v>
                </c:pt>
                <c:pt idx="224">
                  <c:v>240</c:v>
                </c:pt>
                <c:pt idx="225">
                  <c:v>240</c:v>
                </c:pt>
                <c:pt idx="226">
                  <c:v>240</c:v>
                </c:pt>
                <c:pt idx="227">
                  <c:v>240</c:v>
                </c:pt>
                <c:pt idx="228">
                  <c:v>240</c:v>
                </c:pt>
                <c:pt idx="229">
                  <c:v>240</c:v>
                </c:pt>
                <c:pt idx="230">
                  <c:v>240</c:v>
                </c:pt>
                <c:pt idx="231">
                  <c:v>240</c:v>
                </c:pt>
                <c:pt idx="232">
                  <c:v>240</c:v>
                </c:pt>
                <c:pt idx="233">
                  <c:v>240</c:v>
                </c:pt>
                <c:pt idx="234">
                  <c:v>240</c:v>
                </c:pt>
                <c:pt idx="235">
                  <c:v>240</c:v>
                </c:pt>
                <c:pt idx="236">
                  <c:v>240</c:v>
                </c:pt>
                <c:pt idx="237">
                  <c:v>240</c:v>
                </c:pt>
                <c:pt idx="238">
                  <c:v>240</c:v>
                </c:pt>
                <c:pt idx="239">
                  <c:v>240</c:v>
                </c:pt>
                <c:pt idx="240">
                  <c:v>240</c:v>
                </c:pt>
                <c:pt idx="241">
                  <c:v>240</c:v>
                </c:pt>
                <c:pt idx="242">
                  <c:v>240</c:v>
                </c:pt>
                <c:pt idx="243">
                  <c:v>240</c:v>
                </c:pt>
                <c:pt idx="244">
                  <c:v>240</c:v>
                </c:pt>
                <c:pt idx="245">
                  <c:v>240</c:v>
                </c:pt>
                <c:pt idx="246">
                  <c:v>240</c:v>
                </c:pt>
                <c:pt idx="247">
                  <c:v>240</c:v>
                </c:pt>
                <c:pt idx="248">
                  <c:v>240</c:v>
                </c:pt>
                <c:pt idx="249">
                  <c:v>240</c:v>
                </c:pt>
              </c:numCache>
            </c:numRef>
          </c:yVal>
          <c:smooth val="1"/>
        </c:ser>
        <c:ser>
          <c:idx val="2"/>
          <c:order val="1"/>
          <c:tx>
            <c:v>Stage 2 Engine firing</c:v>
          </c:tx>
          <c:spPr>
            <a:ln w="19050">
              <a:noFill/>
            </a:ln>
          </c:spPr>
          <c:marker>
            <c:symbol val="diamond"/>
            <c:size val="3"/>
            <c:spPr>
              <a:solidFill>
                <a:srgbClr val="FF0000"/>
              </a:solidFill>
              <a:ln>
                <a:solidFill>
                  <a:srgbClr val="FF0000"/>
                </a:solidFill>
                <a:prstDash val="solid"/>
              </a:ln>
            </c:spPr>
          </c:marker>
          <c:xVal>
            <c:numRef>
              <c:f>Calcs!$C$39:$IR$39</c:f>
              <c:numCache>
                <c:formatCode>0.0</c:formatCode>
                <c:ptCount val="2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157.79406672069362</c:v>
                </c:pt>
                <c:pt idx="63">
                  <c:v>164.87526398298442</c:v>
                </c:pt>
                <c:pt idx="64">
                  <c:v>172.07101912718008</c:v>
                </c:pt>
                <c:pt idx="65">
                  <c:v>179.38263422299138</c:v>
                </c:pt>
                <c:pt idx="66">
                  <c:v>186.81144080727407</c:v>
                </c:pt>
                <c:pt idx="67">
                  <c:v>194.35880082672131</c:v>
                </c:pt>
                <c:pt idx="68">
                  <c:v>202.02596496989887</c:v>
                </c:pt>
                <c:pt idx="69">
                  <c:v>209.81422439792752</c:v>
                </c:pt>
                <c:pt idx="70">
                  <c:v>217.72506460039682</c:v>
                </c:pt>
                <c:pt idx="71">
                  <c:v>225.76001659583244</c:v>
                </c:pt>
                <c:pt idx="72">
                  <c:v>233.92064878715726</c:v>
                </c:pt>
                <c:pt idx="73">
                  <c:v>242.20856825362793</c:v>
                </c:pt>
                <c:pt idx="74">
                  <c:v>250.62542210494161</c:v>
                </c:pt>
                <c:pt idx="75">
                  <c:v>259.17289890136112</c:v>
                </c:pt>
                <c:pt idx="76">
                  <c:v>267.85273014387542</c:v>
                </c:pt>
                <c:pt idx="77">
                  <c:v>276.66669183738992</c:v>
                </c:pt>
                <c:pt idx="78">
                  <c:v>285.61660613296249</c:v>
                </c:pt>
                <c:pt idx="79">
                  <c:v>294.70434305486259</c:v>
                </c:pt>
                <c:pt idx="80">
                  <c:v>303.93182231726598</c:v>
                </c:pt>
                <c:pt idx="81">
                  <c:v>313.3010152356797</c:v>
                </c:pt>
                <c:pt idx="82">
                  <c:v>322.81394673940827</c:v>
                </c:pt>
                <c:pt idx="83">
                  <c:v>332.47269749354712</c:v>
                </c:pt>
                <c:pt idx="84">
                  <c:v>342.27940613715549</c:v>
                </c:pt>
                <c:pt idx="85">
                  <c:v>352.23627164394264</c:v>
                </c:pt>
                <c:pt idx="86">
                  <c:v>362.3455558159057</c:v>
                </c:pt>
                <c:pt idx="87">
                  <c:v>372.60958592132351</c:v>
                </c:pt>
                <c:pt idx="88">
                  <c:v>383.03075748471605</c:v>
                </c:pt>
                <c:pt idx="89">
                  <c:v>393.61153723902879</c:v>
                </c:pt>
                <c:pt idx="90">
                  <c:v>404.3544662551958</c:v>
                </c:pt>
                <c:pt idx="91">
                  <c:v>415.26216326150683</c:v>
                </c:pt>
                <c:pt idx="92">
                  <c:v>426.33732816641879</c:v>
                </c:pt>
                <c:pt idx="93">
                  <c:v>437.58274580068212</c:v>
                </c:pt>
                <c:pt idx="94">
                  <c:v>449.00128989627871</c:v>
                </c:pt>
                <c:pt idx="95">
                  <c:v>460.59592732375336</c:v>
                </c:pt>
                <c:pt idx="96">
                  <c:v>472.36993179918642</c:v>
                </c:pt>
                <c:pt idx="97">
                  <c:v>484.32666153021722</c:v>
                </c:pt>
                <c:pt idx="98">
                  <c:v>496.46933242370795</c:v>
                </c:pt>
                <c:pt idx="99">
                  <c:v>508.80124875569607</c:v>
                </c:pt>
                <c:pt idx="100">
                  <c:v>521.3258297029322</c:v>
                </c:pt>
                <c:pt idx="101">
                  <c:v>534.04661544658654</c:v>
                </c:pt>
                <c:pt idx="102">
                  <c:v>546.96727372696796</c:v>
                </c:pt>
                <c:pt idx="103">
                  <c:v>560.09160688694431</c:v>
                </c:pt>
                <c:pt idx="104">
                  <c:v>573.4235594492792</c:v>
                </c:pt>
                <c:pt idx="105">
                  <c:v>586.96722628300756</c:v>
                </c:pt>
                <c:pt idx="106">
                  <c:v>600.72686141739132</c:v>
                </c:pt>
                <c:pt idx="107">
                  <c:v>614.70688756731852</c:v>
                </c:pt>
                <c:pt idx="108">
                  <c:v>628.91190644192011</c:v>
                </c:pt>
                <c:pt idx="109">
                  <c:v>643.34670992286362</c:v>
                </c:pt>
                <c:pt idx="110">
                  <c:v>658.01629220602331</c:v>
                </c:pt>
                <c:pt idx="111">
                  <c:v>672.92586300889752</c:v>
                </c:pt>
                <c:pt idx="112">
                  <c:v>688.08086196807119</c:v>
                </c:pt>
                <c:pt idx="113">
                  <c:v>703.48697436165708</c:v>
                </c:pt>
                <c:pt idx="114">
                  <c:v>719.15014830893222</c:v>
                </c:pt>
                <c:pt idx="115">
                  <c:v>735.07661363485749</c:v>
                </c:pt>
                <c:pt idx="116">
                  <c:v>751.27290260072243</c:v>
                </c:pt>
                <c:pt idx="117">
                  <c:v>767.74587273358259</c:v>
                </c:pt>
                <c:pt idx="118">
                  <c:v>784.5027320352865</c:v>
                </c:pt>
                <c:pt idx="119">
                  <c:v>801.55106688158241</c:v>
                </c:pt>
                <c:pt idx="120">
                  <c:v>818.89887298421456</c:v>
                </c:pt>
                <c:pt idx="121">
                  <c:v>836.55458985698829</c:v>
                </c:pt>
                <c:pt idx="122">
                  <c:v>854.52713928684057</c:v>
                </c:pt>
                <c:pt idx="123">
                  <c:v>872.82596840398401</c:v>
                </c:pt>
                <c:pt idx="124">
                  <c:v>891.46109806435345</c:v>
                </c:pt>
                <c:pt idx="125">
                  <c:v>910.44317739708799</c:v>
                </c:pt>
                <c:pt idx="126">
                  <c:v>929.78354552784276</c:v>
                </c:pt>
                <c:pt idx="127">
                  <c:v>949.49430169190816</c:v>
                </c:pt>
                <c:pt idx="128">
                  <c:v>969.58838521816392</c:v>
                </c:pt>
                <c:pt idx="129">
                  <c:v>990.07966718888576</c:v>
                </c:pt>
                <c:pt idx="130">
                  <c:v>1010.9830559786134</c:v>
                </c:pt>
                <c:pt idx="131">
                  <c:v>1032.3146193917589</c:v>
                </c:pt>
                <c:pt idx="132">
                  <c:v>1054.091814198938</c:v>
                </c:pt>
                <c:pt idx="133">
                  <c:v>1076.3337491957275</c:v>
                </c:pt>
                <c:pt idx="134">
                  <c:v>1099.0401844002652</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xVal>
          <c:yVal>
            <c:numRef>
              <c:f>Calcs!$C$38:$IR$38</c:f>
              <c:numCache>
                <c:formatCode>0.0</c:formatCode>
                <c:ptCount val="2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164.67308055653365</c:v>
                </c:pt>
                <c:pt idx="63">
                  <c:v>168.0676966665344</c:v>
                </c:pt>
                <c:pt idx="64">
                  <c:v>171.40071572947272</c:v>
                </c:pt>
                <c:pt idx="65">
                  <c:v>174.67262825527484</c:v>
                </c:pt>
                <c:pt idx="66">
                  <c:v>177.88393316037167</c:v>
                </c:pt>
                <c:pt idx="67">
                  <c:v>181.03513807695802</c:v>
                </c:pt>
                <c:pt idx="68">
                  <c:v>184.11041412103719</c:v>
                </c:pt>
                <c:pt idx="69">
                  <c:v>187.09375269359612</c:v>
                </c:pt>
                <c:pt idx="70">
                  <c:v>189.98530938493141</c:v>
                </c:pt>
                <c:pt idx="71">
                  <c:v>192.7852409631042</c:v>
                </c:pt>
                <c:pt idx="72">
                  <c:v>195.49370441080927</c:v>
                </c:pt>
                <c:pt idx="73">
                  <c:v>198.11085793324213</c:v>
                </c:pt>
                <c:pt idx="74">
                  <c:v>200.63685992119338</c:v>
                </c:pt>
                <c:pt idx="75">
                  <c:v>203.07187000755187</c:v>
                </c:pt>
                <c:pt idx="76">
                  <c:v>205.41605013265692</c:v>
                </c:pt>
                <c:pt idx="77">
                  <c:v>207.66956350222677</c:v>
                </c:pt>
                <c:pt idx="78">
                  <c:v>209.83257457921934</c:v>
                </c:pt>
                <c:pt idx="79">
                  <c:v>211.90524906681844</c:v>
                </c:pt>
                <c:pt idx="80">
                  <c:v>213.88775503935827</c:v>
                </c:pt>
                <c:pt idx="81">
                  <c:v>215.78026294011877</c:v>
                </c:pt>
                <c:pt idx="82">
                  <c:v>217.58294441098926</c:v>
                </c:pt>
                <c:pt idx="83">
                  <c:v>219.29597344401529</c:v>
                </c:pt>
                <c:pt idx="84">
                  <c:v>220.91952757439736</c:v>
                </c:pt>
                <c:pt idx="85">
                  <c:v>222.45378665720065</c:v>
                </c:pt>
                <c:pt idx="86">
                  <c:v>223.8989315752975</c:v>
                </c:pt>
                <c:pt idx="87">
                  <c:v>225.25514669403572</c:v>
                </c:pt>
                <c:pt idx="88">
                  <c:v>226.52261980413064</c:v>
                </c:pt>
                <c:pt idx="89">
                  <c:v>227.70154079998952</c:v>
                </c:pt>
                <c:pt idx="90">
                  <c:v>228.79210289146653</c:v>
                </c:pt>
                <c:pt idx="91">
                  <c:v>229.79450252933225</c:v>
                </c:pt>
                <c:pt idx="92">
                  <c:v>230.70894069468625</c:v>
                </c:pt>
                <c:pt idx="93">
                  <c:v>231.53562282065053</c:v>
                </c:pt>
                <c:pt idx="94">
                  <c:v>232.27475730276731</c:v>
                </c:pt>
                <c:pt idx="95">
                  <c:v>232.92655532493959</c:v>
                </c:pt>
                <c:pt idx="96">
                  <c:v>233.51520438818312</c:v>
                </c:pt>
                <c:pt idx="97">
                  <c:v>234.06530369831412</c:v>
                </c:pt>
                <c:pt idx="98">
                  <c:v>234.57790627388604</c:v>
                </c:pt>
                <c:pt idx="99">
                  <c:v>235.05410146865665</c:v>
                </c:pt>
                <c:pt idx="100">
                  <c:v>235.49501475734078</c:v>
                </c:pt>
                <c:pt idx="101">
                  <c:v>235.90180756007649</c:v>
                </c:pt>
                <c:pt idx="102">
                  <c:v>236.2756818088568</c:v>
                </c:pt>
                <c:pt idx="103">
                  <c:v>236.6178815030872</c:v>
                </c:pt>
                <c:pt idx="104">
                  <c:v>236.92969439559434</c:v>
                </c:pt>
                <c:pt idx="105">
                  <c:v>237.21245371517421</c:v>
                </c:pt>
                <c:pt idx="106">
                  <c:v>237.46754175475107</c:v>
                </c:pt>
                <c:pt idx="107">
                  <c:v>237.69639359160769</c:v>
                </c:pt>
                <c:pt idx="108">
                  <c:v>237.900497564077</c:v>
                </c:pt>
                <c:pt idx="109">
                  <c:v>238.08139934320045</c:v>
                </c:pt>
                <c:pt idx="110">
                  <c:v>238.24070622862376</c:v>
                </c:pt>
                <c:pt idx="111">
                  <c:v>238.38008801938196</c:v>
                </c:pt>
                <c:pt idx="112">
                  <c:v>238.50128364440445</c:v>
                </c:pt>
                <c:pt idx="113">
                  <c:v>238.60610618120103</c:v>
                </c:pt>
                <c:pt idx="114">
                  <c:v>238.69644249718633</c:v>
                </c:pt>
                <c:pt idx="115">
                  <c:v>238.77426275373375</c:v>
                </c:pt>
                <c:pt idx="116">
                  <c:v>238.84162439944987</c:v>
                </c:pt>
                <c:pt idx="117">
                  <c:v>238.90067665833226</c:v>
                </c:pt>
                <c:pt idx="118">
                  <c:v>238.95367142545865</c:v>
                </c:pt>
                <c:pt idx="119">
                  <c:v>239.00296655233015</c:v>
                </c:pt>
                <c:pt idx="120">
                  <c:v>239.05103161965135</c:v>
                </c:pt>
                <c:pt idx="121">
                  <c:v>239.1004585264092</c:v>
                </c:pt>
                <c:pt idx="122">
                  <c:v>239.15397293226189</c:v>
                </c:pt>
                <c:pt idx="123">
                  <c:v>239.21444436481539</c:v>
                </c:pt>
                <c:pt idx="124">
                  <c:v>239.2848949356067</c:v>
                </c:pt>
                <c:pt idx="125">
                  <c:v>239.36851363433985</c:v>
                </c:pt>
                <c:pt idx="126">
                  <c:v>239.46867185528194</c:v>
                </c:pt>
                <c:pt idx="127">
                  <c:v>239.58893804381989</c:v>
                </c:pt>
                <c:pt idx="128">
                  <c:v>239.73309381543541</c:v>
                </c:pt>
                <c:pt idx="129">
                  <c:v>239.90515698359266</c:v>
                </c:pt>
                <c:pt idx="130">
                  <c:v>240.10940949128332</c:v>
                </c:pt>
                <c:pt idx="131">
                  <c:v>240.29674055892886</c:v>
                </c:pt>
                <c:pt idx="132">
                  <c:v>240.41612128614264</c:v>
                </c:pt>
                <c:pt idx="133">
                  <c:v>240.46812772834068</c:v>
                </c:pt>
                <c:pt idx="134">
                  <c:v>240.455910507825</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yVal>
          <c:smooth val="1"/>
        </c:ser>
        <c:ser>
          <c:idx val="3"/>
          <c:order val="2"/>
          <c:tx>
            <c:v>In free fall</c:v>
          </c:tx>
          <c:spPr>
            <a:ln w="19050">
              <a:noFill/>
            </a:ln>
          </c:spPr>
          <c:marker>
            <c:symbol val="circle"/>
            <c:size val="3"/>
            <c:spPr>
              <a:solidFill>
                <a:srgbClr val="3366FF"/>
              </a:solidFill>
              <a:ln>
                <a:solidFill>
                  <a:srgbClr val="333333"/>
                </a:solidFill>
                <a:prstDash val="solid"/>
              </a:ln>
            </c:spPr>
          </c:marker>
          <c:xVal>
            <c:numRef>
              <c:f>Calcs!$C$41:$IR$41</c:f>
              <c:numCache>
                <c:formatCode>0.0</c:formatCode>
                <c:ptCount val="2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88.458621207313612</c:v>
                </c:pt>
                <c:pt idx="53">
                  <c:v>95.405384749911235</c:v>
                </c:pt>
                <c:pt idx="54">
                  <c:v>102.34768443054877</c:v>
                </c:pt>
                <c:pt idx="55">
                  <c:v>109.28560844138727</c:v>
                </c:pt>
                <c:pt idx="56">
                  <c:v>116.21924455211928</c:v>
                </c:pt>
                <c:pt idx="57">
                  <c:v>123.14868011927899</c:v>
                </c:pt>
                <c:pt idx="58">
                  <c:v>130.07400209591609</c:v>
                </c:pt>
                <c:pt idx="59">
                  <c:v>136.99529704115972</c:v>
                </c:pt>
                <c:pt idx="60">
                  <c:v>143.91265112967608</c:v>
                </c:pt>
                <c:pt idx="61">
                  <c:v>150.8261501610223</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1655.105452845542</c:v>
                </c:pt>
                <c:pt idx="159">
                  <c:v>1678.3898567858457</c:v>
                </c:pt>
                <c:pt idx="160">
                  <c:v>1701.6742583208879</c:v>
                </c:pt>
                <c:pt idx="161">
                  <c:v>1724.9586574537745</c:v>
                </c:pt>
                <c:pt idx="162">
                  <c:v>1748.2430541875806</c:v>
                </c:pt>
                <c:pt idx="163">
                  <c:v>1771.5274485253519</c:v>
                </c:pt>
                <c:pt idx="164">
                  <c:v>1794.8118404701049</c:v>
                </c:pt>
                <c:pt idx="165">
                  <c:v>1818.0962300248264</c:v>
                </c:pt>
                <c:pt idx="166">
                  <c:v>1841.3806171924728</c:v>
                </c:pt>
                <c:pt idx="167">
                  <c:v>1864.6650019759718</c:v>
                </c:pt>
                <c:pt idx="168">
                  <c:v>1887.9493843782211</c:v>
                </c:pt>
                <c:pt idx="169">
                  <c:v>1911.2337644020895</c:v>
                </c:pt>
                <c:pt idx="170">
                  <c:v>1934.5181420504152</c:v>
                </c:pt>
                <c:pt idx="171">
                  <c:v>1957.8025173260082</c:v>
                </c:pt>
                <c:pt idx="172">
                  <c:v>1981.0868902316486</c:v>
                </c:pt>
                <c:pt idx="173">
                  <c:v>2004.3712607700863</c:v>
                </c:pt>
                <c:pt idx="174">
                  <c:v>2027.6556289440437</c:v>
                </c:pt>
                <c:pt idx="175">
                  <c:v>2050.9399947562124</c:v>
                </c:pt>
                <c:pt idx="176">
                  <c:v>2074.2243582092556</c:v>
                </c:pt>
                <c:pt idx="177">
                  <c:v>2097.5087193058062</c:v>
                </c:pt>
                <c:pt idx="178">
                  <c:v>2120.7930780484694</c:v>
                </c:pt>
                <c:pt idx="179">
                  <c:v>2144.0774344398201</c:v>
                </c:pt>
                <c:pt idx="180">
                  <c:v>2167.3617884824043</c:v>
                </c:pt>
                <c:pt idx="181">
                  <c:v>2190.6461401787392</c:v>
                </c:pt>
                <c:pt idx="182">
                  <c:v>2213.9304895313126</c:v>
                </c:pt>
                <c:pt idx="183">
                  <c:v>2237.2148365425842</c:v>
                </c:pt>
                <c:pt idx="184">
                  <c:v>2260.4991812149833</c:v>
                </c:pt>
                <c:pt idx="185">
                  <c:v>2283.783523550911</c:v>
                </c:pt>
                <c:pt idx="186">
                  <c:v>2307.0678635527388</c:v>
                </c:pt>
                <c:pt idx="187">
                  <c:v>2330.3522012228109</c:v>
                </c:pt>
                <c:pt idx="188">
                  <c:v>2353.6365365634406</c:v>
                </c:pt>
                <c:pt idx="189">
                  <c:v>2376.9208695769144</c:v>
                </c:pt>
                <c:pt idx="190">
                  <c:v>2400.2052002654877</c:v>
                </c:pt>
                <c:pt idx="191">
                  <c:v>2423.4895286313886</c:v>
                </c:pt>
                <c:pt idx="192">
                  <c:v>2446.7738546768164</c:v>
                </c:pt>
                <c:pt idx="193">
                  <c:v>2470.0581784039414</c:v>
                </c:pt>
                <c:pt idx="194">
                  <c:v>2493.3424998149053</c:v>
                </c:pt>
                <c:pt idx="195">
                  <c:v>2516.62681891182</c:v>
                </c:pt>
                <c:pt idx="196">
                  <c:v>2539.911135696771</c:v>
                </c:pt>
                <c:pt idx="197">
                  <c:v>2563.1954501718133</c:v>
                </c:pt>
                <c:pt idx="198">
                  <c:v>2586.4797623389736</c:v>
                </c:pt>
                <c:pt idx="199">
                  <c:v>2609.7640722002502</c:v>
                </c:pt>
                <c:pt idx="200">
                  <c:v>2633.0483797576135</c:v>
                </c:pt>
                <c:pt idx="201">
                  <c:v>2656.3326850130043</c:v>
                </c:pt>
                <c:pt idx="202">
                  <c:v>2679.6169879683353</c:v>
                </c:pt>
                <c:pt idx="203">
                  <c:v>2702.9012886254914</c:v>
                </c:pt>
                <c:pt idx="204">
                  <c:v>2726.185586986328</c:v>
                </c:pt>
                <c:pt idx="205">
                  <c:v>2749.4698830526727</c:v>
                </c:pt>
                <c:pt idx="206">
                  <c:v>2772.7541768263245</c:v>
                </c:pt>
                <c:pt idx="207">
                  <c:v>2796.0384683090533</c:v>
                </c:pt>
                <c:pt idx="208">
                  <c:v>2819.3227575026021</c:v>
                </c:pt>
                <c:pt idx="209">
                  <c:v>2842.607044408684</c:v>
                </c:pt>
                <c:pt idx="210">
                  <c:v>2865.8913290289856</c:v>
                </c:pt>
                <c:pt idx="211">
                  <c:v>2889.1756113651631</c:v>
                </c:pt>
                <c:pt idx="212">
                  <c:v>2912.4598914188459</c:v>
                </c:pt>
                <c:pt idx="213">
                  <c:v>2935.7441691916342</c:v>
                </c:pt>
                <c:pt idx="214">
                  <c:v>2959.028444685101</c:v>
                </c:pt>
                <c:pt idx="215">
                  <c:v>2982.3127179007902</c:v>
                </c:pt>
                <c:pt idx="216">
                  <c:v>3005.5969888402183</c:v>
                </c:pt>
                <c:pt idx="217">
                  <c:v>3028.8812575048719</c:v>
                </c:pt>
                <c:pt idx="218">
                  <c:v>3052.1655238962117</c:v>
                </c:pt>
                <c:pt idx="219">
                  <c:v>3075.4497880156687</c:v>
                </c:pt>
                <c:pt idx="220">
                  <c:v>3098.7340498646463</c:v>
                </c:pt>
                <c:pt idx="221">
                  <c:v>3122.0183094445201</c:v>
                </c:pt>
                <c:pt idx="222">
                  <c:v>3145.3025667566367</c:v>
                </c:pt>
                <c:pt idx="223">
                  <c:v>3168.5868218023152</c:v>
                </c:pt>
                <c:pt idx="224">
                  <c:v>3191.8710745828466</c:v>
                </c:pt>
                <c:pt idx="225">
                  <c:v>3215.1553250994943</c:v>
                </c:pt>
                <c:pt idx="226">
                  <c:v>3238.4395733534921</c:v>
                </c:pt>
                <c:pt idx="227">
                  <c:v>3261.723819346048</c:v>
                </c:pt>
                <c:pt idx="228">
                  <c:v>3285.00806307834</c:v>
                </c:pt>
                <c:pt idx="229">
                  <c:v>3308.2923045515199</c:v>
                </c:pt>
                <c:pt idx="230">
                  <c:v>3331.5765437667096</c:v>
                </c:pt>
                <c:pt idx="231">
                  <c:v>3354.8607807250046</c:v>
                </c:pt>
                <c:pt idx="232">
                  <c:v>3378.1450154274717</c:v>
                </c:pt>
                <c:pt idx="233">
                  <c:v>3401.4292478751499</c:v>
                </c:pt>
                <c:pt idx="234">
                  <c:v>3424.7134780690508</c:v>
                </c:pt>
                <c:pt idx="235">
                  <c:v>3447.9977060101573</c:v>
                </c:pt>
                <c:pt idx="236">
                  <c:v>3471.2819316994246</c:v>
                </c:pt>
                <c:pt idx="237">
                  <c:v>3494.5661551377807</c:v>
                </c:pt>
                <c:pt idx="238">
                  <c:v>3517.8503763261247</c:v>
                </c:pt>
                <c:pt idx="239">
                  <c:v>3541.1345952653282</c:v>
                </c:pt>
                <c:pt idx="240">
                  <c:v>3564.4188119562355</c:v>
                </c:pt>
                <c:pt idx="241">
                  <c:v>3587.7030263996626</c:v>
                </c:pt>
                <c:pt idx="242">
                  <c:v>3610.9872385963977</c:v>
                </c:pt>
                <c:pt idx="243">
                  <c:v>3634.2714485472002</c:v>
                </c:pt>
                <c:pt idx="244">
                  <c:v>3657.5556562528041</c:v>
                </c:pt>
                <c:pt idx="245">
                  <c:v>3680.8398617139137</c:v>
                </c:pt>
                <c:pt idx="246">
                  <c:v>3704.1240649312058</c:v>
                </c:pt>
                <c:pt idx="247">
                  <c:v>3727.4082659053302</c:v>
                </c:pt>
                <c:pt idx="248">
                  <c:v>3750.6924646369071</c:v>
                </c:pt>
                <c:pt idx="249">
                  <c:v>3773.9766611265313</c:v>
                </c:pt>
              </c:numCache>
            </c:numRef>
          </c:xVal>
          <c:yVal>
            <c:numRef>
              <c:f>Calcs!$C$40:$IR$40</c:f>
              <c:numCache>
                <c:formatCode>0.0</c:formatCode>
                <c:ptCount val="2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126.71136488827032</c:v>
                </c:pt>
                <c:pt idx="53">
                  <c:v>130.85376184933318</c:v>
                </c:pt>
                <c:pt idx="54">
                  <c:v>134.91882206038233</c:v>
                </c:pt>
                <c:pt idx="55">
                  <c:v>138.90663876308054</c:v>
                </c:pt>
                <c:pt idx="56">
                  <c:v>142.81730310161242</c:v>
                </c:pt>
                <c:pt idx="57">
                  <c:v>146.6509041359372</c:v>
                </c:pt>
                <c:pt idx="58">
                  <c:v>150.40752885471304</c:v>
                </c:pt>
                <c:pt idx="59">
                  <c:v>154.08726218789835</c:v>
                </c:pt>
                <c:pt idx="60">
                  <c:v>157.69018701903329</c:v>
                </c:pt>
                <c:pt idx="61">
                  <c:v>161.21638507842593</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239.76800624088622</c:v>
                </c:pt>
                <c:pt idx="159">
                  <c:v>239.76868940803814</c:v>
                </c:pt>
                <c:pt idx="160">
                  <c:v>239.76937169697069</c:v>
                </c:pt>
                <c:pt idx="161">
                  <c:v>239.77005311613581</c:v>
                </c:pt>
                <c:pt idx="162">
                  <c:v>239.77073367397463</c:v>
                </c:pt>
                <c:pt idx="163">
                  <c:v>239.77141337891749</c:v>
                </c:pt>
                <c:pt idx="164">
                  <c:v>239.77209223938416</c:v>
                </c:pt>
                <c:pt idx="165">
                  <c:v>239.77277026378388</c:v>
                </c:pt>
                <c:pt idx="166">
                  <c:v>239.77344746051554</c:v>
                </c:pt>
                <c:pt idx="167">
                  <c:v>239.77412383796764</c:v>
                </c:pt>
                <c:pt idx="168">
                  <c:v>239.77479940451855</c:v>
                </c:pt>
                <c:pt idx="169">
                  <c:v>239.77547416853645</c:v>
                </c:pt>
                <c:pt idx="170">
                  <c:v>239.77614813837971</c:v>
                </c:pt>
                <c:pt idx="171">
                  <c:v>239.77682132239664</c:v>
                </c:pt>
                <c:pt idx="172">
                  <c:v>239.77749372892586</c:v>
                </c:pt>
                <c:pt idx="173">
                  <c:v>239.77816536629624</c:v>
                </c:pt>
                <c:pt idx="174">
                  <c:v>239.77883624282717</c:v>
                </c:pt>
                <c:pt idx="175">
                  <c:v>239.77950636682851</c:v>
                </c:pt>
                <c:pt idx="176">
                  <c:v>239.78017574660072</c:v>
                </c:pt>
                <c:pt idx="177">
                  <c:v>239.78084439043502</c:v>
                </c:pt>
                <c:pt idx="178">
                  <c:v>239.78151230661351</c:v>
                </c:pt>
                <c:pt idx="179">
                  <c:v>239.78217950340914</c:v>
                </c:pt>
                <c:pt idx="180">
                  <c:v>239.78284598908596</c:v>
                </c:pt>
                <c:pt idx="181">
                  <c:v>239.78351177189916</c:v>
                </c:pt>
                <c:pt idx="182">
                  <c:v>239.78417686009516</c:v>
                </c:pt>
                <c:pt idx="183">
                  <c:v>239.78484126191171</c:v>
                </c:pt>
                <c:pt idx="184">
                  <c:v>239.78550498557803</c:v>
                </c:pt>
                <c:pt idx="185">
                  <c:v>239.7861680393149</c:v>
                </c:pt>
                <c:pt idx="186">
                  <c:v>239.78683043133475</c:v>
                </c:pt>
                <c:pt idx="187">
                  <c:v>239.78749216984176</c:v>
                </c:pt>
                <c:pt idx="188">
                  <c:v>239.78815326303189</c:v>
                </c:pt>
                <c:pt idx="189">
                  <c:v>239.78881371909318</c:v>
                </c:pt>
                <c:pt idx="190">
                  <c:v>239.7894735462057</c:v>
                </c:pt>
                <c:pt idx="191">
                  <c:v>239.79013275254164</c:v>
                </c:pt>
                <c:pt idx="192">
                  <c:v>239.79079134626542</c:v>
                </c:pt>
                <c:pt idx="193">
                  <c:v>239.79144933553391</c:v>
                </c:pt>
                <c:pt idx="194">
                  <c:v>239.79210672849641</c:v>
                </c:pt>
                <c:pt idx="195">
                  <c:v>239.79276353329476</c:v>
                </c:pt>
                <c:pt idx="196">
                  <c:v>239.79341975806349</c:v>
                </c:pt>
                <c:pt idx="197">
                  <c:v>239.79407541092988</c:v>
                </c:pt>
                <c:pt idx="198">
                  <c:v>239.79473050001411</c:v>
                </c:pt>
                <c:pt idx="199">
                  <c:v>239.79538503342931</c:v>
                </c:pt>
                <c:pt idx="200">
                  <c:v>239.79603901928164</c:v>
                </c:pt>
                <c:pt idx="201">
                  <c:v>239.79669246567045</c:v>
                </c:pt>
                <c:pt idx="202">
                  <c:v>239.79734538068837</c:v>
                </c:pt>
                <c:pt idx="203">
                  <c:v>239.79799777242144</c:v>
                </c:pt>
                <c:pt idx="204">
                  <c:v>239.79864964894907</c:v>
                </c:pt>
                <c:pt idx="205">
                  <c:v>239.79930101834429</c:v>
                </c:pt>
                <c:pt idx="206">
                  <c:v>239.79995188867386</c:v>
                </c:pt>
                <c:pt idx="207">
                  <c:v>239.80060226799819</c:v>
                </c:pt>
                <c:pt idx="208">
                  <c:v>239.80125216437165</c:v>
                </c:pt>
                <c:pt idx="209">
                  <c:v>239.80190158584256</c:v>
                </c:pt>
                <c:pt idx="210">
                  <c:v>239.8025505404533</c:v>
                </c:pt>
                <c:pt idx="211">
                  <c:v>239.80319903624036</c:v>
                </c:pt>
                <c:pt idx="212">
                  <c:v>239.80384708123458</c:v>
                </c:pt>
                <c:pt idx="213">
                  <c:v>239.80449468346117</c:v>
                </c:pt>
                <c:pt idx="214">
                  <c:v>239.80514185093975</c:v>
                </c:pt>
                <c:pt idx="215">
                  <c:v>239.80578859168452</c:v>
                </c:pt>
                <c:pt idx="216">
                  <c:v>239.80643491370432</c:v>
                </c:pt>
                <c:pt idx="217">
                  <c:v>239.80708082500283</c:v>
                </c:pt>
                <c:pt idx="218">
                  <c:v>239.80772633357856</c:v>
                </c:pt>
                <c:pt idx="219">
                  <c:v>239.80837144742492</c:v>
                </c:pt>
                <c:pt idx="220">
                  <c:v>239.80901617453048</c:v>
                </c:pt>
                <c:pt idx="221">
                  <c:v>239.80966052287891</c:v>
                </c:pt>
                <c:pt idx="222">
                  <c:v>239.81030450044918</c:v>
                </c:pt>
                <c:pt idx="223">
                  <c:v>239.81094811521555</c:v>
                </c:pt>
                <c:pt idx="224">
                  <c:v>239.81159137514777</c:v>
                </c:pt>
                <c:pt idx="225">
                  <c:v>239.81223428821119</c:v>
                </c:pt>
                <c:pt idx="226">
                  <c:v>239.81287686236672</c:v>
                </c:pt>
                <c:pt idx="227">
                  <c:v>239.81351910557109</c:v>
                </c:pt>
                <c:pt idx="228">
                  <c:v>239.81416102577688</c:v>
                </c:pt>
                <c:pt idx="229">
                  <c:v>239.8148026309326</c:v>
                </c:pt>
                <c:pt idx="230">
                  <c:v>239.81544392898283</c:v>
                </c:pt>
                <c:pt idx="231">
                  <c:v>239.81608492786827</c:v>
                </c:pt>
                <c:pt idx="232">
                  <c:v>239.81672563552587</c:v>
                </c:pt>
                <c:pt idx="233">
                  <c:v>239.81736605988891</c:v>
                </c:pt>
                <c:pt idx="234">
                  <c:v>239.81800620888714</c:v>
                </c:pt>
                <c:pt idx="235">
                  <c:v>239.81864609044686</c:v>
                </c:pt>
                <c:pt idx="236">
                  <c:v>239.81928571249094</c:v>
                </c:pt>
                <c:pt idx="237">
                  <c:v>239.81992508293908</c:v>
                </c:pt>
                <c:pt idx="238">
                  <c:v>239.8205642097077</c:v>
                </c:pt>
                <c:pt idx="239">
                  <c:v>239.82120310071022</c:v>
                </c:pt>
                <c:pt idx="240">
                  <c:v>239.82184176385718</c:v>
                </c:pt>
                <c:pt idx="241">
                  <c:v>239.82248020705603</c:v>
                </c:pt>
                <c:pt idx="242">
                  <c:v>239.82311843821162</c:v>
                </c:pt>
                <c:pt idx="243">
                  <c:v>239.82375646522607</c:v>
                </c:pt>
                <c:pt idx="244">
                  <c:v>239.8243942959989</c:v>
                </c:pt>
                <c:pt idx="245">
                  <c:v>239.82503193842717</c:v>
                </c:pt>
                <c:pt idx="246">
                  <c:v>239.82566940040559</c:v>
                </c:pt>
                <c:pt idx="247">
                  <c:v>239.82630668982648</c:v>
                </c:pt>
                <c:pt idx="248">
                  <c:v>239.82694381458009</c:v>
                </c:pt>
                <c:pt idx="249">
                  <c:v>239.82758078255455</c:v>
                </c:pt>
              </c:numCache>
            </c:numRef>
          </c:yVal>
          <c:smooth val="1"/>
        </c:ser>
        <c:ser>
          <c:idx val="4"/>
          <c:order val="3"/>
          <c:tx>
            <c:v>Adjusting orbit of the Payload after Orbital insertion</c:v>
          </c:tx>
          <c:spPr>
            <a:ln w="19050">
              <a:noFill/>
            </a:ln>
          </c:spPr>
          <c:marker>
            <c:symbol val="circle"/>
            <c:size val="4"/>
            <c:spPr>
              <a:solidFill>
                <a:srgbClr val="FFFF00"/>
              </a:solidFill>
              <a:ln>
                <a:solidFill>
                  <a:srgbClr val="000000"/>
                </a:solidFill>
                <a:prstDash val="solid"/>
              </a:ln>
            </c:spPr>
          </c:marker>
          <c:xVal>
            <c:numRef>
              <c:f>Calcs!$C$43:$IR$43</c:f>
              <c:numCache>
                <c:formatCode>0.0</c:formatCode>
                <c:ptCount val="2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1099.0401844002652</c:v>
                </c:pt>
                <c:pt idx="135">
                  <c:v>1121.9847997929078</c:v>
                </c:pt>
                <c:pt idx="136">
                  <c:v>1144.951562861273</c:v>
                </c:pt>
                <c:pt idx="137">
                  <c:v>1167.9405331264884</c:v>
                </c:pt>
                <c:pt idx="138">
                  <c:v>1190.9517186848309</c:v>
                </c:pt>
                <c:pt idx="139">
                  <c:v>1213.9851271122973</c:v>
                </c:pt>
                <c:pt idx="140">
                  <c:v>1237.0407654676467</c:v>
                </c:pt>
                <c:pt idx="141">
                  <c:v>1260.1186402853662</c:v>
                </c:pt>
                <c:pt idx="142">
                  <c:v>1283.2187575736718</c:v>
                </c:pt>
                <c:pt idx="143">
                  <c:v>1306.3411228175451</c:v>
                </c:pt>
                <c:pt idx="144">
                  <c:v>1329.4857409716324</c:v>
                </c:pt>
                <c:pt idx="145">
                  <c:v>1352.6526036431128</c:v>
                </c:pt>
                <c:pt idx="146">
                  <c:v>1375.8416791816676</c:v>
                </c:pt>
                <c:pt idx="147">
                  <c:v>1399.0529306349652</c:v>
                </c:pt>
                <c:pt idx="148">
                  <c:v>1422.2863296066694</c:v>
                </c:pt>
                <c:pt idx="149">
                  <c:v>1445.5418541530005</c:v>
                </c:pt>
                <c:pt idx="150">
                  <c:v>1468.8194871921362</c:v>
                </c:pt>
                <c:pt idx="151">
                  <c:v>1492.1077493052869</c:v>
                </c:pt>
                <c:pt idx="152">
                  <c:v>1515.3951638184169</c:v>
                </c:pt>
                <c:pt idx="153">
                  <c:v>1538.681722273222</c:v>
                </c:pt>
                <c:pt idx="154">
                  <c:v>1561.9674181822361</c:v>
                </c:pt>
                <c:pt idx="155">
                  <c:v>1585.2522465411935</c:v>
                </c:pt>
                <c:pt idx="156">
                  <c:v>1608.5366440520474</c:v>
                </c:pt>
                <c:pt idx="157">
                  <c:v>1631.8210475502519</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xVal>
          <c:yVal>
            <c:numRef>
              <c:f>Calcs!$C$42:$IR$42</c:f>
              <c:numCache>
                <c:formatCode>0.0</c:formatCode>
                <c:ptCount val="2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240.455910507825</c:v>
                </c:pt>
                <c:pt idx="135">
                  <c:v>240.41179356075037</c:v>
                </c:pt>
                <c:pt idx="136">
                  <c:v>240.36531205413684</c:v>
                </c:pt>
                <c:pt idx="137">
                  <c:v>240.31662149337214</c:v>
                </c:pt>
                <c:pt idx="138">
                  <c:v>240.26587461388073</c:v>
                </c:pt>
                <c:pt idx="139">
                  <c:v>240.21322427643869</c:v>
                </c:pt>
                <c:pt idx="140">
                  <c:v>240.15882636531225</c:v>
                </c:pt>
                <c:pt idx="141">
                  <c:v>240.10283399262676</c:v>
                </c:pt>
                <c:pt idx="142">
                  <c:v>240.04540040210523</c:v>
                </c:pt>
                <c:pt idx="143">
                  <c:v>239.98668187563317</c:v>
                </c:pt>
                <c:pt idx="144">
                  <c:v>239.93415698970878</c:v>
                </c:pt>
                <c:pt idx="145">
                  <c:v>239.89362591212537</c:v>
                </c:pt>
                <c:pt idx="146">
                  <c:v>239.86228352239803</c:v>
                </c:pt>
                <c:pt idx="147">
                  <c:v>239.838014818537</c:v>
                </c:pt>
                <c:pt idx="148">
                  <c:v>239.81922737258824</c:v>
                </c:pt>
                <c:pt idx="149">
                  <c:v>239.80472224654892</c:v>
                </c:pt>
                <c:pt idx="150">
                  <c:v>239.7935968039109</c:v>
                </c:pt>
                <c:pt idx="151">
                  <c:v>239.78517151610956</c:v>
                </c:pt>
                <c:pt idx="152">
                  <c:v>239.77885270988855</c:v>
                </c:pt>
                <c:pt idx="153">
                  <c:v>239.77411421244415</c:v>
                </c:pt>
                <c:pt idx="154">
                  <c:v>239.77063941314745</c:v>
                </c:pt>
                <c:pt idx="155">
                  <c:v>239.76834370314259</c:v>
                </c:pt>
                <c:pt idx="156">
                  <c:v>239.76723602708873</c:v>
                </c:pt>
                <c:pt idx="157">
                  <c:v>239.76732218705214</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yVal>
          <c:smooth val="1"/>
        </c:ser>
        <c:ser>
          <c:idx val="1"/>
          <c:order val="4"/>
          <c:tx>
            <c:v>Stage 1 Engine firing</c:v>
          </c:tx>
          <c:spPr>
            <a:ln w="19050">
              <a:noFill/>
            </a:ln>
          </c:spPr>
          <c:marker>
            <c:symbol val="dash"/>
            <c:size val="4"/>
            <c:spPr>
              <a:ln>
                <a:solidFill>
                  <a:schemeClr val="accent2">
                    <a:lumMod val="75000"/>
                  </a:schemeClr>
                </a:solidFill>
              </a:ln>
            </c:spPr>
          </c:marker>
          <c:xVal>
            <c:numRef>
              <c:f>Calcs!$C$37:$IR$37</c:f>
              <c:numCache>
                <c:formatCode>0.0</c:formatCode>
                <c:ptCount val="250"/>
                <c:pt idx="0">
                  <c:v>0</c:v>
                </c:pt>
                <c:pt idx="1">
                  <c:v>2.9373184985116748E-5</c:v>
                </c:pt>
                <c:pt idx="2">
                  <c:v>2.0840147770782936E-4</c:v>
                </c:pt>
                <c:pt idx="3">
                  <c:v>7.8538905049675115E-4</c:v>
                </c:pt>
                <c:pt idx="4">
                  <c:v>2.146923601443571E-3</c:v>
                </c:pt>
                <c:pt idx="5">
                  <c:v>4.8288828397253705E-3</c:v>
                </c:pt>
                <c:pt idx="6">
                  <c:v>9.5282417144236537E-3</c:v>
                </c:pt>
                <c:pt idx="7">
                  <c:v>1.7115737854087546E-2</c:v>
                </c:pt>
                <c:pt idx="8">
                  <c:v>2.8649454134522266E-2</c:v>
                </c:pt>
                <c:pt idx="9">
                  <c:v>4.5389378097130145E-2</c:v>
                </c:pt>
                <c:pt idx="10">
                  <c:v>6.8812997905614445E-2</c:v>
                </c:pt>
                <c:pt idx="11">
                  <c:v>0.10063199341848915</c:v>
                </c:pt>
                <c:pt idx="12">
                  <c:v>0.14281007849211591</c:v>
                </c:pt>
                <c:pt idx="13">
                  <c:v>0.19758204649360372</c:v>
                </c:pt>
                <c:pt idx="14">
                  <c:v>0.26747406481035485</c:v>
                </c:pt>
                <c:pt idx="15">
                  <c:v>0.35532525547846894</c:v>
                </c:pt>
                <c:pt idx="16">
                  <c:v>0.46431058741089909</c:v>
                </c:pt>
                <c:pt idx="17">
                  <c:v>0.59796509050258451</c:v>
                </c:pt>
                <c:pt idx="18">
                  <c:v>0.76020938257320747</c:v>
                </c:pt>
                <c:pt idx="19">
                  <c:v>0.95537647605224085</c:v>
                </c:pt>
                <c:pt idx="20">
                  <c:v>1.1882398017649496</c:v>
                </c:pt>
                <c:pt idx="21">
                  <c:v>1.4640423514218555</c:v>
                </c:pt>
                <c:pt idx="22">
                  <c:v>1.788526797863349</c:v>
                </c:pt>
                <c:pt idx="23">
                  <c:v>2.1679664022195388</c:v>
                </c:pt>
                <c:pt idx="24">
                  <c:v>2.60919645933537</c:v>
                </c:pt>
                <c:pt idx="25">
                  <c:v>3.1196459668699368</c:v>
                </c:pt>
                <c:pt idx="26">
                  <c:v>3.7073691295744702</c:v>
                </c:pt>
                <c:pt idx="27">
                  <c:v>4.3810762290527121</c:v>
                </c:pt>
                <c:pt idx="28">
                  <c:v>5.1501633019716442</c:v>
                </c:pt>
                <c:pt idx="29">
                  <c:v>6.024739977928971</c:v>
                </c:pt>
                <c:pt idx="30">
                  <c:v>7.0156547357315411</c:v>
                </c:pt>
                <c:pt idx="31">
                  <c:v>8.1345167476161979</c:v>
                </c:pt>
                <c:pt idx="32">
                  <c:v>9.3937134007385357</c:v>
                </c:pt>
                <c:pt idx="33">
                  <c:v>10.806422521907795</c:v>
                </c:pt>
                <c:pt idx="34">
                  <c:v>12.386618293894941</c:v>
                </c:pt>
                <c:pt idx="35">
                  <c:v>14.149069851954959</c:v>
                </c:pt>
                <c:pt idx="36">
                  <c:v>16.109331599090343</c:v>
                </c:pt>
                <c:pt idx="37">
                  <c:v>18.283724393366494</c:v>
                </c:pt>
                <c:pt idx="38">
                  <c:v>20.689306957035765</c:v>
                </c:pt>
                <c:pt idx="39">
                  <c:v>23.343837150453275</c:v>
                </c:pt>
                <c:pt idx="40">
                  <c:v>26.265723160168559</c:v>
                </c:pt>
                <c:pt idx="41">
                  <c:v>29.47396518293866</c:v>
                </c:pt>
                <c:pt idx="42">
                  <c:v>32.988088858511198</c:v>
                </c:pt>
                <c:pt idx="43">
                  <c:v>36.828072522088917</c:v>
                </c:pt>
                <c:pt idx="44">
                  <c:v>41.014271313799966</c:v>
                </c:pt>
                <c:pt idx="45">
                  <c:v>45.567342296942186</c:v>
                </c:pt>
                <c:pt idx="46">
                  <c:v>50.508175997122564</c:v>
                </c:pt>
                <c:pt idx="47">
                  <c:v>55.857841177642733</c:v>
                </c:pt>
                <c:pt idx="48">
                  <c:v>61.636693836269529</c:v>
                </c:pt>
                <c:pt idx="49">
                  <c:v>67.864410975475892</c:v>
                </c:pt>
                <c:pt idx="50">
                  <c:v>74.561729233267968</c:v>
                </c:pt>
                <c:pt idx="51">
                  <c:v>81.507305847320296</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xVal>
          <c:yVal>
            <c:numRef>
              <c:f>Calcs!$C$36:$IR$36</c:f>
              <c:numCache>
                <c:formatCode>0.0</c:formatCode>
                <c:ptCount val="250"/>
                <c:pt idx="0">
                  <c:v>2.8295749358739478E-2</c:v>
                </c:pt>
                <c:pt idx="1">
                  <c:v>0.11421660844435896</c:v>
                </c:pt>
                <c:pt idx="2">
                  <c:v>0.25986042997251529</c:v>
                </c:pt>
                <c:pt idx="3">
                  <c:v>0.46738743926298298</c:v>
                </c:pt>
                <c:pt idx="4">
                  <c:v>0.73902234258514088</c:v>
                </c:pt>
                <c:pt idx="5">
                  <c:v>1.0770561774505591</c:v>
                </c:pt>
                <c:pt idx="6">
                  <c:v>1.4838478409573665</c:v>
                </c:pt>
                <c:pt idx="7">
                  <c:v>1.9618252227685402</c:v>
                </c:pt>
                <c:pt idx="8">
                  <c:v>2.513485858299382</c:v>
                </c:pt>
                <c:pt idx="9">
                  <c:v>3.1413970074839455</c:v>
                </c:pt>
                <c:pt idx="10">
                  <c:v>3.848195046979495</c:v>
                </c:pt>
                <c:pt idx="11">
                  <c:v>4.6365840532841576</c:v>
                </c:pt>
                <c:pt idx="12">
                  <c:v>5.5093334370780065</c:v>
                </c:pt>
                <c:pt idx="13">
                  <c:v>6.4692744656334069</c:v>
                </c:pt>
                <c:pt idx="14">
                  <c:v>7.5192955105394867</c:v>
                </c:pt>
                <c:pt idx="15">
                  <c:v>8.6623358053969941</c:v>
                </c:pt>
                <c:pt idx="16">
                  <c:v>9.9013774790835534</c:v>
                </c:pt>
                <c:pt idx="17">
                  <c:v>11.239435645951088</c:v>
                </c:pt>
                <c:pt idx="18">
                  <c:v>12.679546285895539</c:v>
                </c:pt>
                <c:pt idx="19">
                  <c:v>14.224751591307898</c:v>
                </c:pt>
                <c:pt idx="20">
                  <c:v>15.878082443573321</c:v>
                </c:pt>
                <c:pt idx="21">
                  <c:v>17.642537706539553</c:v>
                </c:pt>
                <c:pt idx="22">
                  <c:v>19.521059979565514</c:v>
                </c:pt>
                <c:pt idx="23">
                  <c:v>21.51650735920871</c:v>
                </c:pt>
                <c:pt idx="24">
                  <c:v>23.631620826931822</c:v>
                </c:pt>
                <c:pt idx="25">
                  <c:v>25.868986826349495</c:v>
                </c:pt>
                <c:pt idx="26">
                  <c:v>28.230994689705565</c:v>
                </c:pt>
                <c:pt idx="27">
                  <c:v>30.719788441529019</c:v>
                </c:pt>
                <c:pt idx="28">
                  <c:v>33.337212447110801</c:v>
                </c:pt>
                <c:pt idx="29">
                  <c:v>36.084750955530936</c:v>
                </c:pt>
                <c:pt idx="30">
                  <c:v>38.96346080593343</c:v>
                </c:pt>
                <c:pt idx="31">
                  <c:v>41.973897483271742</c:v>
                </c:pt>
                <c:pt idx="32">
                  <c:v>45.116034220470816</c:v>
                </c:pt>
                <c:pt idx="33">
                  <c:v>48.389174237100683</c:v>
                </c:pt>
                <c:pt idx="34">
                  <c:v>51.79185687040551</c:v>
                </c:pt>
                <c:pt idx="35">
                  <c:v>55.321756998826885</c:v>
                </c:pt>
                <c:pt idx="36">
                  <c:v>58.97557949024803</c:v>
                </c:pt>
                <c:pt idx="37">
                  <c:v>62.748949221941693</c:v>
                </c:pt>
                <c:pt idx="38">
                  <c:v>66.636298140318985</c:v>
                </c:pt>
                <c:pt idx="39">
                  <c:v>70.630751052306351</c:v>
                </c:pt>
                <c:pt idx="40">
                  <c:v>74.724010906736623</c:v>
                </c:pt>
                <c:pt idx="41">
                  <c:v>78.90624703945555</c:v>
                </c:pt>
                <c:pt idx="42">
                  <c:v>83.165988022005905</c:v>
                </c:pt>
                <c:pt idx="43">
                  <c:v>87.490021096337571</c:v>
                </c:pt>
                <c:pt idx="44">
                  <c:v>91.863300133536455</c:v>
                </c:pt>
                <c:pt idx="45">
                  <c:v>96.268865702242735</c:v>
                </c:pt>
                <c:pt idx="46">
                  <c:v>100.68777718394848</c:v>
                </c:pt>
                <c:pt idx="47">
                  <c:v>105.09905803251046</c:v>
                </c:pt>
                <c:pt idx="48">
                  <c:v>109.48790254478787</c:v>
                </c:pt>
                <c:pt idx="49">
                  <c:v>113.85218603057471</c:v>
                </c:pt>
                <c:pt idx="50">
                  <c:v>118.19543001320072</c:v>
                </c:pt>
                <c:pt idx="51">
                  <c:v>122.49153671527704</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numCache>
            </c:numRef>
          </c:yVal>
          <c:smooth val="1"/>
        </c:ser>
        <c:dLbls>
          <c:showLegendKey val="0"/>
          <c:showVal val="0"/>
          <c:showCatName val="0"/>
          <c:showSerName val="0"/>
          <c:showPercent val="0"/>
          <c:showBubbleSize val="0"/>
        </c:dLbls>
        <c:axId val="250826880"/>
        <c:axId val="250821000"/>
      </c:scatterChart>
      <c:valAx>
        <c:axId val="250826880"/>
        <c:scaling>
          <c:orientation val="minMax"/>
          <c:min val="0"/>
        </c:scaling>
        <c:delete val="0"/>
        <c:axPos val="b"/>
        <c:title>
          <c:tx>
            <c:rich>
              <a:bodyPr/>
              <a:lstStyle/>
              <a:p>
                <a:pPr>
                  <a:defRPr sz="825" b="0" i="0" u="none" strike="noStrike" baseline="0">
                    <a:solidFill>
                      <a:srgbClr val="000000"/>
                    </a:solidFill>
                    <a:latin typeface="Arial"/>
                    <a:ea typeface="Arial"/>
                    <a:cs typeface="Arial"/>
                  </a:defRPr>
                </a:pPr>
                <a:r>
                  <a:rPr lang="en-GB"/>
                  <a:t>Distance in kilometres</a:t>
                </a:r>
              </a:p>
            </c:rich>
          </c:tx>
          <c:layout>
            <c:manualLayout>
              <c:xMode val="edge"/>
              <c:yMode val="edge"/>
              <c:x val="0.45582706766917297"/>
              <c:y val="0.937109556238616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50821000"/>
        <c:crosses val="autoZero"/>
        <c:crossBetween val="midCat"/>
      </c:valAx>
      <c:valAx>
        <c:axId val="250821000"/>
        <c:scaling>
          <c:orientation val="minMax"/>
          <c:min val="0"/>
        </c:scaling>
        <c:delete val="0"/>
        <c:axPos val="l"/>
        <c:majorGridlines>
          <c:spPr>
            <a:ln w="3175">
              <a:solidFill>
                <a:srgbClr val="000000"/>
              </a:solidFill>
              <a:prstDash val="solid"/>
            </a:ln>
          </c:spPr>
        </c:majorGridlines>
        <c:title>
          <c:tx>
            <c:rich>
              <a:bodyPr/>
              <a:lstStyle/>
              <a:p>
                <a:pPr>
                  <a:defRPr sz="825" b="0" i="0" u="none" strike="noStrike" baseline="0">
                    <a:solidFill>
                      <a:srgbClr val="000000"/>
                    </a:solidFill>
                    <a:latin typeface="Arial"/>
                    <a:ea typeface="Arial"/>
                    <a:cs typeface="Arial"/>
                  </a:defRPr>
                </a:pPr>
                <a:r>
                  <a:rPr lang="en-GB"/>
                  <a:t>Height in kilometres</a:t>
                </a:r>
              </a:p>
            </c:rich>
          </c:tx>
          <c:layout>
            <c:manualLayout>
              <c:xMode val="edge"/>
              <c:yMode val="edge"/>
              <c:x val="6.5789473684210531E-3"/>
              <c:y val="0.350105807364315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50826880"/>
        <c:crosses val="autoZero"/>
        <c:crossBetween val="midCat"/>
      </c:valAx>
      <c:spPr>
        <a:gradFill rotWithShape="0">
          <a:gsLst>
            <a:gs pos="0">
              <a:srgbClr xmlns:mc="http://schemas.openxmlformats.org/markup-compatibility/2006" xmlns:a14="http://schemas.microsoft.com/office/drawing/2010/main" val="808080" mc:Ignorable="a14" a14:legacySpreadsheetColorIndex="22">
                <a:gamma/>
                <a:shade val="66667"/>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legend>
      <c:legendPos val="r"/>
      <c:layout>
        <c:manualLayout>
          <c:xMode val="edge"/>
          <c:yMode val="edge"/>
          <c:x val="5.4511278195488719E-2"/>
          <c:y val="2.3060861562918977E-2"/>
          <c:w val="0.89003759398496252"/>
          <c:h val="5.8700374887430136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0.98425196850393704" l="0.35433070866141736" r="0.35433070866141736" t="0.98425196850393704" header="0.51181102362204722" footer="0.5118110236220472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4534690049985E-2"/>
          <c:y val="0.12658274790872692"/>
          <c:w val="0.90566110743428385"/>
          <c:h val="0.71899000812156888"/>
        </c:manualLayout>
      </c:layout>
      <c:lineChart>
        <c:grouping val="standard"/>
        <c:varyColors val="0"/>
        <c:ser>
          <c:idx val="0"/>
          <c:order val="0"/>
          <c:tx>
            <c:v>Forecast trajectory of the Payload in free fall</c:v>
          </c:tx>
          <c:spPr>
            <a:ln w="19050">
              <a:noFill/>
            </a:ln>
          </c:spPr>
          <c:marker>
            <c:symbol val="circle"/>
            <c:size val="3"/>
            <c:spPr>
              <a:solidFill>
                <a:schemeClr val="accent1">
                  <a:lumMod val="60000"/>
                  <a:lumOff val="40000"/>
                </a:schemeClr>
              </a:solidFill>
              <a:ln>
                <a:solidFill>
                  <a:srgbClr val="000080"/>
                </a:solidFill>
                <a:prstDash val="solid"/>
              </a:ln>
            </c:spPr>
          </c:marker>
          <c:cat>
            <c:numRef>
              <c:f>Calcs!$B$46:$IC$46</c:f>
              <c:numCache>
                <c:formatCode>0.0</c:formatCode>
                <c:ptCount val="236"/>
                <c:pt idx="0">
                  <c:v>0</c:v>
                </c:pt>
                <c:pt idx="1">
                  <c:v>0.41801419079101743</c:v>
                </c:pt>
                <c:pt idx="2">
                  <c:v>0.83602838158203485</c:v>
                </c:pt>
                <c:pt idx="3">
                  <c:v>1.2540425723730524</c:v>
                </c:pt>
                <c:pt idx="4">
                  <c:v>1.6720567631640697</c:v>
                </c:pt>
                <c:pt idx="5">
                  <c:v>2.0900709539550872</c:v>
                </c:pt>
                <c:pt idx="6">
                  <c:v>2.5080851447461048</c:v>
                </c:pt>
                <c:pt idx="7">
                  <c:v>2.9260993355371223</c:v>
                </c:pt>
                <c:pt idx="8">
                  <c:v>3.3441135263281394</c:v>
                </c:pt>
                <c:pt idx="9">
                  <c:v>3.7621277171191569</c:v>
                </c:pt>
                <c:pt idx="10">
                  <c:v>4.1801419079101745</c:v>
                </c:pt>
                <c:pt idx="11">
                  <c:v>4.5981560987011925</c:v>
                </c:pt>
                <c:pt idx="12">
                  <c:v>5.0161702894922096</c:v>
                </c:pt>
                <c:pt idx="13">
                  <c:v>5.4341844802832266</c:v>
                </c:pt>
                <c:pt idx="14">
                  <c:v>5.8521986710742446</c:v>
                </c:pt>
                <c:pt idx="15">
                  <c:v>6.2702128618652617</c:v>
                </c:pt>
                <c:pt idx="16">
                  <c:v>6.6882270526562788</c:v>
                </c:pt>
                <c:pt idx="17">
                  <c:v>7.1062412434472968</c:v>
                </c:pt>
                <c:pt idx="18">
                  <c:v>7.5242554342383139</c:v>
                </c:pt>
                <c:pt idx="19">
                  <c:v>7.942269625029331</c:v>
                </c:pt>
                <c:pt idx="20">
                  <c:v>8.360283815820349</c:v>
                </c:pt>
                <c:pt idx="21">
                  <c:v>8.7782980066113669</c:v>
                </c:pt>
                <c:pt idx="22">
                  <c:v>9.1963121974023849</c:v>
                </c:pt>
                <c:pt idx="23">
                  <c:v>9.6143263881934011</c:v>
                </c:pt>
                <c:pt idx="24">
                  <c:v>10.032340578984419</c:v>
                </c:pt>
                <c:pt idx="25">
                  <c:v>10.450354769775435</c:v>
                </c:pt>
                <c:pt idx="26">
                  <c:v>10.868368960566453</c:v>
                </c:pt>
                <c:pt idx="27">
                  <c:v>11.286383151357471</c:v>
                </c:pt>
                <c:pt idx="28">
                  <c:v>11.704397342148489</c:v>
                </c:pt>
                <c:pt idx="29">
                  <c:v>12.122411532939505</c:v>
                </c:pt>
                <c:pt idx="30">
                  <c:v>12.540425723730523</c:v>
                </c:pt>
                <c:pt idx="31">
                  <c:v>12.95843991452154</c:v>
                </c:pt>
                <c:pt idx="32">
                  <c:v>13.376454105312558</c:v>
                </c:pt>
                <c:pt idx="33">
                  <c:v>13.794468296103577</c:v>
                </c:pt>
                <c:pt idx="34">
                  <c:v>14.212482486894594</c:v>
                </c:pt>
                <c:pt idx="35">
                  <c:v>14.630496677685612</c:v>
                </c:pt>
                <c:pt idx="36">
                  <c:v>15.048510868476628</c:v>
                </c:pt>
                <c:pt idx="37">
                  <c:v>15.466525059267646</c:v>
                </c:pt>
                <c:pt idx="38">
                  <c:v>15.884539250058662</c:v>
                </c:pt>
                <c:pt idx="39">
                  <c:v>16.302553440849682</c:v>
                </c:pt>
                <c:pt idx="40">
                  <c:v>16.720567631640698</c:v>
                </c:pt>
                <c:pt idx="41">
                  <c:v>17.138581822431714</c:v>
                </c:pt>
                <c:pt idx="42">
                  <c:v>17.556596013222734</c:v>
                </c:pt>
                <c:pt idx="43">
                  <c:v>17.97461020401375</c:v>
                </c:pt>
                <c:pt idx="44">
                  <c:v>18.39262439480477</c:v>
                </c:pt>
                <c:pt idx="45">
                  <c:v>18.810638585595783</c:v>
                </c:pt>
                <c:pt idx="46">
                  <c:v>19.228652776386802</c:v>
                </c:pt>
                <c:pt idx="47">
                  <c:v>19.646666967177818</c:v>
                </c:pt>
                <c:pt idx="48">
                  <c:v>20.064681157968838</c:v>
                </c:pt>
                <c:pt idx="49">
                  <c:v>20.482695348759858</c:v>
                </c:pt>
                <c:pt idx="50">
                  <c:v>20.900709539550871</c:v>
                </c:pt>
                <c:pt idx="51">
                  <c:v>21.31872373034189</c:v>
                </c:pt>
                <c:pt idx="52">
                  <c:v>21.736737921132907</c:v>
                </c:pt>
                <c:pt idx="53">
                  <c:v>22.154752111923926</c:v>
                </c:pt>
                <c:pt idx="54">
                  <c:v>22.572766302714943</c:v>
                </c:pt>
                <c:pt idx="55">
                  <c:v>22.990780493505959</c:v>
                </c:pt>
                <c:pt idx="56">
                  <c:v>23.408794684296979</c:v>
                </c:pt>
                <c:pt idx="57">
                  <c:v>23.826808875087995</c:v>
                </c:pt>
                <c:pt idx="58">
                  <c:v>24.244823065879011</c:v>
                </c:pt>
                <c:pt idx="59">
                  <c:v>24.662837256670027</c:v>
                </c:pt>
                <c:pt idx="60">
                  <c:v>25.080851447461047</c:v>
                </c:pt>
                <c:pt idx="61">
                  <c:v>25.498865638252067</c:v>
                </c:pt>
                <c:pt idx="62">
                  <c:v>25.916879829043079</c:v>
                </c:pt>
                <c:pt idx="63">
                  <c:v>26.334894019834099</c:v>
                </c:pt>
                <c:pt idx="64">
                  <c:v>26.752908210625115</c:v>
                </c:pt>
                <c:pt idx="65">
                  <c:v>27.170922401416135</c:v>
                </c:pt>
                <c:pt idx="66">
                  <c:v>27.588936592207155</c:v>
                </c:pt>
                <c:pt idx="67">
                  <c:v>28.006950782998167</c:v>
                </c:pt>
                <c:pt idx="68">
                  <c:v>28.424964973789187</c:v>
                </c:pt>
                <c:pt idx="69">
                  <c:v>28.842979164580203</c:v>
                </c:pt>
                <c:pt idx="70">
                  <c:v>29.260993355371223</c:v>
                </c:pt>
                <c:pt idx="71">
                  <c:v>29.679007546162236</c:v>
                </c:pt>
                <c:pt idx="72">
                  <c:v>30.097021736953256</c:v>
                </c:pt>
                <c:pt idx="73">
                  <c:v>30.515035927744275</c:v>
                </c:pt>
                <c:pt idx="74">
                  <c:v>30.933050118535292</c:v>
                </c:pt>
                <c:pt idx="75">
                  <c:v>31.351064309326308</c:v>
                </c:pt>
                <c:pt idx="76">
                  <c:v>31.769078500117324</c:v>
                </c:pt>
                <c:pt idx="77">
                  <c:v>32.187092690908344</c:v>
                </c:pt>
                <c:pt idx="78">
                  <c:v>32.605106881699363</c:v>
                </c:pt>
                <c:pt idx="79">
                  <c:v>33.023121072490376</c:v>
                </c:pt>
                <c:pt idx="80">
                  <c:v>33.441135263281396</c:v>
                </c:pt>
                <c:pt idx="81">
                  <c:v>33.859149454072416</c:v>
                </c:pt>
                <c:pt idx="82">
                  <c:v>34.277163644863428</c:v>
                </c:pt>
                <c:pt idx="83">
                  <c:v>34.695177835654448</c:v>
                </c:pt>
                <c:pt idx="84">
                  <c:v>35.113192026445468</c:v>
                </c:pt>
                <c:pt idx="85">
                  <c:v>35.53120621723648</c:v>
                </c:pt>
                <c:pt idx="86">
                  <c:v>35.9492204080275</c:v>
                </c:pt>
                <c:pt idx="87">
                  <c:v>36.36723459881852</c:v>
                </c:pt>
                <c:pt idx="88">
                  <c:v>36.78524878960954</c:v>
                </c:pt>
                <c:pt idx="89">
                  <c:v>37.203262980400559</c:v>
                </c:pt>
                <c:pt idx="90">
                  <c:v>37.621277171191565</c:v>
                </c:pt>
                <c:pt idx="91">
                  <c:v>38.039291361982585</c:v>
                </c:pt>
                <c:pt idx="92">
                  <c:v>38.457305552773605</c:v>
                </c:pt>
                <c:pt idx="93">
                  <c:v>38.875319743564624</c:v>
                </c:pt>
                <c:pt idx="94">
                  <c:v>39.293333934355637</c:v>
                </c:pt>
                <c:pt idx="95">
                  <c:v>39.711348125146657</c:v>
                </c:pt>
                <c:pt idx="96">
                  <c:v>40.129362315937676</c:v>
                </c:pt>
                <c:pt idx="97">
                  <c:v>40.547376506728696</c:v>
                </c:pt>
                <c:pt idx="98">
                  <c:v>40.965390697519716</c:v>
                </c:pt>
                <c:pt idx="99">
                  <c:v>41.383404888310722</c:v>
                </c:pt>
                <c:pt idx="100">
                  <c:v>41.801419079101741</c:v>
                </c:pt>
                <c:pt idx="101">
                  <c:v>42.219433269892761</c:v>
                </c:pt>
                <c:pt idx="102">
                  <c:v>42.637447460683781</c:v>
                </c:pt>
                <c:pt idx="103">
                  <c:v>43.055461651474801</c:v>
                </c:pt>
                <c:pt idx="104">
                  <c:v>43.473475842265813</c:v>
                </c:pt>
                <c:pt idx="105">
                  <c:v>43.891490033056833</c:v>
                </c:pt>
                <c:pt idx="106">
                  <c:v>44.309504223847853</c:v>
                </c:pt>
                <c:pt idx="107">
                  <c:v>44.727518414638865</c:v>
                </c:pt>
                <c:pt idx="108">
                  <c:v>45.145532605429885</c:v>
                </c:pt>
                <c:pt idx="109">
                  <c:v>45.563546796220898</c:v>
                </c:pt>
                <c:pt idx="110">
                  <c:v>45.981560987011918</c:v>
                </c:pt>
                <c:pt idx="111">
                  <c:v>46.399575177802937</c:v>
                </c:pt>
                <c:pt idx="112">
                  <c:v>46.817589368593957</c:v>
                </c:pt>
                <c:pt idx="113">
                  <c:v>47.235603559384977</c:v>
                </c:pt>
                <c:pt idx="114">
                  <c:v>47.653617750175989</c:v>
                </c:pt>
                <c:pt idx="115">
                  <c:v>48.071631940967009</c:v>
                </c:pt>
                <c:pt idx="116">
                  <c:v>48.489646131758022</c:v>
                </c:pt>
                <c:pt idx="117">
                  <c:v>48.907660322549042</c:v>
                </c:pt>
                <c:pt idx="118">
                  <c:v>49.325674513340054</c:v>
                </c:pt>
                <c:pt idx="119">
                  <c:v>49.743688704131074</c:v>
                </c:pt>
                <c:pt idx="120">
                  <c:v>50.161702894922094</c:v>
                </c:pt>
                <c:pt idx="121">
                  <c:v>50.579717085713114</c:v>
                </c:pt>
                <c:pt idx="122">
                  <c:v>50.997731276504133</c:v>
                </c:pt>
                <c:pt idx="123">
                  <c:v>51.415745467295146</c:v>
                </c:pt>
                <c:pt idx="124">
                  <c:v>51.833759658086159</c:v>
                </c:pt>
                <c:pt idx="125">
                  <c:v>52.251773848877178</c:v>
                </c:pt>
                <c:pt idx="126">
                  <c:v>52.669788039668198</c:v>
                </c:pt>
                <c:pt idx="127">
                  <c:v>53.087802230459218</c:v>
                </c:pt>
                <c:pt idx="128">
                  <c:v>53.505816421250231</c:v>
                </c:pt>
                <c:pt idx="129">
                  <c:v>53.92383061204125</c:v>
                </c:pt>
                <c:pt idx="130">
                  <c:v>54.34184480283227</c:v>
                </c:pt>
                <c:pt idx="131">
                  <c:v>54.75985899362329</c:v>
                </c:pt>
                <c:pt idx="132">
                  <c:v>55.17787318441431</c:v>
                </c:pt>
                <c:pt idx="133">
                  <c:v>55.595887375205315</c:v>
                </c:pt>
                <c:pt idx="134">
                  <c:v>56.013901565996335</c:v>
                </c:pt>
                <c:pt idx="135">
                  <c:v>56.431915756787355</c:v>
                </c:pt>
                <c:pt idx="136">
                  <c:v>56.849929947578374</c:v>
                </c:pt>
                <c:pt idx="137">
                  <c:v>57.267944138369394</c:v>
                </c:pt>
                <c:pt idx="138">
                  <c:v>57.685958329160407</c:v>
                </c:pt>
                <c:pt idx="139">
                  <c:v>58.103972519951427</c:v>
                </c:pt>
                <c:pt idx="140">
                  <c:v>58.521986710742446</c:v>
                </c:pt>
                <c:pt idx="141">
                  <c:v>58.940000901533459</c:v>
                </c:pt>
                <c:pt idx="142">
                  <c:v>59.358015092324472</c:v>
                </c:pt>
                <c:pt idx="143">
                  <c:v>59.776029283115491</c:v>
                </c:pt>
                <c:pt idx="144">
                  <c:v>60.194043473906511</c:v>
                </c:pt>
                <c:pt idx="145">
                  <c:v>60.612057664697531</c:v>
                </c:pt>
                <c:pt idx="146">
                  <c:v>61.030071855488551</c:v>
                </c:pt>
                <c:pt idx="147">
                  <c:v>61.448086046279563</c:v>
                </c:pt>
                <c:pt idx="148">
                  <c:v>61.866100237070583</c:v>
                </c:pt>
                <c:pt idx="149">
                  <c:v>62.284114427861603</c:v>
                </c:pt>
                <c:pt idx="150">
                  <c:v>62.702128618652615</c:v>
                </c:pt>
                <c:pt idx="151">
                  <c:v>63.120142809443635</c:v>
                </c:pt>
                <c:pt idx="152">
                  <c:v>63.538157000234648</c:v>
                </c:pt>
                <c:pt idx="153">
                  <c:v>63.956171191025668</c:v>
                </c:pt>
                <c:pt idx="154">
                  <c:v>64.374185381816687</c:v>
                </c:pt>
                <c:pt idx="155">
                  <c:v>64.7921995726077</c:v>
                </c:pt>
                <c:pt idx="156">
                  <c:v>65.210213763398727</c:v>
                </c:pt>
                <c:pt idx="157">
                  <c:v>65.62822795418974</c:v>
                </c:pt>
                <c:pt idx="158">
                  <c:v>66.046242144980752</c:v>
                </c:pt>
                <c:pt idx="159">
                  <c:v>66.464256335771765</c:v>
                </c:pt>
                <c:pt idx="160">
                  <c:v>66.882270526562792</c:v>
                </c:pt>
                <c:pt idx="161">
                  <c:v>67.300284717353804</c:v>
                </c:pt>
                <c:pt idx="162">
                  <c:v>67.718298908144831</c:v>
                </c:pt>
                <c:pt idx="163">
                  <c:v>68.136313098935844</c:v>
                </c:pt>
                <c:pt idx="164">
                  <c:v>68.554327289726857</c:v>
                </c:pt>
                <c:pt idx="165">
                  <c:v>68.972341480517869</c:v>
                </c:pt>
                <c:pt idx="166">
                  <c:v>69.390355671308896</c:v>
                </c:pt>
                <c:pt idx="167">
                  <c:v>69.808369862099909</c:v>
                </c:pt>
                <c:pt idx="168">
                  <c:v>70.226384052890936</c:v>
                </c:pt>
                <c:pt idx="169">
                  <c:v>70.644398243681948</c:v>
                </c:pt>
                <c:pt idx="170">
                  <c:v>71.062412434472961</c:v>
                </c:pt>
                <c:pt idx="171">
                  <c:v>71.480426625263988</c:v>
                </c:pt>
                <c:pt idx="172">
                  <c:v>71.898440816055</c:v>
                </c:pt>
                <c:pt idx="173">
                  <c:v>72.316455006846027</c:v>
                </c:pt>
                <c:pt idx="174">
                  <c:v>72.73446919763704</c:v>
                </c:pt>
                <c:pt idx="175">
                  <c:v>73.152483388428053</c:v>
                </c:pt>
                <c:pt idx="176">
                  <c:v>73.570497579219079</c:v>
                </c:pt>
                <c:pt idx="177">
                  <c:v>73.988511770010092</c:v>
                </c:pt>
                <c:pt idx="178">
                  <c:v>74.406525960801119</c:v>
                </c:pt>
                <c:pt idx="179">
                  <c:v>74.824540151592132</c:v>
                </c:pt>
                <c:pt idx="180">
                  <c:v>75.24255434238313</c:v>
                </c:pt>
                <c:pt idx="181">
                  <c:v>75.660568533174157</c:v>
                </c:pt>
                <c:pt idx="182">
                  <c:v>76.07858272396517</c:v>
                </c:pt>
                <c:pt idx="183">
                  <c:v>76.496596914756182</c:v>
                </c:pt>
                <c:pt idx="184">
                  <c:v>76.914611105547209</c:v>
                </c:pt>
                <c:pt idx="185">
                  <c:v>77.332625296338222</c:v>
                </c:pt>
                <c:pt idx="186">
                  <c:v>77.750639487129249</c:v>
                </c:pt>
                <c:pt idx="187">
                  <c:v>78.168653677920261</c:v>
                </c:pt>
                <c:pt idx="188">
                  <c:v>78.586667868711274</c:v>
                </c:pt>
                <c:pt idx="189">
                  <c:v>79.004682059502301</c:v>
                </c:pt>
                <c:pt idx="190">
                  <c:v>79.422696250293313</c:v>
                </c:pt>
                <c:pt idx="191">
                  <c:v>79.84071044108434</c:v>
                </c:pt>
                <c:pt idx="192">
                  <c:v>80.258724631875353</c:v>
                </c:pt>
                <c:pt idx="193">
                  <c:v>80.676738822666366</c:v>
                </c:pt>
                <c:pt idx="194">
                  <c:v>81.094753013457392</c:v>
                </c:pt>
                <c:pt idx="195">
                  <c:v>81.512767204248405</c:v>
                </c:pt>
                <c:pt idx="196">
                  <c:v>81.930781395039432</c:v>
                </c:pt>
                <c:pt idx="197">
                  <c:v>82.34879558583043</c:v>
                </c:pt>
                <c:pt idx="198">
                  <c:v>82.766809776621443</c:v>
                </c:pt>
                <c:pt idx="199">
                  <c:v>83.18482396741247</c:v>
                </c:pt>
                <c:pt idx="200">
                  <c:v>83.602838158203483</c:v>
                </c:pt>
                <c:pt idx="201">
                  <c:v>84.020852348994509</c:v>
                </c:pt>
                <c:pt idx="202">
                  <c:v>84.438866539785522</c:v>
                </c:pt>
                <c:pt idx="203">
                  <c:v>84.856880730576535</c:v>
                </c:pt>
                <c:pt idx="204">
                  <c:v>85.274894921367562</c:v>
                </c:pt>
                <c:pt idx="205">
                  <c:v>85.692909112158574</c:v>
                </c:pt>
                <c:pt idx="206">
                  <c:v>86.110923302949601</c:v>
                </c:pt>
                <c:pt idx="207">
                  <c:v>86.528937493740614</c:v>
                </c:pt>
                <c:pt idx="208">
                  <c:v>86.946951684531626</c:v>
                </c:pt>
                <c:pt idx="209">
                  <c:v>87.364965875322653</c:v>
                </c:pt>
                <c:pt idx="210">
                  <c:v>87.782980066113666</c:v>
                </c:pt>
                <c:pt idx="211">
                  <c:v>88.200994256904693</c:v>
                </c:pt>
                <c:pt idx="212">
                  <c:v>88.619008447695705</c:v>
                </c:pt>
                <c:pt idx="213">
                  <c:v>89.037022638486718</c:v>
                </c:pt>
                <c:pt idx="214">
                  <c:v>89.455036829277731</c:v>
                </c:pt>
                <c:pt idx="215">
                  <c:v>89.873051020068743</c:v>
                </c:pt>
                <c:pt idx="216">
                  <c:v>90.29106521085977</c:v>
                </c:pt>
                <c:pt idx="217">
                  <c:v>90.709079401650783</c:v>
                </c:pt>
                <c:pt idx="218">
                  <c:v>91.127093592441796</c:v>
                </c:pt>
                <c:pt idx="219">
                  <c:v>91.545107783232822</c:v>
                </c:pt>
                <c:pt idx="220">
                  <c:v>91.963121974023835</c:v>
                </c:pt>
                <c:pt idx="221">
                  <c:v>92.381136164814862</c:v>
                </c:pt>
                <c:pt idx="222">
                  <c:v>92.799150355605875</c:v>
                </c:pt>
                <c:pt idx="223">
                  <c:v>93.217164546396887</c:v>
                </c:pt>
                <c:pt idx="224">
                  <c:v>93.635178737187914</c:v>
                </c:pt>
                <c:pt idx="225">
                  <c:v>94.053192927978927</c:v>
                </c:pt>
                <c:pt idx="226">
                  <c:v>94.471207118769954</c:v>
                </c:pt>
                <c:pt idx="227">
                  <c:v>94.889221309560966</c:v>
                </c:pt>
                <c:pt idx="228">
                  <c:v>95.307235500351979</c:v>
                </c:pt>
                <c:pt idx="229">
                  <c:v>95.725249691143006</c:v>
                </c:pt>
                <c:pt idx="230">
                  <c:v>96.143263881934018</c:v>
                </c:pt>
                <c:pt idx="231">
                  <c:v>96.561278072725017</c:v>
                </c:pt>
                <c:pt idx="232">
                  <c:v>96.979292263516044</c:v>
                </c:pt>
                <c:pt idx="233">
                  <c:v>97.397306454307056</c:v>
                </c:pt>
                <c:pt idx="234">
                  <c:v>97.815320645098083</c:v>
                </c:pt>
                <c:pt idx="235">
                  <c:v>98.233334835889096</c:v>
                </c:pt>
              </c:numCache>
            </c:numRef>
          </c:cat>
          <c:val>
            <c:numRef>
              <c:f>Calcs!$B$45:$IC$45</c:f>
              <c:numCache>
                <c:formatCode>0.0</c:formatCode>
                <c:ptCount val="236"/>
                <c:pt idx="0">
                  <c:v>239.82758078255455</c:v>
                </c:pt>
                <c:pt idx="1">
                  <c:v>239.84674425596856</c:v>
                </c:pt>
                <c:pt idx="2">
                  <c:v>239.86588930783969</c:v>
                </c:pt>
                <c:pt idx="3">
                  <c:v>239.88499936563451</c:v>
                </c:pt>
                <c:pt idx="4">
                  <c:v>239.90405788021465</c:v>
                </c:pt>
                <c:pt idx="5">
                  <c:v>239.92304834016372</c:v>
                </c:pt>
                <c:pt idx="6">
                  <c:v>239.94195428608663</c:v>
                </c:pt>
                <c:pt idx="7">
                  <c:v>239.96075932486929</c:v>
                </c:pt>
                <c:pt idx="8">
                  <c:v>239.97944714388603</c:v>
                </c:pt>
                <c:pt idx="9">
                  <c:v>239.99800152514263</c:v>
                </c:pt>
                <c:pt idx="10">
                  <c:v>240.01640635934268</c:v>
                </c:pt>
                <c:pt idx="11">
                  <c:v>240.03464565986508</c:v>
                </c:pt>
                <c:pt idx="12">
                  <c:v>240.05270357664048</c:v>
                </c:pt>
                <c:pt idx="13">
                  <c:v>240.07056440991488</c:v>
                </c:pt>
                <c:pt idx="14">
                  <c:v>240.08821262388818</c:v>
                </c:pt>
                <c:pt idx="15">
                  <c:v>240.1056328602161</c:v>
                </c:pt>
                <c:pt idx="16">
                  <c:v>240.12280995136356</c:v>
                </c:pt>
                <c:pt idx="17">
                  <c:v>240.13972893379812</c:v>
                </c:pt>
                <c:pt idx="18">
                  <c:v>240.15637506101191</c:v>
                </c:pt>
                <c:pt idx="19">
                  <c:v>240.1727338163609</c:v>
                </c:pt>
                <c:pt idx="20">
                  <c:v>240.18879092571015</c:v>
                </c:pt>
                <c:pt idx="21">
                  <c:v>240.20453236987427</c:v>
                </c:pt>
                <c:pt idx="22">
                  <c:v>240.21994439684221</c:v>
                </c:pt>
                <c:pt idx="23">
                  <c:v>240.23501353377571</c:v>
                </c:pt>
                <c:pt idx="24">
                  <c:v>240.24972659877116</c:v>
                </c:pt>
                <c:pt idx="25">
                  <c:v>240.26407071237432</c:v>
                </c:pt>
                <c:pt idx="26">
                  <c:v>240.2780333088383</c:v>
                </c:pt>
                <c:pt idx="27">
                  <c:v>240.29160214711465</c:v>
                </c:pt>
                <c:pt idx="28">
                  <c:v>240.30476532156825</c:v>
                </c:pt>
                <c:pt idx="29">
                  <c:v>240.31751127240651</c:v>
                </c:pt>
                <c:pt idx="30">
                  <c:v>240.32982879581374</c:v>
                </c:pt>
                <c:pt idx="31">
                  <c:v>240.34170705378219</c:v>
                </c:pt>
                <c:pt idx="32">
                  <c:v>240.35313558363072</c:v>
                </c:pt>
                <c:pt idx="33">
                  <c:v>240.36410430720306</c:v>
                </c:pt>
                <c:pt idx="34">
                  <c:v>240.37460353973779</c:v>
                </c:pt>
                <c:pt idx="35">
                  <c:v>240.38462399840165</c:v>
                </c:pt>
                <c:pt idx="36">
                  <c:v>240.39415681047956</c:v>
                </c:pt>
                <c:pt idx="37">
                  <c:v>240.40319352121341</c:v>
                </c:pt>
                <c:pt idx="38">
                  <c:v>240.41172610128322</c:v>
                </c:pt>
                <c:pt idx="39">
                  <c:v>240.41974695392398</c:v>
                </c:pt>
                <c:pt idx="40">
                  <c:v>240.42724892167163</c:v>
                </c:pt>
                <c:pt idx="41">
                  <c:v>240.43422529273278</c:v>
                </c:pt>
                <c:pt idx="42">
                  <c:v>240.44066980697193</c:v>
                </c:pt>
                <c:pt idx="43">
                  <c:v>240.44657666151141</c:v>
                </c:pt>
                <c:pt idx="44">
                  <c:v>240.45194051593876</c:v>
                </c:pt>
                <c:pt idx="45">
                  <c:v>240.45675649711688</c:v>
                </c:pt>
                <c:pt idx="46">
                  <c:v>240.46102020359308</c:v>
                </c:pt>
                <c:pt idx="47">
                  <c:v>240.46472770960239</c:v>
                </c:pt>
                <c:pt idx="48">
                  <c:v>240.46787556866221</c:v>
                </c:pt>
                <c:pt idx="49">
                  <c:v>240.47046081675455</c:v>
                </c:pt>
                <c:pt idx="50">
                  <c:v>240.47248097509328</c:v>
                </c:pt>
                <c:pt idx="51">
                  <c:v>240.47393405247345</c:v>
                </c:pt>
                <c:pt idx="52">
                  <c:v>240.47481854720107</c:v>
                </c:pt>
                <c:pt idx="53">
                  <c:v>240.47513344860084</c:v>
                </c:pt>
                <c:pt idx="54">
                  <c:v>240.47487823810096</c:v>
                </c:pt>
                <c:pt idx="55">
                  <c:v>240.47405288989341</c:v>
                </c:pt>
                <c:pt idx="56">
                  <c:v>240.47265787116939</c:v>
                </c:pt>
                <c:pt idx="57">
                  <c:v>240.47069414192907</c:v>
                </c:pt>
                <c:pt idx="58">
                  <c:v>240.46816315436612</c:v>
                </c:pt>
                <c:pt idx="59">
                  <c:v>240.46506685182703</c:v>
                </c:pt>
                <c:pt idx="60">
                  <c:v>240.4614076673459</c:v>
                </c:pt>
                <c:pt idx="61">
                  <c:v>240.45718852175605</c:v>
                </c:pt>
                <c:pt idx="62">
                  <c:v>240.45241282137971</c:v>
                </c:pt>
                <c:pt idx="63">
                  <c:v>240.44708445529747</c:v>
                </c:pt>
                <c:pt idx="64">
                  <c:v>240.44120779219992</c:v>
                </c:pt>
                <c:pt idx="65">
                  <c:v>240.43478767682379</c:v>
                </c:pt>
                <c:pt idx="66">
                  <c:v>240.42782942597557</c:v>
                </c:pt>
                <c:pt idx="67">
                  <c:v>240.42033882414574</c:v>
                </c:pt>
                <c:pt idx="68">
                  <c:v>240.41232211871733</c:v>
                </c:pt>
                <c:pt idx="69">
                  <c:v>240.40378601477255</c:v>
                </c:pt>
                <c:pt idx="70">
                  <c:v>240.39473766950206</c:v>
                </c:pt>
                <c:pt idx="71">
                  <c:v>240.38518468622121</c:v>
                </c:pt>
                <c:pt idx="72">
                  <c:v>240.37513510799829</c:v>
                </c:pt>
                <c:pt idx="73">
                  <c:v>240.36459741090027</c:v>
                </c:pt>
                <c:pt idx="74">
                  <c:v>240.35358049686138</c:v>
                </c:pt>
                <c:pt idx="75">
                  <c:v>240.3420936861807</c:v>
                </c:pt>
                <c:pt idx="76">
                  <c:v>240.33014670965494</c:v>
                </c:pt>
                <c:pt idx="77">
                  <c:v>240.31774970035298</c:v>
                </c:pt>
                <c:pt idx="78">
                  <c:v>240.30491318503917</c:v>
                </c:pt>
                <c:pt idx="79">
                  <c:v>240.2916480752526</c:v>
                </c:pt>
                <c:pt idx="80">
                  <c:v>240.27796565804965</c:v>
                </c:pt>
                <c:pt idx="81">
                  <c:v>240.26387758641792</c:v>
                </c:pt>
                <c:pt idx="82">
                  <c:v>240.24939586936935</c:v>
                </c:pt>
                <c:pt idx="83">
                  <c:v>240.23453286172119</c:v>
                </c:pt>
                <c:pt idx="84">
                  <c:v>240.21930125357326</c:v>
                </c:pt>
                <c:pt idx="85">
                  <c:v>240.20371405949035</c:v>
                </c:pt>
                <c:pt idx="86">
                  <c:v>240.18778460739927</c:v>
                </c:pt>
                <c:pt idx="87">
                  <c:v>240.17152652720955</c:v>
                </c:pt>
                <c:pt idx="88">
                  <c:v>240.15495373916778</c:v>
                </c:pt>
                <c:pt idx="89">
                  <c:v>240.13808044195534</c:v>
                </c:pt>
                <c:pt idx="90">
                  <c:v>240.12092110053968</c:v>
                </c:pt>
                <c:pt idx="91">
                  <c:v>240.10349043378952</c:v>
                </c:pt>
                <c:pt idx="92">
                  <c:v>240.0858034018645</c:v>
                </c:pt>
                <c:pt idx="93">
                  <c:v>240.06787519338999</c:v>
                </c:pt>
                <c:pt idx="94">
                  <c:v>240.0497212124283</c:v>
                </c:pt>
                <c:pt idx="95">
                  <c:v>240.03135706525683</c:v>
                </c:pt>
                <c:pt idx="96">
                  <c:v>240.01279854696517</c:v>
                </c:pt>
                <c:pt idx="97">
                  <c:v>239.99406162788222</c:v>
                </c:pt>
                <c:pt idx="98">
                  <c:v>239.97516243984487</c:v>
                </c:pt>
                <c:pt idx="99">
                  <c:v>239.95611726232036</c:v>
                </c:pt>
                <c:pt idx="100">
                  <c:v>239.936942508394</c:v>
                </c:pt>
                <c:pt idx="101">
                  <c:v>239.91765471063428</c:v>
                </c:pt>
                <c:pt idx="102">
                  <c:v>239.89827050684761</c:v>
                </c:pt>
                <c:pt idx="103">
                  <c:v>239.87880662573482</c:v>
                </c:pt>
                <c:pt idx="104">
                  <c:v>239.859279872462</c:v>
                </c:pt>
                <c:pt idx="105">
                  <c:v>239.8397071141577</c:v>
                </c:pt>
                <c:pt idx="106">
                  <c:v>239.82010526534955</c:v>
                </c:pt>
                <c:pt idx="107">
                  <c:v>239.80049127335218</c:v>
                </c:pt>
                <c:pt idx="108">
                  <c:v>239.78088210361969</c:v>
                </c:pt>
                <c:pt idx="109">
                  <c:v>239.76129472507503</c:v>
                </c:pt>
                <c:pt idx="110">
                  <c:v>239.74174609542879</c:v>
                </c:pt>
                <c:pt idx="111">
                  <c:v>239.72225314650052</c:v>
                </c:pt>
                <c:pt idx="112">
                  <c:v>239.70283276955496</c:v>
                </c:pt>
                <c:pt idx="113">
                  <c:v>239.68350180066594</c:v>
                </c:pt>
                <c:pt idx="114">
                  <c:v>239.66427700612078</c:v>
                </c:pt>
                <c:pt idx="115">
                  <c:v>239.64517506787774</c:v>
                </c:pt>
                <c:pt idx="116">
                  <c:v>239.62621256908903</c:v>
                </c:pt>
                <c:pt idx="117">
                  <c:v>239.60740597970232</c:v>
                </c:pt>
                <c:pt idx="118">
                  <c:v>239.58877164215278</c:v>
                </c:pt>
                <c:pt idx="119">
                  <c:v>239.57032575715846</c:v>
                </c:pt>
                <c:pt idx="120">
                  <c:v>239.55208436963136</c:v>
                </c:pt>
                <c:pt idx="121">
                  <c:v>239.53406335471612</c:v>
                </c:pt>
                <c:pt idx="122">
                  <c:v>239.5162784039691</c:v>
                </c:pt>
                <c:pt idx="123">
                  <c:v>239.49874501168912</c:v>
                </c:pt>
                <c:pt idx="124">
                  <c:v>239.48147846141273</c:v>
                </c:pt>
                <c:pt idx="125">
                  <c:v>239.46449381258492</c:v>
                </c:pt>
                <c:pt idx="126">
                  <c:v>239.44780588741747</c:v>
                </c:pt>
                <c:pt idx="127">
                  <c:v>239.43142925794641</c:v>
                </c:pt>
                <c:pt idx="128">
                  <c:v>239.41537823329961</c:v>
                </c:pt>
                <c:pt idx="129">
                  <c:v>239.39966684718601</c:v>
                </c:pt>
                <c:pt idx="130">
                  <c:v>239.38430884561731</c:v>
                </c:pt>
                <c:pt idx="131">
                  <c:v>239.3693176748728</c:v>
                </c:pt>
                <c:pt idx="132">
                  <c:v>239.35470646971817</c:v>
                </c:pt>
                <c:pt idx="133">
                  <c:v>239.34048804188845</c:v>
                </c:pt>
                <c:pt idx="134">
                  <c:v>239.32667486884529</c:v>
                </c:pt>
                <c:pt idx="135">
                  <c:v>239.31327908281844</c:v>
                </c:pt>
                <c:pt idx="136">
                  <c:v>239.30031246014121</c:v>
                </c:pt>
                <c:pt idx="137">
                  <c:v>239.28778641088925</c:v>
                </c:pt>
                <c:pt idx="138">
                  <c:v>239.27571196883176</c:v>
                </c:pt>
                <c:pt idx="139">
                  <c:v>239.26409978170406</c:v>
                </c:pt>
                <c:pt idx="140">
                  <c:v>239.25296010181029</c:v>
                </c:pt>
                <c:pt idx="141">
                  <c:v>239.24230277696432</c:v>
                </c:pt>
                <c:pt idx="142">
                  <c:v>239.23213724177702</c:v>
                </c:pt>
                <c:pt idx="143">
                  <c:v>239.22247250929777</c:v>
                </c:pt>
                <c:pt idx="144">
                  <c:v>239.21331716301736</c:v>
                </c:pt>
                <c:pt idx="145">
                  <c:v>239.20467934923974</c:v>
                </c:pt>
                <c:pt idx="146">
                  <c:v>239.19656676982919</c:v>
                </c:pt>
                <c:pt idx="147">
                  <c:v>239.18898667533958</c:v>
                </c:pt>
                <c:pt idx="148">
                  <c:v>239.18194585853166</c:v>
                </c:pt>
                <c:pt idx="149">
                  <c:v>239.17545064828451</c:v>
                </c:pt>
                <c:pt idx="150">
                  <c:v>239.16950690390624</c:v>
                </c:pt>
                <c:pt idx="151">
                  <c:v>239.16412000984951</c:v>
                </c:pt>
                <c:pt idx="152">
                  <c:v>239.15929487083639</c:v>
                </c:pt>
                <c:pt idx="153">
                  <c:v>239.15503590739695</c:v>
                </c:pt>
                <c:pt idx="154">
                  <c:v>239.15134705182595</c:v>
                </c:pt>
                <c:pt idx="155">
                  <c:v>239.148231744561</c:v>
                </c:pt>
                <c:pt idx="156">
                  <c:v>239.14569293098569</c:v>
                </c:pt>
                <c:pt idx="157">
                  <c:v>239.14373305866073</c:v>
                </c:pt>
                <c:pt idx="158">
                  <c:v>239.14235407498569</c:v>
                </c:pt>
                <c:pt idx="159">
                  <c:v>239.14155742529337</c:v>
                </c:pt>
                <c:pt idx="160">
                  <c:v>239.14134405137881</c:v>
                </c:pt>
                <c:pt idx="161">
                  <c:v>239.14171439046459</c:v>
                </c:pt>
                <c:pt idx="162">
                  <c:v>239.14266837460303</c:v>
                </c:pt>
                <c:pt idx="163">
                  <c:v>239.14420543051656</c:v>
                </c:pt>
                <c:pt idx="164">
                  <c:v>239.1463244798762</c:v>
                </c:pt>
                <c:pt idx="165">
                  <c:v>239.14902394001811</c:v>
                </c:pt>
                <c:pt idx="166">
                  <c:v>239.15230172509811</c:v>
                </c:pt>
                <c:pt idx="167">
                  <c:v>239.15615524768296</c:v>
                </c:pt>
                <c:pt idx="168">
                  <c:v>239.16058142077739</c:v>
                </c:pt>
                <c:pt idx="169">
                  <c:v>239.1655766602853</c:v>
                </c:pt>
                <c:pt idx="170">
                  <c:v>239.17113688790303</c:v>
                </c:pt>
                <c:pt idx="171">
                  <c:v>239.17725753444265</c:v>
                </c:pt>
                <c:pt idx="172">
                  <c:v>239.18393354358216</c:v>
                </c:pt>
                <c:pt idx="173">
                  <c:v>239.19115937603985</c:v>
                </c:pt>
                <c:pt idx="174">
                  <c:v>239.19892901416918</c:v>
                </c:pt>
                <c:pt idx="175">
                  <c:v>239.20723596697033</c:v>
                </c:pt>
                <c:pt idx="176">
                  <c:v>239.21607327551442</c:v>
                </c:pt>
                <c:pt idx="177">
                  <c:v>239.2254335187755</c:v>
                </c:pt>
                <c:pt idx="178">
                  <c:v>239.23530881986588</c:v>
                </c:pt>
                <c:pt idx="179">
                  <c:v>239.24569085266899</c:v>
                </c:pt>
                <c:pt idx="180">
                  <c:v>239.25657084886447</c:v>
                </c:pt>
                <c:pt idx="181">
                  <c:v>239.26793960533968</c:v>
                </c:pt>
                <c:pt idx="182">
                  <c:v>239.27978749198078</c:v>
                </c:pt>
                <c:pt idx="183">
                  <c:v>239.29210445983739</c:v>
                </c:pt>
                <c:pt idx="184">
                  <c:v>239.30488004965338</c:v>
                </c:pt>
                <c:pt idx="185">
                  <c:v>239.31810340075674</c:v>
                </c:pt>
                <c:pt idx="186">
                  <c:v>239.33176326030099</c:v>
                </c:pt>
                <c:pt idx="187">
                  <c:v>239.34584799284994</c:v>
                </c:pt>
                <c:pt idx="188">
                  <c:v>239.36034559029792</c:v>
                </c:pt>
                <c:pt idx="189">
                  <c:v>239.37524368211675</c:v>
                </c:pt>
                <c:pt idx="190">
                  <c:v>239.3905295459208</c:v>
                </c:pt>
                <c:pt idx="191">
                  <c:v>239.40619011834099</c:v>
                </c:pt>
                <c:pt idx="192">
                  <c:v>239.42221200619838</c:v>
                </c:pt>
                <c:pt idx="193">
                  <c:v>239.43858149796787</c:v>
                </c:pt>
                <c:pt idx="194">
                  <c:v>239.455284575522</c:v>
                </c:pt>
                <c:pt idx="195">
                  <c:v>239.47230692614488</c:v>
                </c:pt>
                <c:pt idx="196">
                  <c:v>239.48963395480578</c:v>
                </c:pt>
                <c:pt idx="197">
                  <c:v>239.50725079668197</c:v>
                </c:pt>
                <c:pt idx="198">
                  <c:v>239.52514232991982</c:v>
                </c:pt>
                <c:pt idx="199">
                  <c:v>239.54329318862338</c:v>
                </c:pt>
                <c:pt idx="200">
                  <c:v>239.56168777605916</c:v>
                </c:pt>
                <c:pt idx="201">
                  <c:v>239.58031027806561</c:v>
                </c:pt>
                <c:pt idx="202">
                  <c:v>239.59914467665592</c:v>
                </c:pt>
                <c:pt idx="203">
                  <c:v>239.61817476380236</c:v>
                </c:pt>
                <c:pt idx="204">
                  <c:v>239.63738415539004</c:v>
                </c:pt>
                <c:pt idx="205">
                  <c:v>239.65675630532854</c:v>
                </c:pt>
                <c:pt idx="206">
                  <c:v>239.6762745198086</c:v>
                </c:pt>
                <c:pt idx="207">
                  <c:v>239.69592197169214</c:v>
                </c:pt>
                <c:pt idx="208">
                  <c:v>239.71568171502281</c:v>
                </c:pt>
                <c:pt idx="209">
                  <c:v>239.73553669964463</c:v>
                </c:pt>
                <c:pt idx="210">
                  <c:v>239.75546978591615</c:v>
                </c:pt>
                <c:pt idx="211">
                  <c:v>239.77546375950746</c:v>
                </c:pt>
                <c:pt idx="212">
                  <c:v>239.795501346267</c:v>
                </c:pt>
                <c:pt idx="213">
                  <c:v>239.8155652271457</c:v>
                </c:pt>
                <c:pt idx="214">
                  <c:v>239.83563805316518</c:v>
                </c:pt>
                <c:pt idx="215">
                  <c:v>239.85570246041732</c:v>
                </c:pt>
                <c:pt idx="216">
                  <c:v>239.87574108508215</c:v>
                </c:pt>
                <c:pt idx="217">
                  <c:v>239.89573657845108</c:v>
                </c:pt>
                <c:pt idx="218">
                  <c:v>239.91567162194241</c:v>
                </c:pt>
                <c:pt idx="219">
                  <c:v>239.93552894209617</c:v>
                </c:pt>
                <c:pt idx="220">
                  <c:v>239.95529132553543</c:v>
                </c:pt>
                <c:pt idx="221">
                  <c:v>239.97494163388097</c:v>
                </c:pt>
                <c:pt idx="222">
                  <c:v>239.99446281860642</c:v>
                </c:pt>
                <c:pt idx="223">
                  <c:v>240.01383793582113</c:v>
                </c:pt>
                <c:pt idx="224">
                  <c:v>240.03305016096783</c:v>
                </c:pt>
                <c:pt idx="225">
                  <c:v>240.05208280342254</c:v>
                </c:pt>
                <c:pt idx="226">
                  <c:v>240.07091932098376</c:v>
                </c:pt>
                <c:pt idx="227">
                  <c:v>240.08954333423881</c:v>
                </c:pt>
                <c:pt idx="228">
                  <c:v>240.10793864079452</c:v>
                </c:pt>
                <c:pt idx="229">
                  <c:v>240.1260892293601</c:v>
                </c:pt>
                <c:pt idx="230">
                  <c:v>240.14397929367007</c:v>
                </c:pt>
                <c:pt idx="231">
                  <c:v>240.16159324623484</c:v>
                </c:pt>
                <c:pt idx="232">
                  <c:v>240.17891573190749</c:v>
                </c:pt>
                <c:pt idx="233">
                  <c:v>240.19593164125462</c:v>
                </c:pt>
                <c:pt idx="234">
                  <c:v>240.21262612371979</c:v>
                </c:pt>
                <c:pt idx="235">
                  <c:v>240.22898460056811</c:v>
                </c:pt>
              </c:numCache>
            </c:numRef>
          </c:val>
          <c:smooth val="0"/>
        </c:ser>
        <c:ser>
          <c:idx val="1"/>
          <c:order val="1"/>
          <c:tx>
            <c:v>Target orbital height</c:v>
          </c:tx>
          <c:spPr>
            <a:ln w="25400">
              <a:solidFill>
                <a:srgbClr val="FFCC00"/>
              </a:solidFill>
              <a:prstDash val="solid"/>
            </a:ln>
          </c:spPr>
          <c:marker>
            <c:symbol val="none"/>
          </c:marker>
          <c:val>
            <c:numRef>
              <c:f>Calcs!$C$35:$IR$35</c:f>
              <c:numCache>
                <c:formatCode>0</c:formatCode>
                <c:ptCount val="250"/>
                <c:pt idx="0">
                  <c:v>240</c:v>
                </c:pt>
                <c:pt idx="1">
                  <c:v>240</c:v>
                </c:pt>
                <c:pt idx="2">
                  <c:v>240</c:v>
                </c:pt>
                <c:pt idx="3">
                  <c:v>240</c:v>
                </c:pt>
                <c:pt idx="4">
                  <c:v>240</c:v>
                </c:pt>
                <c:pt idx="5">
                  <c:v>240</c:v>
                </c:pt>
                <c:pt idx="6">
                  <c:v>240</c:v>
                </c:pt>
                <c:pt idx="7">
                  <c:v>240</c:v>
                </c:pt>
                <c:pt idx="8">
                  <c:v>240</c:v>
                </c:pt>
                <c:pt idx="9">
                  <c:v>240</c:v>
                </c:pt>
                <c:pt idx="10">
                  <c:v>240</c:v>
                </c:pt>
                <c:pt idx="11">
                  <c:v>240</c:v>
                </c:pt>
                <c:pt idx="12">
                  <c:v>240</c:v>
                </c:pt>
                <c:pt idx="13">
                  <c:v>240</c:v>
                </c:pt>
                <c:pt idx="14">
                  <c:v>240</c:v>
                </c:pt>
                <c:pt idx="15">
                  <c:v>240</c:v>
                </c:pt>
                <c:pt idx="16">
                  <c:v>240</c:v>
                </c:pt>
                <c:pt idx="17">
                  <c:v>240</c:v>
                </c:pt>
                <c:pt idx="18">
                  <c:v>240</c:v>
                </c:pt>
                <c:pt idx="19">
                  <c:v>240</c:v>
                </c:pt>
                <c:pt idx="20">
                  <c:v>240</c:v>
                </c:pt>
                <c:pt idx="21">
                  <c:v>240</c:v>
                </c:pt>
                <c:pt idx="22">
                  <c:v>240</c:v>
                </c:pt>
                <c:pt idx="23">
                  <c:v>240</c:v>
                </c:pt>
                <c:pt idx="24">
                  <c:v>240</c:v>
                </c:pt>
                <c:pt idx="25">
                  <c:v>240</c:v>
                </c:pt>
                <c:pt idx="26">
                  <c:v>240</c:v>
                </c:pt>
                <c:pt idx="27">
                  <c:v>240</c:v>
                </c:pt>
                <c:pt idx="28">
                  <c:v>240</c:v>
                </c:pt>
                <c:pt idx="29">
                  <c:v>240</c:v>
                </c:pt>
                <c:pt idx="30">
                  <c:v>240</c:v>
                </c:pt>
                <c:pt idx="31">
                  <c:v>240</c:v>
                </c:pt>
                <c:pt idx="32">
                  <c:v>240</c:v>
                </c:pt>
                <c:pt idx="33">
                  <c:v>240</c:v>
                </c:pt>
                <c:pt idx="34">
                  <c:v>240</c:v>
                </c:pt>
                <c:pt idx="35">
                  <c:v>240</c:v>
                </c:pt>
                <c:pt idx="36">
                  <c:v>240</c:v>
                </c:pt>
                <c:pt idx="37">
                  <c:v>240</c:v>
                </c:pt>
                <c:pt idx="38">
                  <c:v>240</c:v>
                </c:pt>
                <c:pt idx="39">
                  <c:v>240</c:v>
                </c:pt>
                <c:pt idx="40">
                  <c:v>240</c:v>
                </c:pt>
                <c:pt idx="41">
                  <c:v>240</c:v>
                </c:pt>
                <c:pt idx="42">
                  <c:v>240</c:v>
                </c:pt>
                <c:pt idx="43">
                  <c:v>240</c:v>
                </c:pt>
                <c:pt idx="44">
                  <c:v>240</c:v>
                </c:pt>
                <c:pt idx="45">
                  <c:v>240</c:v>
                </c:pt>
                <c:pt idx="46">
                  <c:v>240</c:v>
                </c:pt>
                <c:pt idx="47">
                  <c:v>240</c:v>
                </c:pt>
                <c:pt idx="48">
                  <c:v>240</c:v>
                </c:pt>
                <c:pt idx="49">
                  <c:v>240</c:v>
                </c:pt>
                <c:pt idx="50">
                  <c:v>240</c:v>
                </c:pt>
                <c:pt idx="51">
                  <c:v>240</c:v>
                </c:pt>
                <c:pt idx="52">
                  <c:v>240</c:v>
                </c:pt>
                <c:pt idx="53">
                  <c:v>240</c:v>
                </c:pt>
                <c:pt idx="54">
                  <c:v>240</c:v>
                </c:pt>
                <c:pt idx="55">
                  <c:v>240</c:v>
                </c:pt>
                <c:pt idx="56">
                  <c:v>240</c:v>
                </c:pt>
                <c:pt idx="57">
                  <c:v>240</c:v>
                </c:pt>
                <c:pt idx="58">
                  <c:v>240</c:v>
                </c:pt>
                <c:pt idx="59">
                  <c:v>240</c:v>
                </c:pt>
                <c:pt idx="60">
                  <c:v>240</c:v>
                </c:pt>
                <c:pt idx="61">
                  <c:v>240</c:v>
                </c:pt>
                <c:pt idx="62">
                  <c:v>240</c:v>
                </c:pt>
                <c:pt idx="63">
                  <c:v>240</c:v>
                </c:pt>
                <c:pt idx="64">
                  <c:v>240</c:v>
                </c:pt>
                <c:pt idx="65">
                  <c:v>240</c:v>
                </c:pt>
                <c:pt idx="66">
                  <c:v>240</c:v>
                </c:pt>
                <c:pt idx="67">
                  <c:v>240</c:v>
                </c:pt>
                <c:pt idx="68">
                  <c:v>240</c:v>
                </c:pt>
                <c:pt idx="69">
                  <c:v>240</c:v>
                </c:pt>
                <c:pt idx="70">
                  <c:v>240</c:v>
                </c:pt>
                <c:pt idx="71">
                  <c:v>240</c:v>
                </c:pt>
                <c:pt idx="72">
                  <c:v>240</c:v>
                </c:pt>
                <c:pt idx="73">
                  <c:v>240</c:v>
                </c:pt>
                <c:pt idx="74">
                  <c:v>240</c:v>
                </c:pt>
                <c:pt idx="75">
                  <c:v>240</c:v>
                </c:pt>
                <c:pt idx="76">
                  <c:v>240</c:v>
                </c:pt>
                <c:pt idx="77">
                  <c:v>240</c:v>
                </c:pt>
                <c:pt idx="78">
                  <c:v>240</c:v>
                </c:pt>
                <c:pt idx="79">
                  <c:v>240</c:v>
                </c:pt>
                <c:pt idx="80">
                  <c:v>240</c:v>
                </c:pt>
                <c:pt idx="81">
                  <c:v>240</c:v>
                </c:pt>
                <c:pt idx="82">
                  <c:v>240</c:v>
                </c:pt>
                <c:pt idx="83">
                  <c:v>240</c:v>
                </c:pt>
                <c:pt idx="84">
                  <c:v>240</c:v>
                </c:pt>
                <c:pt idx="85">
                  <c:v>240</c:v>
                </c:pt>
                <c:pt idx="86">
                  <c:v>240</c:v>
                </c:pt>
                <c:pt idx="87">
                  <c:v>240</c:v>
                </c:pt>
                <c:pt idx="88">
                  <c:v>240</c:v>
                </c:pt>
                <c:pt idx="89">
                  <c:v>240</c:v>
                </c:pt>
                <c:pt idx="90">
                  <c:v>240</c:v>
                </c:pt>
                <c:pt idx="91">
                  <c:v>240</c:v>
                </c:pt>
                <c:pt idx="92">
                  <c:v>240</c:v>
                </c:pt>
                <c:pt idx="93">
                  <c:v>240</c:v>
                </c:pt>
                <c:pt idx="94">
                  <c:v>240</c:v>
                </c:pt>
                <c:pt idx="95">
                  <c:v>240</c:v>
                </c:pt>
                <c:pt idx="96">
                  <c:v>240</c:v>
                </c:pt>
                <c:pt idx="97">
                  <c:v>240</c:v>
                </c:pt>
                <c:pt idx="98">
                  <c:v>240</c:v>
                </c:pt>
                <c:pt idx="99">
                  <c:v>240</c:v>
                </c:pt>
                <c:pt idx="100">
                  <c:v>240</c:v>
                </c:pt>
                <c:pt idx="101">
                  <c:v>240</c:v>
                </c:pt>
                <c:pt idx="102">
                  <c:v>240</c:v>
                </c:pt>
                <c:pt idx="103">
                  <c:v>240</c:v>
                </c:pt>
                <c:pt idx="104">
                  <c:v>240</c:v>
                </c:pt>
                <c:pt idx="105">
                  <c:v>240</c:v>
                </c:pt>
                <c:pt idx="106">
                  <c:v>240</c:v>
                </c:pt>
                <c:pt idx="107">
                  <c:v>240</c:v>
                </c:pt>
                <c:pt idx="108">
                  <c:v>240</c:v>
                </c:pt>
                <c:pt idx="109">
                  <c:v>240</c:v>
                </c:pt>
                <c:pt idx="110">
                  <c:v>240</c:v>
                </c:pt>
                <c:pt idx="111">
                  <c:v>240</c:v>
                </c:pt>
                <c:pt idx="112">
                  <c:v>240</c:v>
                </c:pt>
                <c:pt idx="113">
                  <c:v>240</c:v>
                </c:pt>
                <c:pt idx="114">
                  <c:v>240</c:v>
                </c:pt>
                <c:pt idx="115">
                  <c:v>240</c:v>
                </c:pt>
                <c:pt idx="116">
                  <c:v>240</c:v>
                </c:pt>
                <c:pt idx="117">
                  <c:v>240</c:v>
                </c:pt>
                <c:pt idx="118">
                  <c:v>240</c:v>
                </c:pt>
                <c:pt idx="119">
                  <c:v>240</c:v>
                </c:pt>
                <c:pt idx="120">
                  <c:v>240</c:v>
                </c:pt>
                <c:pt idx="121">
                  <c:v>240</c:v>
                </c:pt>
                <c:pt idx="122">
                  <c:v>240</c:v>
                </c:pt>
                <c:pt idx="123">
                  <c:v>240</c:v>
                </c:pt>
                <c:pt idx="124">
                  <c:v>240</c:v>
                </c:pt>
                <c:pt idx="125">
                  <c:v>240</c:v>
                </c:pt>
                <c:pt idx="126">
                  <c:v>240</c:v>
                </c:pt>
                <c:pt idx="127">
                  <c:v>240</c:v>
                </c:pt>
                <c:pt idx="128">
                  <c:v>240</c:v>
                </c:pt>
                <c:pt idx="129">
                  <c:v>240</c:v>
                </c:pt>
                <c:pt idx="130">
                  <c:v>240</c:v>
                </c:pt>
                <c:pt idx="131">
                  <c:v>240</c:v>
                </c:pt>
                <c:pt idx="132">
                  <c:v>240</c:v>
                </c:pt>
                <c:pt idx="133">
                  <c:v>240</c:v>
                </c:pt>
                <c:pt idx="134">
                  <c:v>240</c:v>
                </c:pt>
                <c:pt idx="135">
                  <c:v>240</c:v>
                </c:pt>
                <c:pt idx="136">
                  <c:v>240</c:v>
                </c:pt>
                <c:pt idx="137">
                  <c:v>240</c:v>
                </c:pt>
                <c:pt idx="138">
                  <c:v>240</c:v>
                </c:pt>
                <c:pt idx="139">
                  <c:v>240</c:v>
                </c:pt>
                <c:pt idx="140">
                  <c:v>240</c:v>
                </c:pt>
                <c:pt idx="141">
                  <c:v>240</c:v>
                </c:pt>
                <c:pt idx="142">
                  <c:v>240</c:v>
                </c:pt>
                <c:pt idx="143">
                  <c:v>240</c:v>
                </c:pt>
                <c:pt idx="144">
                  <c:v>240</c:v>
                </c:pt>
                <c:pt idx="145">
                  <c:v>240</c:v>
                </c:pt>
                <c:pt idx="146">
                  <c:v>240</c:v>
                </c:pt>
                <c:pt idx="147">
                  <c:v>240</c:v>
                </c:pt>
                <c:pt idx="148">
                  <c:v>240</c:v>
                </c:pt>
                <c:pt idx="149">
                  <c:v>240</c:v>
                </c:pt>
                <c:pt idx="150">
                  <c:v>240</c:v>
                </c:pt>
                <c:pt idx="151">
                  <c:v>240</c:v>
                </c:pt>
                <c:pt idx="152">
                  <c:v>240</c:v>
                </c:pt>
                <c:pt idx="153">
                  <c:v>240</c:v>
                </c:pt>
                <c:pt idx="154">
                  <c:v>240</c:v>
                </c:pt>
                <c:pt idx="155">
                  <c:v>240</c:v>
                </c:pt>
                <c:pt idx="156">
                  <c:v>240</c:v>
                </c:pt>
                <c:pt idx="157">
                  <c:v>240</c:v>
                </c:pt>
                <c:pt idx="158">
                  <c:v>240</c:v>
                </c:pt>
                <c:pt idx="159">
                  <c:v>240</c:v>
                </c:pt>
                <c:pt idx="160">
                  <c:v>240</c:v>
                </c:pt>
                <c:pt idx="161">
                  <c:v>240</c:v>
                </c:pt>
                <c:pt idx="162">
                  <c:v>240</c:v>
                </c:pt>
                <c:pt idx="163">
                  <c:v>240</c:v>
                </c:pt>
                <c:pt idx="164">
                  <c:v>240</c:v>
                </c:pt>
                <c:pt idx="165">
                  <c:v>240</c:v>
                </c:pt>
                <c:pt idx="166">
                  <c:v>240</c:v>
                </c:pt>
                <c:pt idx="167">
                  <c:v>240</c:v>
                </c:pt>
                <c:pt idx="168">
                  <c:v>240</c:v>
                </c:pt>
                <c:pt idx="169">
                  <c:v>240</c:v>
                </c:pt>
                <c:pt idx="170">
                  <c:v>240</c:v>
                </c:pt>
                <c:pt idx="171">
                  <c:v>240</c:v>
                </c:pt>
                <c:pt idx="172">
                  <c:v>240</c:v>
                </c:pt>
                <c:pt idx="173">
                  <c:v>240</c:v>
                </c:pt>
                <c:pt idx="174">
                  <c:v>240</c:v>
                </c:pt>
                <c:pt idx="175">
                  <c:v>240</c:v>
                </c:pt>
                <c:pt idx="176">
                  <c:v>240</c:v>
                </c:pt>
                <c:pt idx="177">
                  <c:v>240</c:v>
                </c:pt>
                <c:pt idx="178">
                  <c:v>240</c:v>
                </c:pt>
                <c:pt idx="179">
                  <c:v>240</c:v>
                </c:pt>
                <c:pt idx="180">
                  <c:v>240</c:v>
                </c:pt>
                <c:pt idx="181">
                  <c:v>240</c:v>
                </c:pt>
                <c:pt idx="182">
                  <c:v>240</c:v>
                </c:pt>
                <c:pt idx="183">
                  <c:v>240</c:v>
                </c:pt>
                <c:pt idx="184">
                  <c:v>240</c:v>
                </c:pt>
                <c:pt idx="185">
                  <c:v>240</c:v>
                </c:pt>
                <c:pt idx="186">
                  <c:v>240</c:v>
                </c:pt>
                <c:pt idx="187">
                  <c:v>240</c:v>
                </c:pt>
                <c:pt idx="188">
                  <c:v>240</c:v>
                </c:pt>
                <c:pt idx="189">
                  <c:v>240</c:v>
                </c:pt>
                <c:pt idx="190">
                  <c:v>240</c:v>
                </c:pt>
                <c:pt idx="191">
                  <c:v>240</c:v>
                </c:pt>
                <c:pt idx="192">
                  <c:v>240</c:v>
                </c:pt>
                <c:pt idx="193">
                  <c:v>240</c:v>
                </c:pt>
                <c:pt idx="194">
                  <c:v>240</c:v>
                </c:pt>
                <c:pt idx="195">
                  <c:v>240</c:v>
                </c:pt>
                <c:pt idx="196">
                  <c:v>240</c:v>
                </c:pt>
                <c:pt idx="197">
                  <c:v>240</c:v>
                </c:pt>
                <c:pt idx="198">
                  <c:v>240</c:v>
                </c:pt>
                <c:pt idx="199">
                  <c:v>240</c:v>
                </c:pt>
                <c:pt idx="200">
                  <c:v>240</c:v>
                </c:pt>
                <c:pt idx="201">
                  <c:v>240</c:v>
                </c:pt>
                <c:pt idx="202">
                  <c:v>240</c:v>
                </c:pt>
                <c:pt idx="203">
                  <c:v>240</c:v>
                </c:pt>
                <c:pt idx="204">
                  <c:v>240</c:v>
                </c:pt>
                <c:pt idx="205">
                  <c:v>240</c:v>
                </c:pt>
                <c:pt idx="206">
                  <c:v>240</c:v>
                </c:pt>
                <c:pt idx="207">
                  <c:v>240</c:v>
                </c:pt>
                <c:pt idx="208">
                  <c:v>240</c:v>
                </c:pt>
                <c:pt idx="209">
                  <c:v>240</c:v>
                </c:pt>
                <c:pt idx="210">
                  <c:v>240</c:v>
                </c:pt>
                <c:pt idx="211">
                  <c:v>240</c:v>
                </c:pt>
                <c:pt idx="212">
                  <c:v>240</c:v>
                </c:pt>
                <c:pt idx="213">
                  <c:v>240</c:v>
                </c:pt>
                <c:pt idx="214">
                  <c:v>240</c:v>
                </c:pt>
                <c:pt idx="215">
                  <c:v>240</c:v>
                </c:pt>
                <c:pt idx="216">
                  <c:v>240</c:v>
                </c:pt>
                <c:pt idx="217">
                  <c:v>240</c:v>
                </c:pt>
                <c:pt idx="218">
                  <c:v>240</c:v>
                </c:pt>
                <c:pt idx="219">
                  <c:v>240</c:v>
                </c:pt>
                <c:pt idx="220">
                  <c:v>240</c:v>
                </c:pt>
                <c:pt idx="221">
                  <c:v>240</c:v>
                </c:pt>
                <c:pt idx="222">
                  <c:v>240</c:v>
                </c:pt>
                <c:pt idx="223">
                  <c:v>240</c:v>
                </c:pt>
                <c:pt idx="224">
                  <c:v>240</c:v>
                </c:pt>
                <c:pt idx="225">
                  <c:v>240</c:v>
                </c:pt>
                <c:pt idx="226">
                  <c:v>240</c:v>
                </c:pt>
                <c:pt idx="227">
                  <c:v>240</c:v>
                </c:pt>
                <c:pt idx="228">
                  <c:v>240</c:v>
                </c:pt>
                <c:pt idx="229">
                  <c:v>240</c:v>
                </c:pt>
                <c:pt idx="230">
                  <c:v>240</c:v>
                </c:pt>
                <c:pt idx="231">
                  <c:v>240</c:v>
                </c:pt>
                <c:pt idx="232">
                  <c:v>240</c:v>
                </c:pt>
                <c:pt idx="233">
                  <c:v>240</c:v>
                </c:pt>
                <c:pt idx="234">
                  <c:v>240</c:v>
                </c:pt>
                <c:pt idx="235">
                  <c:v>240</c:v>
                </c:pt>
                <c:pt idx="236">
                  <c:v>240</c:v>
                </c:pt>
                <c:pt idx="237">
                  <c:v>240</c:v>
                </c:pt>
                <c:pt idx="238">
                  <c:v>240</c:v>
                </c:pt>
                <c:pt idx="239">
                  <c:v>240</c:v>
                </c:pt>
                <c:pt idx="240">
                  <c:v>240</c:v>
                </c:pt>
                <c:pt idx="241">
                  <c:v>240</c:v>
                </c:pt>
                <c:pt idx="242">
                  <c:v>240</c:v>
                </c:pt>
                <c:pt idx="243">
                  <c:v>240</c:v>
                </c:pt>
                <c:pt idx="244">
                  <c:v>240</c:v>
                </c:pt>
                <c:pt idx="245">
                  <c:v>240</c:v>
                </c:pt>
                <c:pt idx="246">
                  <c:v>240</c:v>
                </c:pt>
                <c:pt idx="247">
                  <c:v>240</c:v>
                </c:pt>
                <c:pt idx="248">
                  <c:v>240</c:v>
                </c:pt>
                <c:pt idx="249">
                  <c:v>240</c:v>
                </c:pt>
              </c:numCache>
            </c:numRef>
          </c:val>
          <c:smooth val="0"/>
        </c:ser>
        <c:dLbls>
          <c:showLegendKey val="0"/>
          <c:showVal val="0"/>
          <c:showCatName val="0"/>
          <c:showSerName val="0"/>
          <c:showPercent val="0"/>
          <c:showBubbleSize val="0"/>
        </c:dLbls>
        <c:marker val="1"/>
        <c:smooth val="0"/>
        <c:axId val="250825312"/>
        <c:axId val="250826488"/>
      </c:lineChart>
      <c:catAx>
        <c:axId val="250825312"/>
        <c:scaling>
          <c:orientation val="minMax"/>
        </c:scaling>
        <c:delete val="0"/>
        <c:axPos val="b"/>
        <c:title>
          <c:tx>
            <c:rich>
              <a:bodyPr/>
              <a:lstStyle/>
              <a:p>
                <a:pPr>
                  <a:defRPr sz="825" b="0" i="0" u="none" strike="noStrike" baseline="0">
                    <a:solidFill>
                      <a:srgbClr val="000000"/>
                    </a:solidFill>
                    <a:latin typeface="Arial"/>
                    <a:ea typeface="Arial"/>
                    <a:cs typeface="Arial"/>
                  </a:defRPr>
                </a:pPr>
                <a:r>
                  <a:rPr lang="en-GB"/>
                  <a:t>Minutes</a:t>
                </a:r>
              </a:p>
            </c:rich>
          </c:tx>
          <c:layout>
            <c:manualLayout>
              <c:xMode val="edge"/>
              <c:yMode val="edge"/>
              <c:x val="0.50754757895796321"/>
              <c:y val="0.9240540597337064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50826488"/>
        <c:crosses val="autoZero"/>
        <c:auto val="1"/>
        <c:lblAlgn val="ctr"/>
        <c:lblOffset val="100"/>
        <c:tickLblSkip val="12"/>
        <c:tickMarkSkip val="12"/>
        <c:noMultiLvlLbl val="0"/>
      </c:catAx>
      <c:valAx>
        <c:axId val="250826488"/>
        <c:scaling>
          <c:orientation val="minMax"/>
        </c:scaling>
        <c:delete val="0"/>
        <c:axPos val="l"/>
        <c:majorGridlines>
          <c:spPr>
            <a:ln w="3175">
              <a:solidFill>
                <a:srgbClr val="000000"/>
              </a:solidFill>
              <a:prstDash val="solid"/>
            </a:ln>
          </c:spPr>
        </c:majorGridlines>
        <c:title>
          <c:tx>
            <c:rich>
              <a:bodyPr/>
              <a:lstStyle/>
              <a:p>
                <a:pPr>
                  <a:defRPr sz="825" b="0" i="0" u="none" strike="noStrike" baseline="0">
                    <a:solidFill>
                      <a:srgbClr val="000000"/>
                    </a:solidFill>
                    <a:latin typeface="Arial"/>
                    <a:ea typeface="Arial"/>
                    <a:cs typeface="Arial"/>
                  </a:defRPr>
                </a:pPr>
                <a:r>
                  <a:rPr lang="en-GB"/>
                  <a:t>Height in kilometres</a:t>
                </a:r>
              </a:p>
            </c:rich>
          </c:tx>
          <c:layout>
            <c:manualLayout>
              <c:xMode val="edge"/>
              <c:yMode val="edge"/>
              <c:x val="1.0377366856017835E-2"/>
              <c:y val="0.3265834896045153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50825312"/>
        <c:crosses val="autoZero"/>
        <c:crossBetween val="between"/>
      </c:valAx>
      <c:spPr>
        <a:gradFill rotWithShape="0">
          <a:gsLst>
            <a:gs pos="0">
              <a:srgbClr xmlns:mc="http://schemas.openxmlformats.org/markup-compatibility/2006" xmlns:a14="http://schemas.microsoft.com/office/drawing/2010/main" val="858585" mc:Ignorable="a14" a14:legacySpreadsheetColorIndex="22">
                <a:gamma/>
                <a:shade val="69412"/>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legend>
      <c:legendPos val="r"/>
      <c:layout>
        <c:manualLayout>
          <c:xMode val="edge"/>
          <c:yMode val="edge"/>
          <c:x val="0.2729562224533254"/>
          <c:y val="3.5443169414443539E-2"/>
          <c:w val="0.44779911355420188"/>
          <c:h val="7.088633882888707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Close view</a:t>
            </a:r>
          </a:p>
        </c:rich>
      </c:tx>
      <c:layout>
        <c:manualLayout>
          <c:xMode val="edge"/>
          <c:yMode val="edge"/>
          <c:x val="0.79033078880407126"/>
          <c:y val="0.15325658659756139"/>
        </c:manualLayout>
      </c:layout>
      <c:overlay val="0"/>
    </c:title>
    <c:autoTitleDeleted val="0"/>
    <c:plotArea>
      <c:layout>
        <c:manualLayout>
          <c:layoutTarget val="inner"/>
          <c:xMode val="edge"/>
          <c:yMode val="edge"/>
          <c:x val="0.10802979303159624"/>
          <c:y val="3.2315518749811444E-2"/>
          <c:w val="0.66592284265993473"/>
          <c:h val="0.8924929103689625"/>
        </c:manualLayout>
      </c:layout>
      <c:scatterChart>
        <c:scatterStyle val="lineMarker"/>
        <c:varyColors val="0"/>
        <c:ser>
          <c:idx val="0"/>
          <c:order val="0"/>
          <c:tx>
            <c:v>Surface of the planet</c:v>
          </c:tx>
          <c:spPr>
            <a:ln w="6350">
              <a:solidFill>
                <a:srgbClr val="000000"/>
              </a:solidFill>
            </a:ln>
          </c:spPr>
          <c:marker>
            <c:symbol val="none"/>
          </c:marker>
          <c:xVal>
            <c:numRef>
              <c:f>Calcs!$B$51:$IC$51</c:f>
              <c:numCache>
                <c:formatCode>0.00</c:formatCode>
                <c:ptCount val="236"/>
                <c:pt idx="0">
                  <c:v>0</c:v>
                </c:pt>
                <c:pt idx="1">
                  <c:v>170.50800620503986</c:v>
                </c:pt>
                <c:pt idx="2">
                  <c:v>340.89412947154244</c:v>
                </c:pt>
                <c:pt idx="3">
                  <c:v>511.03657398562251</c:v>
                </c:pt>
                <c:pt idx="4">
                  <c:v>680.81371812042016</c:v>
                </c:pt>
                <c:pt idx="5">
                  <c:v>850.10420137396136</c:v>
                </c:pt>
                <c:pt idx="6">
                  <c:v>1018.7870111203613</c:v>
                </c:pt>
                <c:pt idx="7">
                  <c:v>1186.7415691123558</c:v>
                </c:pt>
                <c:pt idx="8">
                  <c:v>1353.8478176733329</c:v>
                </c:pt>
                <c:pt idx="9">
                  <c:v>1519.9863055172448</c:v>
                </c:pt>
                <c:pt idx="10">
                  <c:v>1685.0382731350619</c:v>
                </c:pt>
                <c:pt idx="11">
                  <c:v>1848.8857376867272</c:v>
                </c:pt>
                <c:pt idx="12">
                  <c:v>2011.4115773379297</c:v>
                </c:pt>
                <c:pt idx="13">
                  <c:v>2172.4996149814124</c:v>
                </c:pt>
                <c:pt idx="14">
                  <c:v>2332.0347012829702</c:v>
                </c:pt>
                <c:pt idx="15">
                  <c:v>2489.9027969927697</c:v>
                </c:pt>
                <c:pt idx="16">
                  <c:v>2645.9910544631575</c:v>
                </c:pt>
                <c:pt idx="17">
                  <c:v>2800.187898314683</c:v>
                </c:pt>
                <c:pt idx="18">
                  <c:v>2952.3831051926768</c:v>
                </c:pt>
                <c:pt idx="19">
                  <c:v>3102.4678825573733</c:v>
                </c:pt>
                <c:pt idx="20">
                  <c:v>3250.3349464512494</c:v>
                </c:pt>
                <c:pt idx="21">
                  <c:v>3395.878598188001</c:v>
                </c:pt>
                <c:pt idx="22">
                  <c:v>3538.9947999083274</c:v>
                </c:pt>
                <c:pt idx="23">
                  <c:v>3679.5812489485234</c:v>
                </c:pt>
                <c:pt idx="24">
                  <c:v>3817.5374509687117</c:v>
                </c:pt>
                <c:pt idx="25">
                  <c:v>3952.7647917884424</c:v>
                </c:pt>
                <c:pt idx="26">
                  <c:v>4085.1666078783223</c:v>
                </c:pt>
                <c:pt idx="27">
                  <c:v>4214.6482554572658</c:v>
                </c:pt>
                <c:pt idx="28">
                  <c:v>4341.1171781459871</c:v>
                </c:pt>
                <c:pt idx="29">
                  <c:v>4464.4829731283717</c:v>
                </c:pt>
                <c:pt idx="30">
                  <c:v>4584.657455773433</c:v>
                </c:pt>
                <c:pt idx="31">
                  <c:v>4701.5547226716608</c:v>
                </c:pt>
                <c:pt idx="32">
                  <c:v>4815.0912130406978</c:v>
                </c:pt>
                <c:pt idx="33">
                  <c:v>4925.1857684564593</c:v>
                </c:pt>
                <c:pt idx="34">
                  <c:v>5031.7596908669902</c:v>
                </c:pt>
                <c:pt idx="35">
                  <c:v>5134.7367988475962</c:v>
                </c:pt>
                <c:pt idx="36">
                  <c:v>5234.0434820570244</c:v>
                </c:pt>
                <c:pt idx="37">
                  <c:v>5329.6087538557904</c:v>
                </c:pt>
                <c:pt idx="38">
                  <c:v>5421.364302049009</c:v>
                </c:pt>
                <c:pt idx="39">
                  <c:v>5509.244537717489</c:v>
                </c:pt>
                <c:pt idx="40">
                  <c:v>5593.1866421021505</c:v>
                </c:pt>
                <c:pt idx="41">
                  <c:v>5673.1306115082889</c:v>
                </c:pt>
                <c:pt idx="42">
                  <c:v>5749.0193001975495</c:v>
                </c:pt>
                <c:pt idx="43">
                  <c:v>5820.7984612369901</c:v>
                </c:pt>
                <c:pt idx="44">
                  <c:v>5888.416785275992</c:v>
                </c:pt>
                <c:pt idx="45">
                  <c:v>5951.8259372233415</c:v>
                </c:pt>
                <c:pt idx="46">
                  <c:v>6010.9805907982281</c:v>
                </c:pt>
                <c:pt idx="47">
                  <c:v>6065.8384609304894</c:v>
                </c:pt>
                <c:pt idx="48">
                  <c:v>6116.3603339869214</c:v>
                </c:pt>
                <c:pt idx="49">
                  <c:v>6162.5100958020612</c:v>
                </c:pt>
                <c:pt idx="50">
                  <c:v>6204.2547574934069</c:v>
                </c:pt>
                <c:pt idx="51">
                  <c:v>6241.5644790425995</c:v>
                </c:pt>
                <c:pt idx="52">
                  <c:v>6274.4125906257432</c:v>
                </c:pt>
                <c:pt idx="53">
                  <c:v>6302.775611677589</c:v>
                </c:pt>
                <c:pt idx="54">
                  <c:v>6326.6332676759685</c:v>
                </c:pt>
                <c:pt idx="55">
                  <c:v>6345.9685046344784</c:v>
                </c:pt>
                <c:pt idx="56">
                  <c:v>6360.7675012930486</c:v>
                </c:pt>
                <c:pt idx="57">
                  <c:v>6371.0196789976872</c:v>
                </c:pt>
                <c:pt idx="58">
                  <c:v>6376.7177092623451</c:v>
                </c:pt>
                <c:pt idx="59">
                  <c:v>6377.8575190074744</c:v>
                </c:pt>
                <c:pt idx="60">
                  <c:v>6374.4382934715641</c:v>
                </c:pt>
                <c:pt idx="61">
                  <c:v>6366.4624767935429</c:v>
                </c:pt>
                <c:pt idx="62">
                  <c:v>6353.9357702656589</c:v>
                </c:pt>
                <c:pt idx="63">
                  <c:v>6336.8671282580663</c:v>
                </c:pt>
                <c:pt idx="64">
                  <c:v>6315.2687518180419</c:v>
                </c:pt>
                <c:pt idx="65">
                  <c:v>6289.1560799484023</c:v>
                </c:pt>
                <c:pt idx="66">
                  <c:v>6258.5477785713611</c:v>
                </c:pt>
                <c:pt idx="67">
                  <c:v>6223.4657271857068</c:v>
                </c:pt>
                <c:pt idx="68">
                  <c:v>6183.935003226854</c:v>
                </c:pt>
                <c:pt idx="69">
                  <c:v>6139.9838641409215</c:v>
                </c:pt>
                <c:pt idx="70">
                  <c:v>6091.6437271856876</c:v>
                </c:pt>
                <c:pt idx="71">
                  <c:v>6038.9491469728227</c:v>
                </c:pt>
                <c:pt idx="72">
                  <c:v>5981.9377907674861</c:v>
                </c:pt>
                <c:pt idx="73">
                  <c:v>5920.6504115629177</c:v>
                </c:pt>
                <c:pt idx="74">
                  <c:v>5855.1308189492893</c:v>
                </c:pt>
                <c:pt idx="75">
                  <c:v>5785.4258477976255</c:v>
                </c:pt>
                <c:pt idx="76">
                  <c:v>5711.5853247811938</c:v>
                </c:pt>
                <c:pt idx="77">
                  <c:v>5633.6620327582832</c:v>
                </c:pt>
                <c:pt idx="78">
                  <c:v>5551.7116730418302</c:v>
                </c:pt>
                <c:pt idx="79">
                  <c:v>5465.7928255828829</c:v>
                </c:pt>
                <c:pt idx="80">
                  <c:v>5375.9669070963319</c:v>
                </c:pt>
                <c:pt idx="81">
                  <c:v>5282.298127158876</c:v>
                </c:pt>
                <c:pt idx="82">
                  <c:v>5184.8534423105766</c:v>
                </c:pt>
                <c:pt idx="83">
                  <c:v>5083.7025081928186</c:v>
                </c:pt>
                <c:pt idx="84">
                  <c:v>4978.9176297569138</c:v>
                </c:pt>
                <c:pt idx="85">
                  <c:v>4870.5737095788836</c:v>
                </c:pt>
                <c:pt idx="86">
                  <c:v>4758.7481943174425</c:v>
                </c:pt>
                <c:pt idx="87">
                  <c:v>4643.5210193533785</c:v>
                </c:pt>
                <c:pt idx="88">
                  <c:v>4524.9745516499606</c:v>
                </c:pt>
                <c:pt idx="89">
                  <c:v>4403.1935308751827</c:v>
                </c:pt>
                <c:pt idx="90">
                  <c:v>4278.265008827967</c:v>
                </c:pt>
                <c:pt idx="91">
                  <c:v>4150.2782872115758</c:v>
                </c:pt>
                <c:pt idx="92">
                  <c:v>4019.3248537987679</c:v>
                </c:pt>
                <c:pt idx="93">
                  <c:v>3885.4983170342698</c:v>
                </c:pt>
                <c:pt idx="94">
                  <c:v>3748.8943391213943</c:v>
                </c:pt>
                <c:pt idx="95">
                  <c:v>3609.6105676405355</c:v>
                </c:pt>
                <c:pt idx="96">
                  <c:v>3467.7465657485009</c:v>
                </c:pt>
                <c:pt idx="97">
                  <c:v>3323.4037410085389</c:v>
                </c:pt>
                <c:pt idx="98">
                  <c:v>3176.6852729019383</c:v>
                </c:pt>
                <c:pt idx="99">
                  <c:v>3027.6960390730283</c:v>
                </c:pt>
                <c:pt idx="100">
                  <c:v>2876.5425403602967</c:v>
                </c:pt>
                <c:pt idx="101">
                  <c:v>2723.3328246672054</c:v>
                </c:pt>
                <c:pt idx="102">
                  <c:v>2568.1764097271193</c:v>
                </c:pt>
                <c:pt idx="103">
                  <c:v>2411.1842048176009</c:v>
                </c:pt>
                <c:pt idx="104">
                  <c:v>2252.4684314799529</c:v>
                </c:pt>
                <c:pt idx="105">
                  <c:v>2092.1425433007735</c:v>
                </c:pt>
                <c:pt idx="106">
                  <c:v>1930.3211448127686</c:v>
                </c:pt>
                <c:pt idx="107">
                  <c:v>1767.1199095728907</c:v>
                </c:pt>
                <c:pt idx="108">
                  <c:v>1602.6554974762787</c:v>
                </c:pt>
                <c:pt idx="109">
                  <c:v>1437.0454713651532</c:v>
                </c:pt>
                <c:pt idx="110">
                  <c:v>1270.4082129922679</c:v>
                </c:pt>
                <c:pt idx="111">
                  <c:v>1102.8628383989912</c:v>
                </c:pt>
                <c:pt idx="112">
                  <c:v>934.52911276848556</c:v>
                </c:pt>
                <c:pt idx="113">
                  <c:v>765.52736481487614</c:v>
                </c:pt>
                <c:pt idx="114">
                  <c:v>595.97840076960028</c:v>
                </c:pt>
                <c:pt idx="115">
                  <c:v>426.00341802638621</c:v>
                </c:pt>
                <c:pt idx="116">
                  <c:v>255.72391850667822</c:v>
                </c:pt>
                <c:pt idx="117">
                  <c:v>85.261621807321134</c:v>
                </c:pt>
                <c:pt idx="118">
                  <c:v>-85.261621807322413</c:v>
                </c:pt>
                <c:pt idx="119">
                  <c:v>-255.72391850667663</c:v>
                </c:pt>
                <c:pt idx="120">
                  <c:v>-426.00341802638462</c:v>
                </c:pt>
                <c:pt idx="121">
                  <c:v>-595.97840076959869</c:v>
                </c:pt>
                <c:pt idx="122">
                  <c:v>-765.52736481487739</c:v>
                </c:pt>
                <c:pt idx="123">
                  <c:v>-934.52911276848681</c:v>
                </c:pt>
                <c:pt idx="124">
                  <c:v>-1102.8628383989897</c:v>
                </c:pt>
                <c:pt idx="125">
                  <c:v>-1270.4082129922665</c:v>
                </c:pt>
                <c:pt idx="126">
                  <c:v>-1437.0454713651516</c:v>
                </c:pt>
                <c:pt idx="127">
                  <c:v>-1602.6554974762773</c:v>
                </c:pt>
                <c:pt idx="128">
                  <c:v>-1767.1199095728919</c:v>
                </c:pt>
                <c:pt idx="129">
                  <c:v>-1930.3211448127672</c:v>
                </c:pt>
                <c:pt idx="130">
                  <c:v>-2092.1425433007716</c:v>
                </c:pt>
                <c:pt idx="131">
                  <c:v>-2252.4684314799515</c:v>
                </c:pt>
                <c:pt idx="132">
                  <c:v>-2411.1842048175995</c:v>
                </c:pt>
                <c:pt idx="133">
                  <c:v>-2568.1764097271207</c:v>
                </c:pt>
                <c:pt idx="134">
                  <c:v>-2723.3328246672068</c:v>
                </c:pt>
                <c:pt idx="135">
                  <c:v>-2876.5425403602953</c:v>
                </c:pt>
                <c:pt idx="136">
                  <c:v>-3027.6960390730269</c:v>
                </c:pt>
                <c:pt idx="137">
                  <c:v>-3176.6852729019374</c:v>
                </c:pt>
                <c:pt idx="138">
                  <c:v>-3323.4037410085402</c:v>
                </c:pt>
                <c:pt idx="139">
                  <c:v>-3467.7465657485018</c:v>
                </c:pt>
                <c:pt idx="140">
                  <c:v>-3609.6105676405341</c:v>
                </c:pt>
                <c:pt idx="141">
                  <c:v>-3748.8943391213929</c:v>
                </c:pt>
                <c:pt idx="142">
                  <c:v>-3885.4983170342684</c:v>
                </c:pt>
                <c:pt idx="143">
                  <c:v>-4019.3248537987665</c:v>
                </c:pt>
                <c:pt idx="144">
                  <c:v>-4150.2782872115768</c:v>
                </c:pt>
                <c:pt idx="145">
                  <c:v>-4278.2650088279661</c:v>
                </c:pt>
                <c:pt idx="146">
                  <c:v>-4403.1935308751818</c:v>
                </c:pt>
                <c:pt idx="147">
                  <c:v>-4524.9745516499597</c:v>
                </c:pt>
                <c:pt idx="148">
                  <c:v>-4643.5210193533785</c:v>
                </c:pt>
                <c:pt idx="149">
                  <c:v>-4758.7481943174425</c:v>
                </c:pt>
                <c:pt idx="150">
                  <c:v>-4870.5737095788827</c:v>
                </c:pt>
                <c:pt idx="151">
                  <c:v>-4978.917629756912</c:v>
                </c:pt>
                <c:pt idx="152">
                  <c:v>-5083.7025081928196</c:v>
                </c:pt>
                <c:pt idx="153">
                  <c:v>-5184.8534423105739</c:v>
                </c:pt>
                <c:pt idx="154">
                  <c:v>-5282.2981271588751</c:v>
                </c:pt>
                <c:pt idx="155">
                  <c:v>-5375.9669070963309</c:v>
                </c:pt>
                <c:pt idx="156">
                  <c:v>-5465.792825582882</c:v>
                </c:pt>
                <c:pt idx="157">
                  <c:v>-5551.7116730418302</c:v>
                </c:pt>
                <c:pt idx="158">
                  <c:v>-5633.6620327582814</c:v>
                </c:pt>
                <c:pt idx="159">
                  <c:v>-5711.5853247811929</c:v>
                </c:pt>
                <c:pt idx="160">
                  <c:v>-5785.4258477976246</c:v>
                </c:pt>
                <c:pt idx="161">
                  <c:v>-5855.1308189492893</c:v>
                </c:pt>
                <c:pt idx="162">
                  <c:v>-5920.6504115629186</c:v>
                </c:pt>
                <c:pt idx="163">
                  <c:v>-5981.9377907674871</c:v>
                </c:pt>
                <c:pt idx="164">
                  <c:v>-6038.9491469728227</c:v>
                </c:pt>
                <c:pt idx="165">
                  <c:v>-6091.6437271856876</c:v>
                </c:pt>
                <c:pt idx="166">
                  <c:v>-6139.9838641409215</c:v>
                </c:pt>
                <c:pt idx="167">
                  <c:v>-6183.935003226854</c:v>
                </c:pt>
                <c:pt idx="168">
                  <c:v>-6223.4657271857059</c:v>
                </c:pt>
                <c:pt idx="169">
                  <c:v>-6258.5477785713601</c:v>
                </c:pt>
                <c:pt idx="170">
                  <c:v>-6289.1560799484023</c:v>
                </c:pt>
                <c:pt idx="171">
                  <c:v>-6315.268751818041</c:v>
                </c:pt>
                <c:pt idx="172">
                  <c:v>-6336.8671282580663</c:v>
                </c:pt>
                <c:pt idx="173">
                  <c:v>-6353.9357702656589</c:v>
                </c:pt>
                <c:pt idx="174">
                  <c:v>-6366.4624767935429</c:v>
                </c:pt>
                <c:pt idx="175">
                  <c:v>-6374.4382934715641</c:v>
                </c:pt>
                <c:pt idx="176">
                  <c:v>-6377.8575190074744</c:v>
                </c:pt>
                <c:pt idx="177">
                  <c:v>-6376.7177092623451</c:v>
                </c:pt>
                <c:pt idx="178">
                  <c:v>-6371.0196789976872</c:v>
                </c:pt>
                <c:pt idx="179">
                  <c:v>-6360.7675012930476</c:v>
                </c:pt>
                <c:pt idx="180">
                  <c:v>-6345.9685046344784</c:v>
                </c:pt>
                <c:pt idx="181">
                  <c:v>-6326.6332676759694</c:v>
                </c:pt>
                <c:pt idx="182">
                  <c:v>-6302.775611677589</c:v>
                </c:pt>
                <c:pt idx="183">
                  <c:v>-6274.4125906257432</c:v>
                </c:pt>
                <c:pt idx="184">
                  <c:v>-6241.5644790426013</c:v>
                </c:pt>
                <c:pt idx="185">
                  <c:v>-6204.2547574934069</c:v>
                </c:pt>
                <c:pt idx="186">
                  <c:v>-6162.5100958020621</c:v>
                </c:pt>
                <c:pt idx="187">
                  <c:v>-6116.3603339869196</c:v>
                </c:pt>
                <c:pt idx="188">
                  <c:v>-6065.8384609304903</c:v>
                </c:pt>
                <c:pt idx="189">
                  <c:v>-6010.9805907982309</c:v>
                </c:pt>
                <c:pt idx="190">
                  <c:v>-5951.8259372233415</c:v>
                </c:pt>
                <c:pt idx="191">
                  <c:v>-5888.4167852759929</c:v>
                </c:pt>
                <c:pt idx="192">
                  <c:v>-5820.7984612369892</c:v>
                </c:pt>
                <c:pt idx="193">
                  <c:v>-5749.0193001975504</c:v>
                </c:pt>
                <c:pt idx="194">
                  <c:v>-5673.1306115082889</c:v>
                </c:pt>
                <c:pt idx="195">
                  <c:v>-5593.1866421021505</c:v>
                </c:pt>
                <c:pt idx="196">
                  <c:v>-5509.2445377174909</c:v>
                </c:pt>
                <c:pt idx="197">
                  <c:v>-5421.3643020490099</c:v>
                </c:pt>
                <c:pt idx="198">
                  <c:v>-5329.6087538557904</c:v>
                </c:pt>
                <c:pt idx="199">
                  <c:v>-5234.0434820570244</c:v>
                </c:pt>
                <c:pt idx="200">
                  <c:v>-5134.7367988475953</c:v>
                </c:pt>
                <c:pt idx="201">
                  <c:v>-5031.759690866993</c:v>
                </c:pt>
                <c:pt idx="202">
                  <c:v>-4925.1857684564602</c:v>
                </c:pt>
                <c:pt idx="203">
                  <c:v>-4815.0912130406978</c:v>
                </c:pt>
                <c:pt idx="204">
                  <c:v>-4701.5547226716599</c:v>
                </c:pt>
                <c:pt idx="205">
                  <c:v>-4584.6574557734311</c:v>
                </c:pt>
                <c:pt idx="206">
                  <c:v>-4464.4829731283735</c:v>
                </c:pt>
                <c:pt idx="207">
                  <c:v>-4341.117178145988</c:v>
                </c:pt>
                <c:pt idx="208">
                  <c:v>-4214.6482554572658</c:v>
                </c:pt>
                <c:pt idx="209">
                  <c:v>-4085.166607878321</c:v>
                </c:pt>
                <c:pt idx="210">
                  <c:v>-3952.7647917884447</c:v>
                </c:pt>
                <c:pt idx="211">
                  <c:v>-3817.5374509687131</c:v>
                </c:pt>
                <c:pt idx="212">
                  <c:v>-3679.5812489485247</c:v>
                </c:pt>
                <c:pt idx="213">
                  <c:v>-3538.9947999083274</c:v>
                </c:pt>
                <c:pt idx="214">
                  <c:v>-3395.8785981879996</c:v>
                </c:pt>
                <c:pt idx="215">
                  <c:v>-3250.3349464512521</c:v>
                </c:pt>
                <c:pt idx="216">
                  <c:v>-3102.4678825573747</c:v>
                </c:pt>
                <c:pt idx="217">
                  <c:v>-2952.3831051926772</c:v>
                </c:pt>
                <c:pt idx="218">
                  <c:v>-2800.1878983146876</c:v>
                </c:pt>
                <c:pt idx="219">
                  <c:v>-2645.9910544631557</c:v>
                </c:pt>
                <c:pt idx="220">
                  <c:v>-2489.9027969927724</c:v>
                </c:pt>
                <c:pt idx="221">
                  <c:v>-2332.0347012829661</c:v>
                </c:pt>
                <c:pt idx="222">
                  <c:v>-2172.4996149814124</c:v>
                </c:pt>
                <c:pt idx="223">
                  <c:v>-2011.411577337934</c:v>
                </c:pt>
                <c:pt idx="224">
                  <c:v>-1848.885737686725</c:v>
                </c:pt>
                <c:pt idx="225">
                  <c:v>-1685.0382731350644</c:v>
                </c:pt>
                <c:pt idx="226">
                  <c:v>-1519.9863055172405</c:v>
                </c:pt>
                <c:pt idx="227">
                  <c:v>-1353.8478176733327</c:v>
                </c:pt>
                <c:pt idx="228">
                  <c:v>-1186.7415691123599</c:v>
                </c:pt>
                <c:pt idx="229">
                  <c:v>-1018.7870111203587</c:v>
                </c:pt>
                <c:pt idx="230">
                  <c:v>-850.10420137396329</c:v>
                </c:pt>
                <c:pt idx="231">
                  <c:v>-680.81371812042642</c:v>
                </c:pt>
                <c:pt idx="232">
                  <c:v>-511.03657398562194</c:v>
                </c:pt>
                <c:pt idx="233">
                  <c:v>-340.89412947154636</c:v>
                </c:pt>
                <c:pt idx="234">
                  <c:v>-170.50800620503693</c:v>
                </c:pt>
                <c:pt idx="235">
                  <c:v>-1.5627993690814357E-12</c:v>
                </c:pt>
              </c:numCache>
            </c:numRef>
          </c:xVal>
          <c:yVal>
            <c:numRef>
              <c:f>Calcs!$B$52:$IC$52</c:f>
              <c:numCache>
                <c:formatCode>0.00</c:formatCode>
                <c:ptCount val="236"/>
                <c:pt idx="0">
                  <c:v>6378</c:v>
                </c:pt>
                <c:pt idx="1">
                  <c:v>6375.7204314351784</c:v>
                </c:pt>
                <c:pt idx="2">
                  <c:v>6368.8833552273381</c:v>
                </c:pt>
                <c:pt idx="3">
                  <c:v>6357.4936586715548</c:v>
                </c:pt>
                <c:pt idx="4">
                  <c:v>6341.5594833778114</c:v>
                </c:pt>
                <c:pt idx="5">
                  <c:v>6321.0922194511877</c:v>
                </c:pt>
                <c:pt idx="6">
                  <c:v>6296.1064973499642</c:v>
                </c:pt>
                <c:pt idx="7">
                  <c:v>6266.6201774274423</c:v>
                </c:pt>
                <c:pt idx="8">
                  <c:v>6232.6543371649577</c:v>
                </c:pt>
                <c:pt idx="9">
                  <c:v>6194.2332561052326</c:v>
                </c:pt>
                <c:pt idx="10">
                  <c:v>6151.3843984968134</c:v>
                </c:pt>
                <c:pt idx="11">
                  <c:v>6104.1383936620086</c:v>
                </c:pt>
                <c:pt idx="12">
                  <c:v>6052.5290141023652</c:v>
                </c:pt>
                <c:pt idx="13">
                  <c:v>5996.5931513573287</c:v>
                </c:pt>
                <c:pt idx="14">
                  <c:v>5936.3707896333472</c:v>
                </c:pt>
                <c:pt idx="15">
                  <c:v>5871.9049772222625</c:v>
                </c:pt>
                <c:pt idx="16">
                  <c:v>5803.241795729431</c:v>
                </c:pt>
                <c:pt idx="17">
                  <c:v>5730.4303271335566</c:v>
                </c:pt>
                <c:pt idx="18">
                  <c:v>5653.5226187017988</c:v>
                </c:pt>
                <c:pt idx="19">
                  <c:v>5572.573645785219</c:v>
                </c:pt>
                <c:pt idx="20">
                  <c:v>5487.6412725211694</c:v>
                </c:pt>
                <c:pt idx="21">
                  <c:v>5398.7862104707101</c:v>
                </c:pt>
                <c:pt idx="22">
                  <c:v>5306.0719752206351</c:v>
                </c:pt>
                <c:pt idx="23">
                  <c:v>5209.5648409810992</c:v>
                </c:pt>
                <c:pt idx="24">
                  <c:v>5109.3337932113336</c:v>
                </c:pt>
                <c:pt idx="25">
                  <c:v>5005.4504793073002</c:v>
                </c:pt>
                <c:pt idx="26">
                  <c:v>4897.9891573865207</c:v>
                </c:pt>
                <c:pt idx="27">
                  <c:v>4787.0266432067228</c:v>
                </c:pt>
                <c:pt idx="28">
                  <c:v>4672.642255256208</c:v>
                </c:pt>
                <c:pt idx="29">
                  <c:v>4554.9177580552268</c:v>
                </c:pt>
                <c:pt idx="30">
                  <c:v>4433.937303708869</c:v>
                </c:pt>
                <c:pt idx="31">
                  <c:v>4309.787371753252</c:v>
                </c:pt>
                <c:pt idx="32">
                  <c:v>4182.5567073380198</c:v>
                </c:pt>
                <c:pt idx="33">
                  <c:v>4052.3362577893213</c:v>
                </c:pt>
                <c:pt idx="34">
                  <c:v>3919.2191075986202</c:v>
                </c:pt>
                <c:pt idx="35">
                  <c:v>3783.300411883828</c:v>
                </c:pt>
                <c:pt idx="36">
                  <c:v>3644.6773283702873</c:v>
                </c:pt>
                <c:pt idx="37">
                  <c:v>3503.4489479402632</c:v>
                </c:pt>
                <c:pt idx="38">
                  <c:v>3359.7162238005549</c:v>
                </c:pt>
                <c:pt idx="39">
                  <c:v>3213.5818993188909</c:v>
                </c:pt>
                <c:pt idx="40">
                  <c:v>3065.1504345806693</c:v>
                </c:pt>
                <c:pt idx="41">
                  <c:v>2914.5279317185468</c:v>
                </c:pt>
                <c:pt idx="42">
                  <c:v>2761.8220590682654</c:v>
                </c:pt>
                <c:pt idx="43">
                  <c:v>2607.1419742049125</c:v>
                </c:pt>
                <c:pt idx="44">
                  <c:v>2450.5982459146494</c:v>
                </c:pt>
                <c:pt idx="45">
                  <c:v>2292.3027751576565</c:v>
                </c:pt>
                <c:pt idx="46">
                  <c:v>2132.3687150788414</c:v>
                </c:pt>
                <c:pt idx="47">
                  <c:v>1970.9103901234148</c:v>
                </c:pt>
                <c:pt idx="48">
                  <c:v>1808.0432143152434</c:v>
                </c:pt>
                <c:pt idx="49">
                  <c:v>1643.8836087563091</c:v>
                </c:pt>
                <c:pt idx="50">
                  <c:v>1478.5489184062949</c:v>
                </c:pt>
                <c:pt idx="51">
                  <c:v>1312.1573282017978</c:v>
                </c:pt>
                <c:pt idx="52">
                  <c:v>1144.8277785750779</c:v>
                </c:pt>
                <c:pt idx="53">
                  <c:v>976.6798804327816</c:v>
                </c:pt>
                <c:pt idx="54">
                  <c:v>807.83382965538704</c:v>
                </c:pt>
                <c:pt idx="55">
                  <c:v>638.41032117849988</c:v>
                </c:pt>
                <c:pt idx="56">
                  <c:v>468.53046271741073</c:v>
                </c:pt>
                <c:pt idx="57">
                  <c:v>298.31568819659662</c:v>
                </c:pt>
                <c:pt idx="58">
                  <c:v>127.88767094601931</c:v>
                </c:pt>
                <c:pt idx="59">
                  <c:v>-42.631763273674423</c:v>
                </c:pt>
                <c:pt idx="60">
                  <c:v>-213.1207233549481</c:v>
                </c:pt>
                <c:pt idx="61">
                  <c:v>-383.45733997385997</c:v>
                </c:pt>
                <c:pt idx="62">
                  <c:v>-553.51985270498426</c:v>
                </c:pt>
                <c:pt idx="63">
                  <c:v>-723.18669705848981</c:v>
                </c:pt>
                <c:pt idx="64">
                  <c:v>-892.33659137715188</c:v>
                </c:pt>
                <c:pt idx="65">
                  <c:v>-1060.8486235312034</c:v>
                </c:pt>
                <c:pt idx="66">
                  <c:v>-1228.6023373490254</c:v>
                </c:pt>
                <c:pt idx="67">
                  <c:v>-1395.4778187219174</c:v>
                </c:pt>
                <c:pt idx="68">
                  <c:v>-1561.3557813213779</c:v>
                </c:pt>
                <c:pt idx="69">
                  <c:v>-1726.1176518676575</c:v>
                </c:pt>
                <c:pt idx="70">
                  <c:v>-1889.6456548885726</c:v>
                </c:pt>
                <c:pt idx="71">
                  <c:v>-2051.8228969080678</c:v>
                </c:pt>
                <c:pt idx="72">
                  <c:v>-2212.5334500042718</c:v>
                </c:pt>
                <c:pt idx="73">
                  <c:v>-2371.662434677382</c:v>
                </c:pt>
                <c:pt idx="74">
                  <c:v>-2529.0961019680976</c:v>
                </c:pt>
                <c:pt idx="75">
                  <c:v>-2684.7219147679198</c:v>
                </c:pt>
                <c:pt idx="76">
                  <c:v>-2838.4286282631992</c:v>
                </c:pt>
                <c:pt idx="77">
                  <c:v>-2990.1063694554095</c:v>
                </c:pt>
                <c:pt idx="78">
                  <c:v>-3139.6467157008424</c:v>
                </c:pt>
                <c:pt idx="79">
                  <c:v>-3286.9427722135174</c:v>
                </c:pt>
                <c:pt idx="80">
                  <c:v>-3431.8892484759904</c:v>
                </c:pt>
                <c:pt idx="81">
                  <c:v>-3574.3825335033507</c:v>
                </c:pt>
                <c:pt idx="82">
                  <c:v>-3714.3207699066816</c:v>
                </c:pt>
                <c:pt idx="83">
                  <c:v>-3851.6039267030096</c:v>
                </c:pt>
                <c:pt idx="84">
                  <c:v>-3986.1338708196695</c:v>
                </c:pt>
                <c:pt idx="85">
                  <c:v>-4117.814437242042</c:v>
                </c:pt>
                <c:pt idx="86">
                  <c:v>-4246.5514977544408</c:v>
                </c:pt>
                <c:pt idx="87">
                  <c:v>-4372.2530282250773</c:v>
                </c:pt>
                <c:pt idx="88">
                  <c:v>-4494.8291743869686</c:v>
                </c:pt>
                <c:pt idx="89">
                  <c:v>-4614.1923160677788</c:v>
                </c:pt>
                <c:pt idx="90">
                  <c:v>-4730.2571298226731</c:v>
                </c:pt>
                <c:pt idx="91">
                  <c:v>-4842.9406499254301</c:v>
                </c:pt>
                <c:pt idx="92">
                  <c:v>-4952.1623276741966</c:v>
                </c:pt>
                <c:pt idx="93">
                  <c:v>-5057.8440889695148</c:v>
                </c:pt>
                <c:pt idx="94">
                  <c:v>-5159.9103901234139</c:v>
                </c:pt>
                <c:pt idx="95">
                  <c:v>-5258.2882718597475</c:v>
                </c:pt>
                <c:pt idx="96">
                  <c:v>-5352.9074114671066</c:v>
                </c:pt>
                <c:pt idx="97">
                  <c:v>-5443.700173067069</c:v>
                </c:pt>
                <c:pt idx="98">
                  <c:v>-5530.6016559618483</c:v>
                </c:pt>
                <c:pt idx="99">
                  <c:v>-5613.5497410267508</c:v>
                </c:pt>
                <c:pt idx="100">
                  <c:v>-5692.4851351143234</c:v>
                </c:pt>
                <c:pt idx="101">
                  <c:v>-5767.3514134384204</c:v>
                </c:pt>
                <c:pt idx="102">
                  <c:v>-5838.0950599079088</c:v>
                </c:pt>
                <c:pt idx="103">
                  <c:v>-5904.6655053811573</c:v>
                </c:pt>
                <c:pt idx="104">
                  <c:v>-5967.0151638140014</c:v>
                </c:pt>
                <c:pt idx="105">
                  <c:v>-6025.0994662753055</c:v>
                </c:pt>
                <c:pt idx="106">
                  <c:v>-6078.8768928058353</c:v>
                </c:pt>
                <c:pt idx="107">
                  <c:v>-6128.3090020976506</c:v>
                </c:pt>
                <c:pt idx="108">
                  <c:v>-6173.3604589728166</c:v>
                </c:pt>
                <c:pt idx="109">
                  <c:v>-6213.9990596417783</c:v>
                </c:pt>
                <c:pt idx="110">
                  <c:v>-6250.1957547233505</c:v>
                </c:pt>
                <c:pt idx="111">
                  <c:v>-6281.924670009862</c:v>
                </c:pt>
                <c:pt idx="112">
                  <c:v>-6309.1631249626244</c:v>
                </c:pt>
                <c:pt idx="113">
                  <c:v>-6331.8916489244821</c:v>
                </c:pt>
                <c:pt idx="114">
                  <c:v>-6350.0939950378779</c:v>
                </c:pt>
                <c:pt idx="115">
                  <c:v>-6363.7571518584709</c:v>
                </c:pt>
                <c:pt idx="116">
                  <c:v>-6372.8713526560059</c:v>
                </c:pt>
                <c:pt idx="117">
                  <c:v>-6377.430082395791</c:v>
                </c:pt>
                <c:pt idx="118">
                  <c:v>-6377.430082395791</c:v>
                </c:pt>
                <c:pt idx="119">
                  <c:v>-6372.8713526560059</c:v>
                </c:pt>
                <c:pt idx="120">
                  <c:v>-6363.7571518584709</c:v>
                </c:pt>
                <c:pt idx="121">
                  <c:v>-6350.0939950378779</c:v>
                </c:pt>
                <c:pt idx="122">
                  <c:v>-6331.8916489244821</c:v>
                </c:pt>
                <c:pt idx="123">
                  <c:v>-6309.1631249626244</c:v>
                </c:pt>
                <c:pt idx="124">
                  <c:v>-6281.9246700098629</c:v>
                </c:pt>
                <c:pt idx="125">
                  <c:v>-6250.1957547233505</c:v>
                </c:pt>
                <c:pt idx="126">
                  <c:v>-6213.9990596417792</c:v>
                </c:pt>
                <c:pt idx="127">
                  <c:v>-6173.3604589728175</c:v>
                </c:pt>
                <c:pt idx="128">
                  <c:v>-6128.3090020976497</c:v>
                </c:pt>
                <c:pt idx="129">
                  <c:v>-6078.8768928058353</c:v>
                </c:pt>
                <c:pt idx="130">
                  <c:v>-6025.0994662753064</c:v>
                </c:pt>
                <c:pt idx="131">
                  <c:v>-5967.0151638140023</c:v>
                </c:pt>
                <c:pt idx="132">
                  <c:v>-5904.6655053811573</c:v>
                </c:pt>
                <c:pt idx="133">
                  <c:v>-5838.0950599079079</c:v>
                </c:pt>
                <c:pt idx="134">
                  <c:v>-5767.3514134384195</c:v>
                </c:pt>
                <c:pt idx="135">
                  <c:v>-5692.4851351143243</c:v>
                </c:pt>
                <c:pt idx="136">
                  <c:v>-5613.5497410267508</c:v>
                </c:pt>
                <c:pt idx="137">
                  <c:v>-5530.6016559618492</c:v>
                </c:pt>
                <c:pt idx="138">
                  <c:v>-5443.700173067069</c:v>
                </c:pt>
                <c:pt idx="139">
                  <c:v>-5352.9074114671057</c:v>
                </c:pt>
                <c:pt idx="140">
                  <c:v>-5258.2882718597484</c:v>
                </c:pt>
                <c:pt idx="141">
                  <c:v>-5159.9103901234157</c:v>
                </c:pt>
                <c:pt idx="142">
                  <c:v>-5057.8440889695148</c:v>
                </c:pt>
                <c:pt idx="143">
                  <c:v>-4952.1623276741975</c:v>
                </c:pt>
                <c:pt idx="144">
                  <c:v>-4842.9406499254292</c:v>
                </c:pt>
                <c:pt idx="145">
                  <c:v>-4730.257129822674</c:v>
                </c:pt>
                <c:pt idx="146">
                  <c:v>-4614.1923160677807</c:v>
                </c:pt>
                <c:pt idx="147">
                  <c:v>-4494.8291743869695</c:v>
                </c:pt>
                <c:pt idx="148">
                  <c:v>-4372.2530282250782</c:v>
                </c:pt>
                <c:pt idx="149">
                  <c:v>-4246.5514977544399</c:v>
                </c:pt>
                <c:pt idx="150">
                  <c:v>-4117.8144372420429</c:v>
                </c:pt>
                <c:pt idx="151">
                  <c:v>-3986.1338708196708</c:v>
                </c:pt>
                <c:pt idx="152">
                  <c:v>-3851.6039267030092</c:v>
                </c:pt>
                <c:pt idx="153">
                  <c:v>-3714.3207699066852</c:v>
                </c:pt>
                <c:pt idx="154">
                  <c:v>-3574.3825335033521</c:v>
                </c:pt>
                <c:pt idx="155">
                  <c:v>-3431.8892484759917</c:v>
                </c:pt>
                <c:pt idx="156">
                  <c:v>-3286.9427722135192</c:v>
                </c:pt>
                <c:pt idx="157">
                  <c:v>-3139.6467157008415</c:v>
                </c:pt>
                <c:pt idx="158">
                  <c:v>-2990.1063694554136</c:v>
                </c:pt>
                <c:pt idx="159">
                  <c:v>-2838.4286282632002</c:v>
                </c:pt>
                <c:pt idx="160">
                  <c:v>-2684.7219147679211</c:v>
                </c:pt>
                <c:pt idx="161">
                  <c:v>-2529.0961019680976</c:v>
                </c:pt>
                <c:pt idx="162">
                  <c:v>-2371.662434677381</c:v>
                </c:pt>
                <c:pt idx="163">
                  <c:v>-2212.5334500042695</c:v>
                </c:pt>
                <c:pt idx="164">
                  <c:v>-2051.8228969080692</c:v>
                </c:pt>
                <c:pt idx="165">
                  <c:v>-1889.645654888574</c:v>
                </c:pt>
                <c:pt idx="166">
                  <c:v>-1726.1176518676566</c:v>
                </c:pt>
                <c:pt idx="167">
                  <c:v>-1561.3557813213765</c:v>
                </c:pt>
                <c:pt idx="168">
                  <c:v>-1395.4778187219188</c:v>
                </c:pt>
                <c:pt idx="169">
                  <c:v>-1228.602337349027</c:v>
                </c:pt>
                <c:pt idx="170">
                  <c:v>-1060.8486235312034</c:v>
                </c:pt>
                <c:pt idx="171">
                  <c:v>-892.3365913771562</c:v>
                </c:pt>
                <c:pt idx="172">
                  <c:v>-723.18669705848708</c:v>
                </c:pt>
                <c:pt idx="173">
                  <c:v>-553.51985270498722</c:v>
                </c:pt>
                <c:pt idx="174">
                  <c:v>-383.45733997386151</c:v>
                </c:pt>
                <c:pt idx="175">
                  <c:v>-213.12072335494827</c:v>
                </c:pt>
                <c:pt idx="176">
                  <c:v>-42.631763273678821</c:v>
                </c:pt>
                <c:pt idx="177">
                  <c:v>127.88767094602198</c:v>
                </c:pt>
                <c:pt idx="178">
                  <c:v>298.31568819659367</c:v>
                </c:pt>
                <c:pt idx="179">
                  <c:v>468.53046271741619</c:v>
                </c:pt>
                <c:pt idx="180">
                  <c:v>638.41032117849977</c:v>
                </c:pt>
                <c:pt idx="181">
                  <c:v>807.8338296553826</c:v>
                </c:pt>
                <c:pt idx="182">
                  <c:v>976.67988043278422</c:v>
                </c:pt>
                <c:pt idx="183">
                  <c:v>1144.8277785750763</c:v>
                </c:pt>
                <c:pt idx="184">
                  <c:v>1312.1573282017921</c:v>
                </c:pt>
                <c:pt idx="185">
                  <c:v>1478.548918406296</c:v>
                </c:pt>
                <c:pt idx="186">
                  <c:v>1643.883608756305</c:v>
                </c:pt>
                <c:pt idx="187">
                  <c:v>1808.0432143152477</c:v>
                </c:pt>
                <c:pt idx="188">
                  <c:v>1970.9103901234134</c:v>
                </c:pt>
                <c:pt idx="189">
                  <c:v>2132.3687150788342</c:v>
                </c:pt>
                <c:pt idx="190">
                  <c:v>2292.3027751576578</c:v>
                </c:pt>
                <c:pt idx="191">
                  <c:v>2450.5982459146458</c:v>
                </c:pt>
                <c:pt idx="192">
                  <c:v>2607.1419742049161</c:v>
                </c:pt>
                <c:pt idx="193">
                  <c:v>2761.822059068264</c:v>
                </c:pt>
                <c:pt idx="194">
                  <c:v>2914.5279317185468</c:v>
                </c:pt>
                <c:pt idx="195">
                  <c:v>3065.1504345806707</c:v>
                </c:pt>
                <c:pt idx="196">
                  <c:v>3213.5818993188891</c:v>
                </c:pt>
                <c:pt idx="197">
                  <c:v>3359.7162238005535</c:v>
                </c:pt>
                <c:pt idx="198">
                  <c:v>3503.4489479402628</c:v>
                </c:pt>
                <c:pt idx="199">
                  <c:v>3644.6773283702883</c:v>
                </c:pt>
                <c:pt idx="200">
                  <c:v>3783.3004118838289</c:v>
                </c:pt>
                <c:pt idx="201">
                  <c:v>3919.2191075986179</c:v>
                </c:pt>
                <c:pt idx="202">
                  <c:v>4052.3362577893199</c:v>
                </c:pt>
                <c:pt idx="203">
                  <c:v>4182.5567073380198</c:v>
                </c:pt>
                <c:pt idx="204">
                  <c:v>4309.787371753252</c:v>
                </c:pt>
                <c:pt idx="205">
                  <c:v>4433.9373037088699</c:v>
                </c:pt>
                <c:pt idx="206">
                  <c:v>4554.917758055225</c:v>
                </c:pt>
                <c:pt idx="207">
                  <c:v>4672.642255256208</c:v>
                </c:pt>
                <c:pt idx="208">
                  <c:v>4787.0266432067228</c:v>
                </c:pt>
                <c:pt idx="209">
                  <c:v>4897.9891573865216</c:v>
                </c:pt>
                <c:pt idx="210">
                  <c:v>5005.4504793072974</c:v>
                </c:pt>
                <c:pt idx="211">
                  <c:v>5109.3337932113327</c:v>
                </c:pt>
                <c:pt idx="212">
                  <c:v>5209.5648409810983</c:v>
                </c:pt>
                <c:pt idx="213">
                  <c:v>5306.0719752206351</c:v>
                </c:pt>
                <c:pt idx="214">
                  <c:v>5398.786210470711</c:v>
                </c:pt>
                <c:pt idx="215">
                  <c:v>5487.6412725211676</c:v>
                </c:pt>
                <c:pt idx="216">
                  <c:v>5572.5736457852181</c:v>
                </c:pt>
                <c:pt idx="217">
                  <c:v>5653.5226187017988</c:v>
                </c:pt>
                <c:pt idx="218">
                  <c:v>5730.4303271335548</c:v>
                </c:pt>
                <c:pt idx="219">
                  <c:v>5803.241795729431</c:v>
                </c:pt>
                <c:pt idx="220">
                  <c:v>5871.9049772222625</c:v>
                </c:pt>
                <c:pt idx="221">
                  <c:v>5936.370789633349</c:v>
                </c:pt>
                <c:pt idx="222">
                  <c:v>5996.5931513573278</c:v>
                </c:pt>
                <c:pt idx="223">
                  <c:v>6052.5290141023634</c:v>
                </c:pt>
                <c:pt idx="224">
                  <c:v>6104.1383936620086</c:v>
                </c:pt>
                <c:pt idx="225">
                  <c:v>6151.3843984968134</c:v>
                </c:pt>
                <c:pt idx="226">
                  <c:v>6194.2332561052344</c:v>
                </c:pt>
                <c:pt idx="227">
                  <c:v>6232.6543371649577</c:v>
                </c:pt>
                <c:pt idx="228">
                  <c:v>6266.6201774274405</c:v>
                </c:pt>
                <c:pt idx="229">
                  <c:v>6296.1064973499651</c:v>
                </c:pt>
                <c:pt idx="230">
                  <c:v>6321.0922194511868</c:v>
                </c:pt>
                <c:pt idx="231">
                  <c:v>6341.5594833778105</c:v>
                </c:pt>
                <c:pt idx="232">
                  <c:v>6357.4936586715548</c:v>
                </c:pt>
                <c:pt idx="233">
                  <c:v>6368.8833552273381</c:v>
                </c:pt>
                <c:pt idx="234">
                  <c:v>6375.7204314351784</c:v>
                </c:pt>
                <c:pt idx="235">
                  <c:v>6378</c:v>
                </c:pt>
              </c:numCache>
            </c:numRef>
          </c:yVal>
          <c:smooth val="1"/>
        </c:ser>
        <c:ser>
          <c:idx val="1"/>
          <c:order val="1"/>
          <c:tx>
            <c:v>Forecast trajectory of the Payload</c:v>
          </c:tx>
          <c:spPr>
            <a:ln w="9525">
              <a:solidFill>
                <a:srgbClr val="FF0000"/>
              </a:solidFill>
              <a:prstDash val="dash"/>
            </a:ln>
          </c:spPr>
          <c:marker>
            <c:symbol val="circle"/>
            <c:size val="2"/>
            <c:spPr>
              <a:noFill/>
              <a:ln w="0">
                <a:noFill/>
              </a:ln>
            </c:spPr>
          </c:marker>
          <c:xVal>
            <c:numRef>
              <c:f>Calcs!$B$47:$IR$47</c:f>
              <c:numCache>
                <c:formatCode>0.00</c:formatCode>
                <c:ptCount val="251"/>
                <c:pt idx="0">
                  <c:v>0</c:v>
                </c:pt>
                <c:pt idx="1">
                  <c:v>194.60838231128329</c:v>
                </c:pt>
                <c:pt idx="2">
                  <c:v>389.0484422738495</c:v>
                </c:pt>
                <c:pt idx="3">
                  <c:v>583.15200565975385</c:v>
                </c:pt>
                <c:pt idx="4">
                  <c:v>776.75119218278701</c:v>
                </c:pt>
                <c:pt idx="5">
                  <c:v>969.67856067448793</c:v>
                </c:pt>
                <c:pt idx="6">
                  <c:v>1161.7672538704471</c:v>
                </c:pt>
                <c:pt idx="7">
                  <c:v>1352.8511426818102</c:v>
                </c:pt>
                <c:pt idx="8">
                  <c:v>1542.764969827371</c:v>
                </c:pt>
                <c:pt idx="9">
                  <c:v>1731.3444927022267</c:v>
                </c:pt>
                <c:pt idx="10">
                  <c:v>1918.4266253596581</c:v>
                </c:pt>
                <c:pt idx="11">
                  <c:v>2103.8495794837149</c:v>
                </c:pt>
                <c:pt idx="12">
                  <c:v>2287.4530042308547</c:v>
                </c:pt>
                <c:pt idx="13">
                  <c:v>2469.0781248200287</c:v>
                </c:pt>
                <c:pt idx="14">
                  <c:v>2648.5678797516998</c:v>
                </c:pt>
                <c:pt idx="15">
                  <c:v>2825.7670565374892</c:v>
                </c:pt>
                <c:pt idx="16">
                  <c:v>3000.5224258234689</c:v>
                </c:pt>
                <c:pt idx="17">
                  <c:v>3172.6828737915353</c:v>
                </c:pt>
                <c:pt idx="18">
                  <c:v>3342.0995327247997</c:v>
                </c:pt>
                <c:pt idx="19">
                  <c:v>3508.6259096245481</c:v>
                </c:pt>
                <c:pt idx="20">
                  <c:v>3672.1180127680332</c:v>
                </c:pt>
                <c:pt idx="21">
                  <c:v>3832.4344760981371</c:v>
                </c:pt>
                <c:pt idx="22">
                  <c:v>3989.4366813378824</c:v>
                </c:pt>
                <c:pt idx="23">
                  <c:v>4142.9888777246824</c:v>
                </c:pt>
                <c:pt idx="24">
                  <c:v>4292.9582992613678</c:v>
                </c:pt>
                <c:pt idx="25">
                  <c:v>4439.2152793831228</c:v>
                </c:pt>
                <c:pt idx="26">
                  <c:v>4581.6333629417422</c:v>
                </c:pt>
                <c:pt idx="27">
                  <c:v>4720.089415410951</c:v>
                </c:pt>
                <c:pt idx="28">
                  <c:v>4854.4637292188945</c:v>
                </c:pt>
                <c:pt idx="29">
                  <c:v>4984.6401271164659</c:v>
                </c:pt>
                <c:pt idx="30">
                  <c:v>5110.5060624926136</c:v>
                </c:pt>
                <c:pt idx="31">
                  <c:v>5231.9527165504969</c:v>
                </c:pt>
                <c:pt idx="32">
                  <c:v>5348.8750922609997</c:v>
                </c:pt>
                <c:pt idx="33">
                  <c:v>5461.1721050129563</c:v>
                </c:pt>
                <c:pt idx="34">
                  <c:v>5568.7466698822163</c:v>
                </c:pt>
                <c:pt idx="35">
                  <c:v>5671.5057854446741</c:v>
                </c:pt>
                <c:pt idx="36">
                  <c:v>5769.3606140613037</c:v>
                </c:pt>
                <c:pt idx="37">
                  <c:v>5862.2265585663035</c:v>
                </c:pt>
                <c:pt idx="38">
                  <c:v>5950.0233352925625</c:v>
                </c:pt>
                <c:pt idx="39">
                  <c:v>6032.6750433717571</c:v>
                </c:pt>
                <c:pt idx="40">
                  <c:v>6110.1102302496711</c:v>
                </c:pt>
                <c:pt idx="41">
                  <c:v>6182.261953360523</c:v>
                </c:pt>
                <c:pt idx="42">
                  <c:v>6249.0678379073843</c:v>
                </c:pt>
                <c:pt idx="43">
                  <c:v>6310.4701306991783</c:v>
                </c:pt>
                <c:pt idx="44">
                  <c:v>6366.4157499980429</c:v>
                </c:pt>
                <c:pt idx="45">
                  <c:v>6416.8563313343466</c:v>
                </c:pt>
                <c:pt idx="46">
                  <c:v>6461.7482692500616</c:v>
                </c:pt>
                <c:pt idx="47">
                  <c:v>6501.0527549346962</c:v>
                </c:pt>
                <c:pt idx="48">
                  <c:v>6534.7358097215247</c:v>
                </c:pt>
                <c:pt idx="49">
                  <c:v>6562.7683144153798</c:v>
                </c:pt>
                <c:pt idx="50">
                  <c:v>6585.1260344268858</c:v>
                </c:pt>
                <c:pt idx="51">
                  <c:v>6601.7896406915388</c:v>
                </c:pt>
                <c:pt idx="52">
                  <c:v>6612.7447263557315</c:v>
                </c:pt>
                <c:pt idx="53">
                  <c:v>6617.9818192153743</c:v>
                </c:pt>
                <c:pt idx="54">
                  <c:v>6617.4963898964652</c:v>
                </c:pt>
                <c:pt idx="55">
                  <c:v>6611.2888557705528</c:v>
                </c:pt>
                <c:pt idx="56">
                  <c:v>6599.3645806017412</c:v>
                </c:pt>
                <c:pt idx="57">
                  <c:v>6581.7338699254997</c:v>
                </c:pt>
                <c:pt idx="58">
                  <c:v>6558.4119621632335</c:v>
                </c:pt>
                <c:pt idx="59">
                  <c:v>6529.4190154801872</c:v>
                </c:pt>
                <c:pt idx="60">
                  <c:v>6494.7800903979532</c:v>
                </c:pt>
                <c:pt idx="61">
                  <c:v>6454.5251281764049</c:v>
                </c:pt>
                <c:pt idx="62">
                  <c:v>6408.6889249836277</c:v>
                </c:pt>
                <c:pt idx="63">
                  <c:v>6357.3111018759055</c:v>
                </c:pt>
                <c:pt idx="64">
                  <c:v>6300.436070613483</c:v>
                </c:pt>
                <c:pt idx="65">
                  <c:v>6238.1129953413883</c:v>
                </c:pt>
                <c:pt idx="66">
                  <c:v>6170.3957501681298</c:v>
                </c:pt>
                <c:pt idx="67">
                  <c:v>6097.3428726785905</c:v>
                </c:pt>
                <c:pt idx="68">
                  <c:v>6019.0175134209821</c:v>
                </c:pt>
                <c:pt idx="69">
                  <c:v>5935.4873814111015</c:v>
                </c:pt>
                <c:pt idx="70">
                  <c:v>5846.8246857006316</c:v>
                </c:pt>
                <c:pt idx="71">
                  <c:v>5753.1060730595291</c:v>
                </c:pt>
                <c:pt idx="72">
                  <c:v>5654.4125618259641</c:v>
                </c:pt>
                <c:pt idx="73">
                  <c:v>5550.8294719804826</c:v>
                </c:pt>
                <c:pt idx="74">
                  <c:v>5442.4463515043999</c:v>
                </c:pt>
                <c:pt idx="75">
                  <c:v>5329.3568990855338</c:v>
                </c:pt>
                <c:pt idx="76">
                  <c:v>5211.6588832376401</c:v>
                </c:pt>
                <c:pt idx="77">
                  <c:v>5089.4540579028881</c:v>
                </c:pt>
                <c:pt idx="78">
                  <c:v>4962.8480746098148</c:v>
                </c:pt>
                <c:pt idx="79">
                  <c:v>4831.9503912621876</c:v>
                </c:pt>
                <c:pt idx="80">
                  <c:v>4696.8741776370025</c:v>
                </c:pt>
                <c:pt idx="81">
                  <c:v>4557.7362176728338</c:v>
                </c:pt>
                <c:pt idx="82">
                  <c:v>4414.6568086323723</c:v>
                </c:pt>
                <c:pt idx="83">
                  <c:v>4267.7596572258381</c:v>
                </c:pt>
                <c:pt idx="84">
                  <c:v>4117.1717727844662</c:v>
                </c:pt>
                <c:pt idx="85">
                  <c:v>3963.0233575758707</c:v>
                </c:pt>
                <c:pt idx="86">
                  <c:v>3805.4476943555719</c:v>
                </c:pt>
                <c:pt idx="87">
                  <c:v>3644.5810312513645</c:v>
                </c:pt>
                <c:pt idx="88">
                  <c:v>3480.5624640794872</c:v>
                </c:pt>
                <c:pt idx="89">
                  <c:v>3313.5338161938676</c:v>
                </c:pt>
                <c:pt idx="90">
                  <c:v>3143.6395159717372</c:v>
                </c:pt>
                <c:pt idx="91">
                  <c:v>2971.0264720411274</c:v>
                </c:pt>
                <c:pt idx="92">
                  <c:v>2795.8439463575601</c:v>
                </c:pt>
                <c:pt idx="93">
                  <c:v>2618.2434252392977</c:v>
                </c:pt>
                <c:pt idx="94">
                  <c:v>2438.3784884721213</c:v>
                </c:pt>
                <c:pt idx="95">
                  <c:v>2256.4046765964827</c:v>
                </c:pt>
                <c:pt idx="96">
                  <c:v>2072.479356491297</c:v>
                </c:pt>
                <c:pt idx="97">
                  <c:v>1886.7615853703107</c:v>
                </c:pt>
                <c:pt idx="98">
                  <c:v>1699.4119733081959</c:v>
                </c:pt>
                <c:pt idx="99">
                  <c:v>1510.5925444150173</c:v>
                </c:pt>
                <c:pt idx="100">
                  <c:v>1320.4665967787475</c:v>
                </c:pt>
                <c:pt idx="101">
                  <c:v>1129.1985612967153</c:v>
                </c:pt>
                <c:pt idx="102">
                  <c:v>936.95385951778246</c:v>
                </c:pt>
                <c:pt idx="103">
                  <c:v>743.89876061802511</c:v>
                </c:pt>
                <c:pt idx="104">
                  <c:v>550.20023763338759</c:v>
                </c:pt>
                <c:pt idx="105">
                  <c:v>356.02582307347689</c:v>
                </c:pt>
                <c:pt idx="106">
                  <c:v>161.54346404133167</c:v>
                </c:pt>
                <c:pt idx="107">
                  <c:v>-33.078623015747148</c:v>
                </c:pt>
                <c:pt idx="108">
                  <c:v>-227.67209779859459</c:v>
                </c:pt>
                <c:pt idx="109">
                  <c:v>-422.06864176610355</c:v>
                </c:pt>
                <c:pt idx="110">
                  <c:v>-616.10010373666262</c:v>
                </c:pt>
                <c:pt idx="111">
                  <c:v>-809.59864535512827</c:v>
                </c:pt>
                <c:pt idx="112">
                  <c:v>-1002.3968862994545</c:v>
                </c:pt>
                <c:pt idx="113">
                  <c:v>-1194.3280491012515</c:v>
                </c:pt>
                <c:pt idx="114">
                  <c:v>-1385.2261034548508</c:v>
                </c:pt>
                <c:pt idx="115">
                  <c:v>-1574.9259098899163</c:v>
                </c:pt>
                <c:pt idx="116">
                  <c:v>-1763.26336268305</c:v>
                </c:pt>
                <c:pt idx="117">
                  <c:v>-1950.075531884567</c:v>
                </c:pt>
                <c:pt idx="118">
                  <c:v>-2135.2008043373248</c:v>
                </c:pt>
                <c:pt idx="119">
                  <c:v>-2318.4790235652854</c:v>
                </c:pt>
                <c:pt idx="120">
                  <c:v>-2499.7516284104604</c:v>
                </c:pt>
                <c:pt idx="121">
                  <c:v>-2678.8617902979991</c:v>
                </c:pt>
                <c:pt idx="122">
                  <c:v>-2855.6545490102471</c:v>
                </c:pt>
                <c:pt idx="123">
                  <c:v>-3029.9769468519098</c:v>
                </c:pt>
                <c:pt idx="124">
                  <c:v>-3201.6781610898524</c:v>
                </c:pt>
                <c:pt idx="125">
                  <c:v>-3370.6096345524611</c:v>
                </c:pt>
                <c:pt idx="126">
                  <c:v>-3536.6252042751621</c:v>
                </c:pt>
                <c:pt idx="127">
                  <c:v>-3699.5812280802356</c:v>
                </c:pt>
                <c:pt idx="128">
                  <c:v>-3859.3367089809553</c:v>
                </c:pt>
                <c:pt idx="129">
                  <c:v>-4015.7534173018903</c:v>
                </c:pt>
                <c:pt idx="130">
                  <c:v>-4168.6960104091431</c:v>
                </c:pt>
                <c:pt idx="131">
                  <c:v>-4318.0321499464208</c:v>
                </c:pt>
                <c:pt idx="132">
                  <c:v>-4463.6326164749098</c:v>
                </c:pt>
                <c:pt idx="133">
                  <c:v>-4605.3714214172123</c:v>
                </c:pt>
                <c:pt idx="134">
                  <c:v>-4743.1259162079341</c:v>
                </c:pt>
                <c:pt idx="135">
                  <c:v>-4876.7768985558469</c:v>
                </c:pt>
                <c:pt idx="136">
                  <c:v>-5006.2087157251608</c:v>
                </c:pt>
                <c:pt idx="137">
                  <c:v>-5131.30936474592</c:v>
                </c:pt>
                <c:pt idx="138">
                  <c:v>-5251.9705894662511</c:v>
                </c:pt>
                <c:pt idx="139">
                  <c:v>-5368.0879743619107</c:v>
                </c:pt>
                <c:pt idx="140">
                  <c:v>-5479.5610350213938</c:v>
                </c:pt>
                <c:pt idx="141">
                  <c:v>-5586.2933052277122</c:v>
                </c:pt>
                <c:pt idx="142">
                  <c:v>-5688.1924205610148</c:v>
                </c:pt>
                <c:pt idx="143">
                  <c:v>-5785.1701984490737</c:v>
                </c:pt>
                <c:pt idx="144">
                  <c:v>-5877.1427145959233</c:v>
                </c:pt>
                <c:pt idx="145">
                  <c:v>-5964.0303757219426</c:v>
                </c:pt>
                <c:pt idx="146">
                  <c:v>-6045.7579885520017</c:v>
                </c:pt>
                <c:pt idx="147">
                  <c:v>-6122.2548249914462</c:v>
                </c:pt>
                <c:pt idx="148">
                  <c:v>-6193.4546834331113</c:v>
                </c:pt>
                <c:pt idx="149">
                  <c:v>-6259.2959461418413</c:v>
                </c:pt>
                <c:pt idx="150">
                  <c:v>-6319.7216326664993</c:v>
                </c:pt>
                <c:pt idx="151">
                  <c:v>-6374.6794492328036</c:v>
                </c:pt>
                <c:pt idx="152">
                  <c:v>-6424.1218340739533</c:v>
                </c:pt>
                <c:pt idx="153">
                  <c:v>-6468.0059986594415</c:v>
                </c:pt>
                <c:pt idx="154">
                  <c:v>-6506.2939647861103</c:v>
                </c:pt>
                <c:pt idx="155">
                  <c:v>-6538.952597499052</c:v>
                </c:pt>
                <c:pt idx="156">
                  <c:v>-6565.9536338136495</c:v>
                </c:pt>
                <c:pt idx="157">
                  <c:v>-6587.2737072137043</c:v>
                </c:pt>
                <c:pt idx="158">
                  <c:v>-6602.8943679042422</c:v>
                </c:pt>
                <c:pt idx="159">
                  <c:v>-6612.8020988013586</c:v>
                </c:pt>
                <c:pt idx="160">
                  <c:v>-6616.9883272451589</c:v>
                </c:pt>
                <c:pt idx="161">
                  <c:v>-6615.4494324255566</c:v>
                </c:pt>
                <c:pt idx="162">
                  <c:v>-6608.1867485145031</c:v>
                </c:pt>
                <c:pt idx="163">
                  <c:v>-6595.206563501908</c:v>
                </c:pt>
                <c:pt idx="164">
                  <c:v>-6576.5201137362837</c:v>
                </c:pt>
                <c:pt idx="165">
                  <c:v>-6552.143574174931</c:v>
                </c:pt>
                <c:pt idx="166">
                  <c:v>-6522.0980443521648</c:v>
                </c:pt>
                <c:pt idx="167">
                  <c:v>-6486.4095300778954</c:v>
                </c:pt>
                <c:pt idx="168">
                  <c:v>-6445.1089208825242</c:v>
                </c:pt>
                <c:pt idx="169">
                  <c:v>-6398.231963227905</c:v>
                </c:pt>
                <c:pt idx="170">
                  <c:v>-6345.8192295077797</c:v>
                </c:pt>
                <c:pt idx="171">
                  <c:v>-6287.9160828647618</c:v>
                </c:pt>
                <c:pt idx="172">
                  <c:v>-6224.5726378546096</c:v>
                </c:pt>
                <c:pt idx="173">
                  <c:v>-6155.8437169921699</c:v>
                </c:pt>
                <c:pt idx="174">
                  <c:v>-6081.7888032169176</c:v>
                </c:pt>
                <c:pt idx="175">
                  <c:v>-6002.4719883196403</c:v>
                </c:pt>
                <c:pt idx="176">
                  <c:v>-5917.9619173752462</c:v>
                </c:pt>
                <c:pt idx="177">
                  <c:v>-5828.3317292302718</c:v>
                </c:pt>
                <c:pt idx="178">
                  <c:v>-5733.6589930969867</c:v>
                </c:pt>
                <c:pt idx="179">
                  <c:v>-5634.0256413094694</c:v>
                </c:pt>
                <c:pt idx="180">
                  <c:v>-5529.5178983003107</c:v>
                </c:pt>
                <c:pt idx="181">
                  <c:v>-5420.2262058599526</c:v>
                </c:pt>
                <c:pt idx="182">
                  <c:v>-5306.2451447437834</c:v>
                </c:pt>
                <c:pt idx="183">
                  <c:v>-5187.6733526954677</c:v>
                </c:pt>
                <c:pt idx="184">
                  <c:v>-5064.6134389579511</c:v>
                </c:pt>
                <c:pt idx="185">
                  <c:v>-4937.1718953466316</c:v>
                </c:pt>
                <c:pt idx="186">
                  <c:v>-4805.4590039623172</c:v>
                </c:pt>
                <c:pt idx="187">
                  <c:v>-4669.5887416243158</c:v>
                </c:pt>
                <c:pt idx="188">
                  <c:v>-4529.6786811070006</c:v>
                </c:pt>
                <c:pt idx="189">
                  <c:v>-4385.8498892658554</c:v>
                </c:pt>
                <c:pt idx="190">
                  <c:v>-4238.2268221417271</c:v>
                </c:pt>
                <c:pt idx="191">
                  <c:v>-4086.9372171346949</c:v>
                </c:pt>
                <c:pt idx="192">
                  <c:v>-3932.1119823413655</c:v>
                </c:pt>
                <c:pt idx="193">
                  <c:v>-3773.8850831519744</c:v>
                </c:pt>
                <c:pt idx="194">
                  <c:v>-3612.393426205947</c:v>
                </c:pt>
                <c:pt idx="195">
                  <c:v>-3447.7767408068912</c:v>
                </c:pt>
                <c:pt idx="196">
                  <c:v>-3280.1774579002295</c:v>
                </c:pt>
                <c:pt idx="197">
                  <c:v>-3109.7405867185998</c:v>
                </c:pt>
                <c:pt idx="198">
                  <c:v>-2936.6135892023913</c:v>
                </c:pt>
                <c:pt idx="199">
                  <c:v>-2760.946252304489</c:v>
                </c:pt>
                <c:pt idx="200">
                  <c:v>-2582.8905582902589</c:v>
                </c:pt>
                <c:pt idx="201">
                  <c:v>-2402.6005531453425</c:v>
                </c:pt>
                <c:pt idx="202">
                  <c:v>-2220.2322132056984</c:v>
                </c:pt>
                <c:pt idx="203">
                  <c:v>-2035.9433101255468</c:v>
                </c:pt>
                <c:pt idx="204">
                  <c:v>-1849.8932743005626</c:v>
                </c:pt>
                <c:pt idx="205">
                  <c:v>-1662.2430568647192</c:v>
                </c:pt>
                <c:pt idx="206">
                  <c:v>-1473.1549903806092</c:v>
                </c:pt>
                <c:pt idx="207">
                  <c:v>-1282.7926483440208</c:v>
                </c:pt>
                <c:pt idx="208">
                  <c:v>-1091.3207036245828</c:v>
                </c:pt>
                <c:pt idx="209">
                  <c:v>-898.90478596522541</c:v>
                </c:pt>
                <c:pt idx="210">
                  <c:v>-705.71133866392552</c:v>
                </c:pt>
                <c:pt idx="211">
                  <c:v>-511.9074745618687</c:v>
                </c:pt>
                <c:pt idx="212">
                  <c:v>-317.66083146284961</c:v>
                </c:pt>
                <c:pt idx="213">
                  <c:v>-123.1394271089694</c:v>
                </c:pt>
                <c:pt idx="214">
                  <c:v>-123.1394271089694</c:v>
                </c:pt>
                <c:pt idx="215">
                  <c:v>-123.1394271089694</c:v>
                </c:pt>
                <c:pt idx="216">
                  <c:v>-123.1394271089694</c:v>
                </c:pt>
                <c:pt idx="217">
                  <c:v>-123.1394271089694</c:v>
                </c:pt>
                <c:pt idx="218">
                  <c:v>-123.1394271089694</c:v>
                </c:pt>
                <c:pt idx="219">
                  <c:v>-123.1394271089694</c:v>
                </c:pt>
                <c:pt idx="220">
                  <c:v>-123.1394271089694</c:v>
                </c:pt>
                <c:pt idx="221">
                  <c:v>-123.1394271089694</c:v>
                </c:pt>
                <c:pt idx="222">
                  <c:v>-123.1394271089694</c:v>
                </c:pt>
                <c:pt idx="223">
                  <c:v>-123.1394271089694</c:v>
                </c:pt>
                <c:pt idx="224">
                  <c:v>-123.1394271089694</c:v>
                </c:pt>
                <c:pt idx="225">
                  <c:v>-123.1394271089694</c:v>
                </c:pt>
                <c:pt idx="226">
                  <c:v>-123.1394271089694</c:v>
                </c:pt>
                <c:pt idx="227">
                  <c:v>-123.1394271089694</c:v>
                </c:pt>
                <c:pt idx="228">
                  <c:v>-123.1394271089694</c:v>
                </c:pt>
                <c:pt idx="229">
                  <c:v>-123.1394271089694</c:v>
                </c:pt>
                <c:pt idx="230">
                  <c:v>-123.1394271089694</c:v>
                </c:pt>
                <c:pt idx="231">
                  <c:v>-123.1394271089694</c:v>
                </c:pt>
                <c:pt idx="232">
                  <c:v>-123.1394271089694</c:v>
                </c:pt>
                <c:pt idx="233">
                  <c:v>-123.1394271089694</c:v>
                </c:pt>
                <c:pt idx="234">
                  <c:v>-123.1394271089694</c:v>
                </c:pt>
                <c:pt idx="235">
                  <c:v>-123.1394271089694</c:v>
                </c:pt>
                <c:pt idx="236">
                  <c:v>-123.1394271089694</c:v>
                </c:pt>
                <c:pt idx="237">
                  <c:v>-123.1394271089694</c:v>
                </c:pt>
                <c:pt idx="238">
                  <c:v>-123.1394271089694</c:v>
                </c:pt>
                <c:pt idx="239">
                  <c:v>-123.1394271089694</c:v>
                </c:pt>
                <c:pt idx="240">
                  <c:v>-123.1394271089694</c:v>
                </c:pt>
                <c:pt idx="241">
                  <c:v>-123.1394271089694</c:v>
                </c:pt>
                <c:pt idx="242">
                  <c:v>-123.1394271089694</c:v>
                </c:pt>
                <c:pt idx="243">
                  <c:v>-123.1394271089694</c:v>
                </c:pt>
                <c:pt idx="244">
                  <c:v>-123.1394271089694</c:v>
                </c:pt>
                <c:pt idx="245">
                  <c:v>-123.1394271089694</c:v>
                </c:pt>
                <c:pt idx="246">
                  <c:v>-123.1394271089694</c:v>
                </c:pt>
                <c:pt idx="247">
                  <c:v>-123.1394271089694</c:v>
                </c:pt>
                <c:pt idx="248">
                  <c:v>-123.1394271089694</c:v>
                </c:pt>
                <c:pt idx="249">
                  <c:v>-123.1394271089694</c:v>
                </c:pt>
                <c:pt idx="250">
                  <c:v>-123.1394271089694</c:v>
                </c:pt>
              </c:numCache>
            </c:numRef>
          </c:xVal>
          <c:yVal>
            <c:numRef>
              <c:f>Calcs!$B$48:$IR$48</c:f>
              <c:numCache>
                <c:formatCode>0.00</c:formatCode>
                <c:ptCount val="251"/>
                <c:pt idx="0">
                  <c:v>6617.8275807825548</c:v>
                </c:pt>
                <c:pt idx="1">
                  <c:v>6614.9847373328548</c:v>
                </c:pt>
                <c:pt idx="2">
                  <c:v>6606.4203751208506</c:v>
                </c:pt>
                <c:pt idx="3">
                  <c:v>6592.1419512097682</c:v>
                </c:pt>
                <c:pt idx="4">
                  <c:v>6572.1618645744065</c:v>
                </c:pt>
                <c:pt idx="5">
                  <c:v>6546.4974452075139</c:v>
                </c:pt>
                <c:pt idx="6">
                  <c:v>6515.1709389632397</c:v>
                </c:pt>
                <c:pt idx="7">
                  <c:v>6478.2094881513303</c:v>
                </c:pt>
                <c:pt idx="8">
                  <c:v>6435.645107899436</c:v>
                </c:pt>
                <c:pt idx="9">
                  <c:v>6387.5146583045362</c:v>
                </c:pt>
                <c:pt idx="10">
                  <c:v>6333.8598123980955</c:v>
                </c:pt>
                <c:pt idx="11">
                  <c:v>6274.7270199532086</c:v>
                </c:pt>
                <c:pt idx="12">
                  <c:v>6210.1674671655474</c:v>
                </c:pt>
                <c:pt idx="13">
                  <c:v>6140.237032243469</c:v>
                </c:pt>
                <c:pt idx="14">
                  <c:v>6064.9962369461846</c:v>
                </c:pt>
                <c:pt idx="15">
                  <c:v>5984.510194112343</c:v>
                </c:pt>
                <c:pt idx="16">
                  <c:v>5898.8485512248599</c:v>
                </c:pt>
                <c:pt idx="17">
                  <c:v>5808.0854300611918</c:v>
                </c:pt>
                <c:pt idx="18">
                  <c:v>5712.2993624816399</c:v>
                </c:pt>
                <c:pt idx="19">
                  <c:v>5611.5732224115809</c:v>
                </c:pt>
                <c:pt idx="20">
                  <c:v>5505.9941540767559</c:v>
                </c:pt>
                <c:pt idx="21">
                  <c:v>5395.653496553995</c:v>
                </c:pt>
                <c:pt idx="22">
                  <c:v>5280.6467047028991</c:v>
                </c:pt>
                <c:pt idx="23">
                  <c:v>5161.0732665470796</c:v>
                </c:pt>
                <c:pt idx="24">
                  <c:v>5037.0366171766291</c:v>
                </c:pt>
                <c:pt idx="25">
                  <c:v>4908.6440492464408</c:v>
                </c:pt>
                <c:pt idx="26">
                  <c:v>4776.0066201479212</c:v>
                </c:pt>
                <c:pt idx="27">
                  <c:v>4639.2390559344876</c:v>
                </c:pt>
                <c:pt idx="28">
                  <c:v>4498.4596520839859</c:v>
                </c:pt>
                <c:pt idx="29">
                  <c:v>4353.7901711839113</c:v>
                </c:pt>
                <c:pt idx="30">
                  <c:v>4205.3557376279023</c:v>
                </c:pt>
                <c:pt idx="31">
                  <c:v>4053.2847294145404</c:v>
                </c:pt>
                <c:pt idx="32">
                  <c:v>3897.7086671419661</c:v>
                </c:pt>
                <c:pt idx="33">
                  <c:v>3738.7621002942074</c:v>
                </c:pt>
                <c:pt idx="34">
                  <c:v>3576.5824909174171</c:v>
                </c:pt>
                <c:pt idx="35">
                  <c:v>3411.3100947864623</c:v>
                </c:pt>
                <c:pt idx="36">
                  <c:v>3243.08784016442</c:v>
                </c:pt>
                <c:pt idx="37">
                  <c:v>3072.0612042595894</c:v>
                </c:pt>
                <c:pt idx="38">
                  <c:v>2898.3780874866106</c:v>
                </c:pt>
                <c:pt idx="39">
                  <c:v>2722.1886856401361</c:v>
                </c:pt>
                <c:pt idx="40">
                  <c:v>2543.6453600912437</c:v>
                </c:pt>
                <c:pt idx="41">
                  <c:v>2362.9025061185416</c:v>
                </c:pt>
                <c:pt idx="42">
                  <c:v>2180.1164194874086</c:v>
                </c:pt>
                <c:pt idx="43">
                  <c:v>1995.4451613923784</c:v>
                </c:pt>
                <c:pt idx="44">
                  <c:v>1809.0484218790209</c:v>
                </c:pt>
                <c:pt idx="45">
                  <c:v>1621.0873818629941</c:v>
                </c:pt>
                <c:pt idx="46">
                  <c:v>1431.7245738651088</c:v>
                </c:pt>
                <c:pt idx="47">
                  <c:v>1241.1237415823623</c:v>
                </c:pt>
                <c:pt idx="48">
                  <c:v>1049.4496984158675</c:v>
                </c:pt>
                <c:pt idx="49">
                  <c:v>856.86818507751673</c:v>
                </c:pt>
                <c:pt idx="50">
                  <c:v>663.54572639794708</c:v>
                </c:pt>
                <c:pt idx="51">
                  <c:v>469.64948745913512</c:v>
                </c:pt>
                <c:pt idx="52">
                  <c:v>275.34712917545113</c:v>
                </c:pt>
                <c:pt idx="53">
                  <c:v>80.806663447498636</c:v>
                </c:pt>
                <c:pt idx="54">
                  <c:v>-113.80369198655758</c:v>
                </c:pt>
                <c:pt idx="55">
                  <c:v>-308.31565887723139</c:v>
                </c:pt>
                <c:pt idx="56">
                  <c:v>-502.56104384244196</c:v>
                </c:pt>
                <c:pt idx="57">
                  <c:v>-696.37188367354634</c:v>
                </c:pt>
                <c:pt idx="58">
                  <c:v>-889.58059044363233</c:v>
                </c:pt>
                <c:pt idx="59">
                  <c:v>-1082.0200962931297</c:v>
                </c:pt>
                <c:pt idx="60">
                  <c:v>-1273.5239977680988</c:v>
                </c:pt>
                <c:pt idx="61">
                  <c:v>-1463.9266995869439</c:v>
                </c:pt>
                <c:pt idx="62">
                  <c:v>-1653.0635577117469</c:v>
                </c:pt>
                <c:pt idx="63">
                  <c:v>-1840.7710216010448</c:v>
                </c:pt>
                <c:pt idx="64">
                  <c:v>-2026.8867755215501</c:v>
                </c:pt>
                <c:pt idx="65">
                  <c:v>-2211.2498787971035</c:v>
                </c:pt>
                <c:pt idx="66">
                  <c:v>-2393.7009048740638</c:v>
                </c:pt>
                <c:pt idx="67">
                  <c:v>-2574.0820790833427</c:v>
                </c:pt>
                <c:pt idx="68">
                  <c:v>-2752.2374149803854</c:v>
                </c:pt>
                <c:pt idx="69">
                  <c:v>-2928.012849145613</c:v>
                </c:pt>
                <c:pt idx="70">
                  <c:v>-3101.2563743291648</c:v>
                </c:pt>
                <c:pt idx="71">
                  <c:v>-3271.8181708251482</c:v>
                </c:pt>
                <c:pt idx="72">
                  <c:v>-3439.5507359621415</c:v>
                </c:pt>
                <c:pt idx="73">
                  <c:v>-3604.3090115982823</c:v>
                </c:pt>
                <c:pt idx="74">
                  <c:v>-3765.9505095109762</c:v>
                </c:pt>
                <c:pt idx="75">
                  <c:v>-3924.3354345730309</c:v>
                </c:pt>
                <c:pt idx="76">
                  <c:v>-4079.3268056089178</c:v>
                </c:pt>
                <c:pt idx="77">
                  <c:v>-4230.7905738268691</c:v>
                </c:pt>
                <c:pt idx="78">
                  <c:v>-4378.5957387245107</c:v>
                </c:pt>
                <c:pt idx="79">
                  <c:v>-4522.6144613679371</c:v>
                </c:pt>
                <c:pt idx="80">
                  <c:v>-4662.7221749463552</c:v>
                </c:pt>
                <c:pt idx="81">
                  <c:v>-4798.7976925067478</c:v>
                </c:pt>
                <c:pt idx="82">
                  <c:v>-4930.7233117754213</c:v>
                </c:pt>
                <c:pt idx="83">
                  <c:v>-5058.3849169757304</c:v>
                </c:pt>
                <c:pt idx="84">
                  <c:v>-5181.6720775539397</c:v>
                </c:pt>
                <c:pt idx="85">
                  <c:v>-5300.4781437277079</c:v>
                </c:pt>
                <c:pt idx="86">
                  <c:v>-5414.7003387744853</c:v>
                </c:pt>
                <c:pt idx="87">
                  <c:v>-5524.2398479798321</c:v>
                </c:pt>
                <c:pt idx="88">
                  <c:v>-5629.0019041685719</c:v>
                </c:pt>
                <c:pt idx="89">
                  <c:v>-5728.8958697445651</c:v>
                </c:pt>
                <c:pt idx="90">
                  <c:v>-5823.8353151679303</c:v>
                </c:pt>
                <c:pt idx="91">
                  <c:v>-5913.7380938015485</c:v>
                </c:pt>
                <c:pt idx="92">
                  <c:v>-5998.5264130618052</c:v>
                </c:pt>
                <c:pt idx="93">
                  <c:v>-6078.1269018116927</c:v>
                </c:pt>
                <c:pt idx="94">
                  <c:v>-6152.4706739376334</c:v>
                </c:pt>
                <c:pt idx="95">
                  <c:v>-6221.4933880546241</c:v>
                </c:pt>
                <c:pt idx="96">
                  <c:v>-6285.1353032876432</c:v>
                </c:pt>
                <c:pt idx="97">
                  <c:v>-6343.3413310806372</c:v>
                </c:pt>
                <c:pt idx="98">
                  <c:v>-6396.0610829878078</c:v>
                </c:pt>
                <c:pt idx="99">
                  <c:v>-6443.2489144053552</c:v>
                </c:pt>
                <c:pt idx="100">
                  <c:v>-6484.8639642053649</c:v>
                </c:pt>
                <c:pt idx="101">
                  <c:v>-6520.8701902370167</c:v>
                </c:pt>
                <c:pt idx="102">
                  <c:v>-6551.2364006638591</c:v>
                </c:pt>
                <c:pt idx="103">
                  <c:v>-6575.9362811094998</c:v>
                </c:pt>
                <c:pt idx="104">
                  <c:v>-6594.9484175876369</c:v>
                </c:pt>
                <c:pt idx="105">
                  <c:v>-6608.2563151960339</c:v>
                </c:pt>
                <c:pt idx="106">
                  <c:v>-6615.8484125576651</c:v>
                </c:pt>
                <c:pt idx="107">
                  <c:v>-6617.7180919959374</c:v>
                </c:pt>
                <c:pt idx="108">
                  <c:v>-6613.8636854345941</c:v>
                </c:pt>
                <c:pt idx="109">
                  <c:v>-6604.2884760165734</c:v>
                </c:pt>
                <c:pt idx="110">
                  <c:v>-6589.0006954398232</c:v>
                </c:pt>
                <c:pt idx="111">
                  <c:v>-6568.0135170117701</c:v>
                </c:pt>
                <c:pt idx="112">
                  <c:v>-6541.345044427836</c:v>
                </c:pt>
                <c:pt idx="113">
                  <c:v>-6509.0182962831186</c:v>
                </c:pt>
                <c:pt idx="114">
                  <c:v>-6471.0611863300373</c:v>
                </c:pt>
                <c:pt idx="115">
                  <c:v>-6427.5064994984405</c:v>
                </c:pt>
                <c:pt idx="116">
                  <c:v>-6378.3918636983472</c:v>
                </c:pt>
                <c:pt idx="117">
                  <c:v>-6323.7597174291568</c:v>
                </c:pt>
                <c:pt idx="118">
                  <c:v>-6263.6572732227933</c:v>
                </c:pt>
                <c:pt idx="119">
                  <c:v>-6198.1364769518941</c:v>
                </c:pt>
                <c:pt idx="120">
                  <c:v>-6127.2539630377405</c:v>
                </c:pt>
                <c:pt idx="121">
                  <c:v>-6051.071005596159</c:v>
                </c:pt>
                <c:pt idx="122">
                  <c:v>-5969.653465563234</c:v>
                </c:pt>
                <c:pt idx="123">
                  <c:v>-5883.0717338460954</c:v>
                </c:pt>
                <c:pt idx="124">
                  <c:v>-5791.4006705475604</c:v>
                </c:pt>
                <c:pt idx="125">
                  <c:v>-5694.7195403168125</c:v>
                </c:pt>
                <c:pt idx="126">
                  <c:v>-5593.1119438816741</c:v>
                </c:pt>
                <c:pt idx="127">
                  <c:v>-5486.6657458213813</c:v>
                </c:pt>
                <c:pt idx="128">
                  <c:v>-5375.4729986420425</c:v>
                </c:pt>
                <c:pt idx="129">
                  <c:v>-5259.629863220176</c:v>
                </c:pt>
                <c:pt idx="130">
                  <c:v>-5139.2365256829262</c:v>
                </c:pt>
                <c:pt idx="131">
                  <c:v>-5014.3971107966463</c:v>
                </c:pt>
                <c:pt idx="132">
                  <c:v>-4885.219591938624</c:v>
                </c:pt>
                <c:pt idx="133">
                  <c:v>-4751.8156977296767</c:v>
                </c:pt>
                <c:pt idx="134">
                  <c:v>-4614.3008154082727</c:v>
                </c:pt>
                <c:pt idx="135">
                  <c:v>-4472.7938910297471</c:v>
                </c:pt>
                <c:pt idx="136">
                  <c:v>-4327.4173265768823</c:v>
                </c:pt>
                <c:pt idx="137">
                  <c:v>-4178.2968740708575</c:v>
                </c:pt>
                <c:pt idx="138">
                  <c:v>-4025.5615267742578</c:v>
                </c:pt>
                <c:pt idx="139">
                  <c:v>-3869.3434075802807</c:v>
                </c:pt>
                <c:pt idx="140">
                  <c:v>-3709.7776546848495</c:v>
                </c:pt>
                <c:pt idx="141">
                  <c:v>-3547.0023046406709</c:v>
                </c:pt>
                <c:pt idx="142">
                  <c:v>-3381.1581728945466</c:v>
                </c:pt>
                <c:pt idx="143">
                  <c:v>-3212.3887319115829</c:v>
                </c:pt>
                <c:pt idx="144">
                  <c:v>-3040.8399869918785</c:v>
                </c:pt>
                <c:pt idx="145">
                  <c:v>-2866.6603498874924</c:v>
                </c:pt>
                <c:pt idx="146">
                  <c:v>-2690.0005103292447</c:v>
                </c:pt>
                <c:pt idx="147">
                  <c:v>-2511.0133055749134</c:v>
                </c:pt>
                <c:pt idx="148">
                  <c:v>-2329.8535880919708</c:v>
                </c:pt>
                <c:pt idx="149">
                  <c:v>-2146.6780914898141</c:v>
                </c:pt>
                <c:pt idx="150">
                  <c:v>-1961.6452948177682</c:v>
                </c:pt>
                <c:pt idx="151">
                  <c:v>-1774.9152853468261</c:v>
                </c:pt>
                <c:pt idx="152">
                  <c:v>-1586.6496199542164</c:v>
                </c:pt>
                <c:pt idx="153">
                  <c:v>-1397.0111852312405</c:v>
                </c:pt>
                <c:pt idx="154">
                  <c:v>-1206.1640564358697</c:v>
                </c:pt>
                <c:pt idx="155">
                  <c:v>-1014.2733554127392</c:v>
                </c:pt>
                <c:pt idx="156">
                  <c:v>-821.50510760385964</c:v>
                </c:pt>
                <c:pt idx="157">
                  <c:v>-628.02609827441859</c:v>
                </c:pt>
                <c:pt idx="158">
                  <c:v>-434.00372807854262</c:v>
                </c:pt>
                <c:pt idx="159">
                  <c:v>-239.60586809058978</c:v>
                </c:pt>
                <c:pt idx="160">
                  <c:v>-45.000714427945134</c:v>
                </c:pt>
                <c:pt idx="161">
                  <c:v>149.64335740829975</c:v>
                </c:pt>
                <c:pt idx="162">
                  <c:v>344.15793834820755</c:v>
                </c:pt>
                <c:pt idx="163">
                  <c:v>538.37473159666433</c:v>
                </c:pt>
                <c:pt idx="164">
                  <c:v>732.12569837904107</c:v>
                </c:pt>
                <c:pt idx="165">
                  <c:v>925.24320346220634</c:v>
                </c:pt>
                <c:pt idx="166">
                  <c:v>1117.560160324432</c:v>
                </c:pt>
                <c:pt idx="167">
                  <c:v>1308.9101758479783</c:v>
                </c:pt>
                <c:pt idx="168">
                  <c:v>1499.1276944086512</c:v>
                </c:pt>
                <c:pt idx="169">
                  <c:v>1688.0481412371205</c:v>
                </c:pt>
                <c:pt idx="170">
                  <c:v>1875.5080649273791</c:v>
                </c:pt>
                <c:pt idx="171">
                  <c:v>2061.3452789685766</c:v>
                </c:pt>
                <c:pt idx="172">
                  <c:v>2245.3990021772925</c:v>
                </c:pt>
                <c:pt idx="173">
                  <c:v>2427.5099979081906</c:v>
                </c:pt>
                <c:pt idx="174">
                  <c:v>2607.5207119222109</c:v>
                </c:pt>
                <c:pt idx="175">
                  <c:v>2785.2754087925209</c:v>
                </c:pt>
                <c:pt idx="176">
                  <c:v>2960.6203067298893</c:v>
                </c:pt>
                <c:pt idx="177">
                  <c:v>3133.4037107102886</c:v>
                </c:pt>
                <c:pt idx="178">
                  <c:v>3303.4761437893435</c:v>
                </c:pt>
                <c:pt idx="179">
                  <c:v>3470.6904764895494</c:v>
                </c:pt>
                <c:pt idx="180">
                  <c:v>3634.9020541480686</c:v>
                </c:pt>
                <c:pt idx="181">
                  <c:v>3795.9688221146316</c:v>
                </c:pt>
                <c:pt idx="182">
                  <c:v>3953.7514486910054</c:v>
                </c:pt>
                <c:pt idx="183">
                  <c:v>4108.1134457053968</c:v>
                </c:pt>
                <c:pt idx="184">
                  <c:v>4258.9212866173011</c:v>
                </c:pt>
                <c:pt idx="185">
                  <c:v>4406.0445220505353</c:v>
                </c:pt>
                <c:pt idx="186">
                  <c:v>4549.3558926542892</c:v>
                </c:pt>
                <c:pt idx="187">
                  <c:v>4688.7314391945465</c:v>
                </c:pt>
                <c:pt idx="188">
                  <c:v>4824.050609780521</c:v>
                </c:pt>
                <c:pt idx="189">
                  <c:v>4955.1963641333941</c:v>
                </c:pt>
                <c:pt idx="190">
                  <c:v>5082.055274807145</c:v>
                </c:pt>
                <c:pt idx="191">
                  <c:v>5204.5176252739302</c:v>
                </c:pt>
                <c:pt idx="192">
                  <c:v>5322.4775047893227</c:v>
                </c:pt>
                <c:pt idx="193">
                  <c:v>5435.8328999553933</c:v>
                </c:pt>
                <c:pt idx="194">
                  <c:v>5544.4857829026605</c:v>
                </c:pt>
                <c:pt idx="195">
                  <c:v>5648.3421960147716</c:v>
                </c:pt>
                <c:pt idx="196">
                  <c:v>5747.3123331228499</c:v>
                </c:pt>
                <c:pt idx="197">
                  <c:v>5841.310617099587</c:v>
                </c:pt>
                <c:pt idx="198">
                  <c:v>5930.2557737861807</c:v>
                </c:pt>
                <c:pt idx="199">
                  <c:v>6014.0709021885486</c:v>
                </c:pt>
                <c:pt idx="200">
                  <c:v>6092.6835408824072</c:v>
                </c:pt>
                <c:pt idx="201">
                  <c:v>6166.0257305702116</c:v>
                </c:pt>
                <c:pt idx="202">
                  <c:v>6234.0340727361918</c:v>
                </c:pt>
                <c:pt idx="203">
                  <c:v>6296.6497843492498</c:v>
                </c:pt>
                <c:pt idx="204">
                  <c:v>6353.8187485667968</c:v>
                </c:pt>
                <c:pt idx="205">
                  <c:v>6405.4915613962221</c:v>
                </c:pt>
                <c:pt idx="206">
                  <c:v>6451.6235742740955</c:v>
                </c:pt>
                <c:pt idx="207">
                  <c:v>6492.1749325268147</c:v>
                </c:pt>
                <c:pt idx="208">
                  <c:v>6527.1106096799804</c:v>
                </c:pt>
                <c:pt idx="209">
                  <c:v>6556.4004375873874</c:v>
                </c:pt>
                <c:pt idx="210">
                  <c:v>6580.0191323541285</c:v>
                </c:pt>
                <c:pt idx="211">
                  <c:v>6597.9463160320111</c:v>
                </c:pt>
                <c:pt idx="212">
                  <c:v>6610.1665340690843</c:v>
                </c:pt>
                <c:pt idx="213">
                  <c:v>6616.6692684988293</c:v>
                </c:pt>
                <c:pt idx="214">
                  <c:v>6616.6692684988293</c:v>
                </c:pt>
                <c:pt idx="215">
                  <c:v>6616.6692684988293</c:v>
                </c:pt>
                <c:pt idx="216">
                  <c:v>6616.6692684988293</c:v>
                </c:pt>
                <c:pt idx="217">
                  <c:v>6616.6692684988293</c:v>
                </c:pt>
                <c:pt idx="218">
                  <c:v>6616.6692684988293</c:v>
                </c:pt>
                <c:pt idx="219">
                  <c:v>6616.6692684988293</c:v>
                </c:pt>
                <c:pt idx="220">
                  <c:v>6616.6692684988293</c:v>
                </c:pt>
                <c:pt idx="221">
                  <c:v>6616.6692684988293</c:v>
                </c:pt>
                <c:pt idx="222">
                  <c:v>6616.6692684988293</c:v>
                </c:pt>
                <c:pt idx="223">
                  <c:v>6616.6692684988293</c:v>
                </c:pt>
                <c:pt idx="224">
                  <c:v>6616.6692684988293</c:v>
                </c:pt>
                <c:pt idx="225">
                  <c:v>6616.6692684988293</c:v>
                </c:pt>
                <c:pt idx="226">
                  <c:v>6616.6692684988293</c:v>
                </c:pt>
                <c:pt idx="227">
                  <c:v>6616.6692684988293</c:v>
                </c:pt>
                <c:pt idx="228">
                  <c:v>6616.6692684988293</c:v>
                </c:pt>
                <c:pt idx="229">
                  <c:v>6616.6692684988293</c:v>
                </c:pt>
                <c:pt idx="230">
                  <c:v>6616.6692684988293</c:v>
                </c:pt>
                <c:pt idx="231">
                  <c:v>6616.6692684988293</c:v>
                </c:pt>
                <c:pt idx="232">
                  <c:v>6616.6692684988293</c:v>
                </c:pt>
                <c:pt idx="233">
                  <c:v>6616.6692684988293</c:v>
                </c:pt>
                <c:pt idx="234">
                  <c:v>6616.6692684988293</c:v>
                </c:pt>
                <c:pt idx="235">
                  <c:v>6616.6692684988293</c:v>
                </c:pt>
                <c:pt idx="236">
                  <c:v>6616.6692684988293</c:v>
                </c:pt>
                <c:pt idx="237">
                  <c:v>6616.6692684988293</c:v>
                </c:pt>
                <c:pt idx="238">
                  <c:v>6616.6692684988293</c:v>
                </c:pt>
                <c:pt idx="239">
                  <c:v>6616.6692684988293</c:v>
                </c:pt>
                <c:pt idx="240">
                  <c:v>6616.6692684988293</c:v>
                </c:pt>
                <c:pt idx="241">
                  <c:v>6616.6692684988293</c:v>
                </c:pt>
                <c:pt idx="242">
                  <c:v>6616.6692684988293</c:v>
                </c:pt>
                <c:pt idx="243">
                  <c:v>6616.6692684988293</c:v>
                </c:pt>
                <c:pt idx="244">
                  <c:v>6616.6692684988293</c:v>
                </c:pt>
                <c:pt idx="245">
                  <c:v>6616.6692684988293</c:v>
                </c:pt>
                <c:pt idx="246">
                  <c:v>6616.6692684988293</c:v>
                </c:pt>
                <c:pt idx="247">
                  <c:v>6616.6692684988293</c:v>
                </c:pt>
                <c:pt idx="248">
                  <c:v>6616.6692684988293</c:v>
                </c:pt>
                <c:pt idx="249">
                  <c:v>6616.6692684988293</c:v>
                </c:pt>
                <c:pt idx="250">
                  <c:v>6616.6692684988293</c:v>
                </c:pt>
              </c:numCache>
            </c:numRef>
          </c:yVal>
          <c:smooth val="1"/>
        </c:ser>
        <c:dLbls>
          <c:showLegendKey val="0"/>
          <c:showVal val="0"/>
          <c:showCatName val="0"/>
          <c:showSerName val="0"/>
          <c:showPercent val="0"/>
          <c:showBubbleSize val="0"/>
        </c:dLbls>
        <c:axId val="250826096"/>
        <c:axId val="250820216"/>
      </c:scatterChart>
      <c:valAx>
        <c:axId val="250826096"/>
        <c:scaling>
          <c:orientation val="minMax"/>
          <c:max val="10000"/>
          <c:min val="-10000"/>
        </c:scaling>
        <c:delete val="0"/>
        <c:axPos val="b"/>
        <c:numFmt formatCode="0" sourceLinked="0"/>
        <c:majorTickMark val="out"/>
        <c:minorTickMark val="none"/>
        <c:tickLblPos val="nextTo"/>
        <c:spPr>
          <a:ln w="3175">
            <a:no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0820216"/>
        <c:crossesAt val="-10000"/>
        <c:crossBetween val="midCat"/>
        <c:majorUnit val="5000"/>
        <c:minorUnit val="1000"/>
      </c:valAx>
      <c:valAx>
        <c:axId val="250820216"/>
        <c:scaling>
          <c:orientation val="minMax"/>
          <c:max val="10000"/>
          <c:min val="-10000"/>
        </c:scaling>
        <c:delete val="0"/>
        <c:axPos val="l"/>
        <c:majorGridlines>
          <c:spPr>
            <a:ln w="3175">
              <a:no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0826096"/>
        <c:crossesAt val="-10000"/>
        <c:crossBetween val="midCat"/>
        <c:majorUnit val="5000"/>
      </c:valAx>
      <c:spPr>
        <a:gradFill flip="none" rotWithShape="1">
          <a:gsLst>
            <a:gs pos="42000">
              <a:schemeClr val="bg1"/>
            </a:gs>
            <a:gs pos="100000">
              <a:schemeClr val="accent1">
                <a:lumMod val="45000"/>
                <a:lumOff val="55000"/>
              </a:schemeClr>
            </a:gs>
            <a:gs pos="100000">
              <a:schemeClr val="accent1">
                <a:lumMod val="30000"/>
                <a:lumOff val="70000"/>
              </a:schemeClr>
            </a:gs>
          </a:gsLst>
          <a:path path="shape">
            <a:fillToRect l="50000" t="50000" r="50000" b="50000"/>
          </a:path>
          <a:tileRect/>
        </a:gradFill>
        <a:ln w="12700">
          <a:solidFill>
            <a:srgbClr val="80808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7687583899340829"/>
          <c:y val="0.35429682049237515"/>
          <c:w val="0.21676283785137543"/>
          <c:h val="0.40634861375086734"/>
        </c:manualLayout>
      </c:layout>
      <c:overlay val="0"/>
    </c:legend>
    <c:plotVisOnly val="1"/>
    <c:dispBlanksAs val="gap"/>
    <c:showDLblsOverMax val="0"/>
  </c:chart>
  <c:spPr>
    <a:solidFill>
      <a:schemeClr val="bg1"/>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Distant view</a:t>
            </a:r>
          </a:p>
        </c:rich>
      </c:tx>
      <c:layout>
        <c:manualLayout>
          <c:xMode val="edge"/>
          <c:yMode val="edge"/>
          <c:x val="0.79033078880407126"/>
          <c:y val="0.15325658659756139"/>
        </c:manualLayout>
      </c:layout>
      <c:overlay val="0"/>
    </c:title>
    <c:autoTitleDeleted val="0"/>
    <c:plotArea>
      <c:layout>
        <c:manualLayout>
          <c:layoutTarget val="inner"/>
          <c:xMode val="edge"/>
          <c:yMode val="edge"/>
          <c:x val="0.10802979303159624"/>
          <c:y val="3.2315518749811444E-2"/>
          <c:w val="0.66592284265993473"/>
          <c:h val="0.8924929103689625"/>
        </c:manualLayout>
      </c:layout>
      <c:scatterChart>
        <c:scatterStyle val="lineMarker"/>
        <c:varyColors val="0"/>
        <c:ser>
          <c:idx val="0"/>
          <c:order val="0"/>
          <c:tx>
            <c:v>Surface of the planet</c:v>
          </c:tx>
          <c:spPr>
            <a:ln w="6350">
              <a:solidFill>
                <a:srgbClr val="000000"/>
              </a:solidFill>
            </a:ln>
          </c:spPr>
          <c:marker>
            <c:symbol val="none"/>
          </c:marker>
          <c:xVal>
            <c:numRef>
              <c:f>Calcs!$B$51:$IC$51</c:f>
              <c:numCache>
                <c:formatCode>0.00</c:formatCode>
                <c:ptCount val="236"/>
                <c:pt idx="0">
                  <c:v>0</c:v>
                </c:pt>
                <c:pt idx="1">
                  <c:v>170.50800620503986</c:v>
                </c:pt>
                <c:pt idx="2">
                  <c:v>340.89412947154244</c:v>
                </c:pt>
                <c:pt idx="3">
                  <c:v>511.03657398562251</c:v>
                </c:pt>
                <c:pt idx="4">
                  <c:v>680.81371812042016</c:v>
                </c:pt>
                <c:pt idx="5">
                  <c:v>850.10420137396136</c:v>
                </c:pt>
                <c:pt idx="6">
                  <c:v>1018.7870111203613</c:v>
                </c:pt>
                <c:pt idx="7">
                  <c:v>1186.7415691123558</c:v>
                </c:pt>
                <c:pt idx="8">
                  <c:v>1353.8478176733329</c:v>
                </c:pt>
                <c:pt idx="9">
                  <c:v>1519.9863055172448</c:v>
                </c:pt>
                <c:pt idx="10">
                  <c:v>1685.0382731350619</c:v>
                </c:pt>
                <c:pt idx="11">
                  <c:v>1848.8857376867272</c:v>
                </c:pt>
                <c:pt idx="12">
                  <c:v>2011.4115773379297</c:v>
                </c:pt>
                <c:pt idx="13">
                  <c:v>2172.4996149814124</c:v>
                </c:pt>
                <c:pt idx="14">
                  <c:v>2332.0347012829702</c:v>
                </c:pt>
                <c:pt idx="15">
                  <c:v>2489.9027969927697</c:v>
                </c:pt>
                <c:pt idx="16">
                  <c:v>2645.9910544631575</c:v>
                </c:pt>
                <c:pt idx="17">
                  <c:v>2800.187898314683</c:v>
                </c:pt>
                <c:pt idx="18">
                  <c:v>2952.3831051926768</c:v>
                </c:pt>
                <c:pt idx="19">
                  <c:v>3102.4678825573733</c:v>
                </c:pt>
                <c:pt idx="20">
                  <c:v>3250.3349464512494</c:v>
                </c:pt>
                <c:pt idx="21">
                  <c:v>3395.878598188001</c:v>
                </c:pt>
                <c:pt idx="22">
                  <c:v>3538.9947999083274</c:v>
                </c:pt>
                <c:pt idx="23">
                  <c:v>3679.5812489485234</c:v>
                </c:pt>
                <c:pt idx="24">
                  <c:v>3817.5374509687117</c:v>
                </c:pt>
                <c:pt idx="25">
                  <c:v>3952.7647917884424</c:v>
                </c:pt>
                <c:pt idx="26">
                  <c:v>4085.1666078783223</c:v>
                </c:pt>
                <c:pt idx="27">
                  <c:v>4214.6482554572658</c:v>
                </c:pt>
                <c:pt idx="28">
                  <c:v>4341.1171781459871</c:v>
                </c:pt>
                <c:pt idx="29">
                  <c:v>4464.4829731283717</c:v>
                </c:pt>
                <c:pt idx="30">
                  <c:v>4584.657455773433</c:v>
                </c:pt>
                <c:pt idx="31">
                  <c:v>4701.5547226716608</c:v>
                </c:pt>
                <c:pt idx="32">
                  <c:v>4815.0912130406978</c:v>
                </c:pt>
                <c:pt idx="33">
                  <c:v>4925.1857684564593</c:v>
                </c:pt>
                <c:pt idx="34">
                  <c:v>5031.7596908669902</c:v>
                </c:pt>
                <c:pt idx="35">
                  <c:v>5134.7367988475962</c:v>
                </c:pt>
                <c:pt idx="36">
                  <c:v>5234.0434820570244</c:v>
                </c:pt>
                <c:pt idx="37">
                  <c:v>5329.6087538557904</c:v>
                </c:pt>
                <c:pt idx="38">
                  <c:v>5421.364302049009</c:v>
                </c:pt>
                <c:pt idx="39">
                  <c:v>5509.244537717489</c:v>
                </c:pt>
                <c:pt idx="40">
                  <c:v>5593.1866421021505</c:v>
                </c:pt>
                <c:pt idx="41">
                  <c:v>5673.1306115082889</c:v>
                </c:pt>
                <c:pt idx="42">
                  <c:v>5749.0193001975495</c:v>
                </c:pt>
                <c:pt idx="43">
                  <c:v>5820.7984612369901</c:v>
                </c:pt>
                <c:pt idx="44">
                  <c:v>5888.416785275992</c:v>
                </c:pt>
                <c:pt idx="45">
                  <c:v>5951.8259372233415</c:v>
                </c:pt>
                <c:pt idx="46">
                  <c:v>6010.9805907982281</c:v>
                </c:pt>
                <c:pt idx="47">
                  <c:v>6065.8384609304894</c:v>
                </c:pt>
                <c:pt idx="48">
                  <c:v>6116.3603339869214</c:v>
                </c:pt>
                <c:pt idx="49">
                  <c:v>6162.5100958020612</c:v>
                </c:pt>
                <c:pt idx="50">
                  <c:v>6204.2547574934069</c:v>
                </c:pt>
                <c:pt idx="51">
                  <c:v>6241.5644790425995</c:v>
                </c:pt>
                <c:pt idx="52">
                  <c:v>6274.4125906257432</c:v>
                </c:pt>
                <c:pt idx="53">
                  <c:v>6302.775611677589</c:v>
                </c:pt>
                <c:pt idx="54">
                  <c:v>6326.6332676759685</c:v>
                </c:pt>
                <c:pt idx="55">
                  <c:v>6345.9685046344784</c:v>
                </c:pt>
                <c:pt idx="56">
                  <c:v>6360.7675012930486</c:v>
                </c:pt>
                <c:pt idx="57">
                  <c:v>6371.0196789976872</c:v>
                </c:pt>
                <c:pt idx="58">
                  <c:v>6376.7177092623451</c:v>
                </c:pt>
                <c:pt idx="59">
                  <c:v>6377.8575190074744</c:v>
                </c:pt>
                <c:pt idx="60">
                  <c:v>6374.4382934715641</c:v>
                </c:pt>
                <c:pt idx="61">
                  <c:v>6366.4624767935429</c:v>
                </c:pt>
                <c:pt idx="62">
                  <c:v>6353.9357702656589</c:v>
                </c:pt>
                <c:pt idx="63">
                  <c:v>6336.8671282580663</c:v>
                </c:pt>
                <c:pt idx="64">
                  <c:v>6315.2687518180419</c:v>
                </c:pt>
                <c:pt idx="65">
                  <c:v>6289.1560799484023</c:v>
                </c:pt>
                <c:pt idx="66">
                  <c:v>6258.5477785713611</c:v>
                </c:pt>
                <c:pt idx="67">
                  <c:v>6223.4657271857068</c:v>
                </c:pt>
                <c:pt idx="68">
                  <c:v>6183.935003226854</c:v>
                </c:pt>
                <c:pt idx="69">
                  <c:v>6139.9838641409215</c:v>
                </c:pt>
                <c:pt idx="70">
                  <c:v>6091.6437271856876</c:v>
                </c:pt>
                <c:pt idx="71">
                  <c:v>6038.9491469728227</c:v>
                </c:pt>
                <c:pt idx="72">
                  <c:v>5981.9377907674861</c:v>
                </c:pt>
                <c:pt idx="73">
                  <c:v>5920.6504115629177</c:v>
                </c:pt>
                <c:pt idx="74">
                  <c:v>5855.1308189492893</c:v>
                </c:pt>
                <c:pt idx="75">
                  <c:v>5785.4258477976255</c:v>
                </c:pt>
                <c:pt idx="76">
                  <c:v>5711.5853247811938</c:v>
                </c:pt>
                <c:pt idx="77">
                  <c:v>5633.6620327582832</c:v>
                </c:pt>
                <c:pt idx="78">
                  <c:v>5551.7116730418302</c:v>
                </c:pt>
                <c:pt idx="79">
                  <c:v>5465.7928255828829</c:v>
                </c:pt>
                <c:pt idx="80">
                  <c:v>5375.9669070963319</c:v>
                </c:pt>
                <c:pt idx="81">
                  <c:v>5282.298127158876</c:v>
                </c:pt>
                <c:pt idx="82">
                  <c:v>5184.8534423105766</c:v>
                </c:pt>
                <c:pt idx="83">
                  <c:v>5083.7025081928186</c:v>
                </c:pt>
                <c:pt idx="84">
                  <c:v>4978.9176297569138</c:v>
                </c:pt>
                <c:pt idx="85">
                  <c:v>4870.5737095788836</c:v>
                </c:pt>
                <c:pt idx="86">
                  <c:v>4758.7481943174425</c:v>
                </c:pt>
                <c:pt idx="87">
                  <c:v>4643.5210193533785</c:v>
                </c:pt>
                <c:pt idx="88">
                  <c:v>4524.9745516499606</c:v>
                </c:pt>
                <c:pt idx="89">
                  <c:v>4403.1935308751827</c:v>
                </c:pt>
                <c:pt idx="90">
                  <c:v>4278.265008827967</c:v>
                </c:pt>
                <c:pt idx="91">
                  <c:v>4150.2782872115758</c:v>
                </c:pt>
                <c:pt idx="92">
                  <c:v>4019.3248537987679</c:v>
                </c:pt>
                <c:pt idx="93">
                  <c:v>3885.4983170342698</c:v>
                </c:pt>
                <c:pt idx="94">
                  <c:v>3748.8943391213943</c:v>
                </c:pt>
                <c:pt idx="95">
                  <c:v>3609.6105676405355</c:v>
                </c:pt>
                <c:pt idx="96">
                  <c:v>3467.7465657485009</c:v>
                </c:pt>
                <c:pt idx="97">
                  <c:v>3323.4037410085389</c:v>
                </c:pt>
                <c:pt idx="98">
                  <c:v>3176.6852729019383</c:v>
                </c:pt>
                <c:pt idx="99">
                  <c:v>3027.6960390730283</c:v>
                </c:pt>
                <c:pt idx="100">
                  <c:v>2876.5425403602967</c:v>
                </c:pt>
                <c:pt idx="101">
                  <c:v>2723.3328246672054</c:v>
                </c:pt>
                <c:pt idx="102">
                  <c:v>2568.1764097271193</c:v>
                </c:pt>
                <c:pt idx="103">
                  <c:v>2411.1842048176009</c:v>
                </c:pt>
                <c:pt idx="104">
                  <c:v>2252.4684314799529</c:v>
                </c:pt>
                <c:pt idx="105">
                  <c:v>2092.1425433007735</c:v>
                </c:pt>
                <c:pt idx="106">
                  <c:v>1930.3211448127686</c:v>
                </c:pt>
                <c:pt idx="107">
                  <c:v>1767.1199095728907</c:v>
                </c:pt>
                <c:pt idx="108">
                  <c:v>1602.6554974762787</c:v>
                </c:pt>
                <c:pt idx="109">
                  <c:v>1437.0454713651532</c:v>
                </c:pt>
                <c:pt idx="110">
                  <c:v>1270.4082129922679</c:v>
                </c:pt>
                <c:pt idx="111">
                  <c:v>1102.8628383989912</c:v>
                </c:pt>
                <c:pt idx="112">
                  <c:v>934.52911276848556</c:v>
                </c:pt>
                <c:pt idx="113">
                  <c:v>765.52736481487614</c:v>
                </c:pt>
                <c:pt idx="114">
                  <c:v>595.97840076960028</c:v>
                </c:pt>
                <c:pt idx="115">
                  <c:v>426.00341802638621</c:v>
                </c:pt>
                <c:pt idx="116">
                  <c:v>255.72391850667822</c:v>
                </c:pt>
                <c:pt idx="117">
                  <c:v>85.261621807321134</c:v>
                </c:pt>
                <c:pt idx="118">
                  <c:v>-85.261621807322413</c:v>
                </c:pt>
                <c:pt idx="119">
                  <c:v>-255.72391850667663</c:v>
                </c:pt>
                <c:pt idx="120">
                  <c:v>-426.00341802638462</c:v>
                </c:pt>
                <c:pt idx="121">
                  <c:v>-595.97840076959869</c:v>
                </c:pt>
                <c:pt idx="122">
                  <c:v>-765.52736481487739</c:v>
                </c:pt>
                <c:pt idx="123">
                  <c:v>-934.52911276848681</c:v>
                </c:pt>
                <c:pt idx="124">
                  <c:v>-1102.8628383989897</c:v>
                </c:pt>
                <c:pt idx="125">
                  <c:v>-1270.4082129922665</c:v>
                </c:pt>
                <c:pt idx="126">
                  <c:v>-1437.0454713651516</c:v>
                </c:pt>
                <c:pt idx="127">
                  <c:v>-1602.6554974762773</c:v>
                </c:pt>
                <c:pt idx="128">
                  <c:v>-1767.1199095728919</c:v>
                </c:pt>
                <c:pt idx="129">
                  <c:v>-1930.3211448127672</c:v>
                </c:pt>
                <c:pt idx="130">
                  <c:v>-2092.1425433007716</c:v>
                </c:pt>
                <c:pt idx="131">
                  <c:v>-2252.4684314799515</c:v>
                </c:pt>
                <c:pt idx="132">
                  <c:v>-2411.1842048175995</c:v>
                </c:pt>
                <c:pt idx="133">
                  <c:v>-2568.1764097271207</c:v>
                </c:pt>
                <c:pt idx="134">
                  <c:v>-2723.3328246672068</c:v>
                </c:pt>
                <c:pt idx="135">
                  <c:v>-2876.5425403602953</c:v>
                </c:pt>
                <c:pt idx="136">
                  <c:v>-3027.6960390730269</c:v>
                </c:pt>
                <c:pt idx="137">
                  <c:v>-3176.6852729019374</c:v>
                </c:pt>
                <c:pt idx="138">
                  <c:v>-3323.4037410085402</c:v>
                </c:pt>
                <c:pt idx="139">
                  <c:v>-3467.7465657485018</c:v>
                </c:pt>
                <c:pt idx="140">
                  <c:v>-3609.6105676405341</c:v>
                </c:pt>
                <c:pt idx="141">
                  <c:v>-3748.8943391213929</c:v>
                </c:pt>
                <c:pt idx="142">
                  <c:v>-3885.4983170342684</c:v>
                </c:pt>
                <c:pt idx="143">
                  <c:v>-4019.3248537987665</c:v>
                </c:pt>
                <c:pt idx="144">
                  <c:v>-4150.2782872115768</c:v>
                </c:pt>
                <c:pt idx="145">
                  <c:v>-4278.2650088279661</c:v>
                </c:pt>
                <c:pt idx="146">
                  <c:v>-4403.1935308751818</c:v>
                </c:pt>
                <c:pt idx="147">
                  <c:v>-4524.9745516499597</c:v>
                </c:pt>
                <c:pt idx="148">
                  <c:v>-4643.5210193533785</c:v>
                </c:pt>
                <c:pt idx="149">
                  <c:v>-4758.7481943174425</c:v>
                </c:pt>
                <c:pt idx="150">
                  <c:v>-4870.5737095788827</c:v>
                </c:pt>
                <c:pt idx="151">
                  <c:v>-4978.917629756912</c:v>
                </c:pt>
                <c:pt idx="152">
                  <c:v>-5083.7025081928196</c:v>
                </c:pt>
                <c:pt idx="153">
                  <c:v>-5184.8534423105739</c:v>
                </c:pt>
                <c:pt idx="154">
                  <c:v>-5282.2981271588751</c:v>
                </c:pt>
                <c:pt idx="155">
                  <c:v>-5375.9669070963309</c:v>
                </c:pt>
                <c:pt idx="156">
                  <c:v>-5465.792825582882</c:v>
                </c:pt>
                <c:pt idx="157">
                  <c:v>-5551.7116730418302</c:v>
                </c:pt>
                <c:pt idx="158">
                  <c:v>-5633.6620327582814</c:v>
                </c:pt>
                <c:pt idx="159">
                  <c:v>-5711.5853247811929</c:v>
                </c:pt>
                <c:pt idx="160">
                  <c:v>-5785.4258477976246</c:v>
                </c:pt>
                <c:pt idx="161">
                  <c:v>-5855.1308189492893</c:v>
                </c:pt>
                <c:pt idx="162">
                  <c:v>-5920.6504115629186</c:v>
                </c:pt>
                <c:pt idx="163">
                  <c:v>-5981.9377907674871</c:v>
                </c:pt>
                <c:pt idx="164">
                  <c:v>-6038.9491469728227</c:v>
                </c:pt>
                <c:pt idx="165">
                  <c:v>-6091.6437271856876</c:v>
                </c:pt>
                <c:pt idx="166">
                  <c:v>-6139.9838641409215</c:v>
                </c:pt>
                <c:pt idx="167">
                  <c:v>-6183.935003226854</c:v>
                </c:pt>
                <c:pt idx="168">
                  <c:v>-6223.4657271857059</c:v>
                </c:pt>
                <c:pt idx="169">
                  <c:v>-6258.5477785713601</c:v>
                </c:pt>
                <c:pt idx="170">
                  <c:v>-6289.1560799484023</c:v>
                </c:pt>
                <c:pt idx="171">
                  <c:v>-6315.268751818041</c:v>
                </c:pt>
                <c:pt idx="172">
                  <c:v>-6336.8671282580663</c:v>
                </c:pt>
                <c:pt idx="173">
                  <c:v>-6353.9357702656589</c:v>
                </c:pt>
                <c:pt idx="174">
                  <c:v>-6366.4624767935429</c:v>
                </c:pt>
                <c:pt idx="175">
                  <c:v>-6374.4382934715641</c:v>
                </c:pt>
                <c:pt idx="176">
                  <c:v>-6377.8575190074744</c:v>
                </c:pt>
                <c:pt idx="177">
                  <c:v>-6376.7177092623451</c:v>
                </c:pt>
                <c:pt idx="178">
                  <c:v>-6371.0196789976872</c:v>
                </c:pt>
                <c:pt idx="179">
                  <c:v>-6360.7675012930476</c:v>
                </c:pt>
                <c:pt idx="180">
                  <c:v>-6345.9685046344784</c:v>
                </c:pt>
                <c:pt idx="181">
                  <c:v>-6326.6332676759694</c:v>
                </c:pt>
                <c:pt idx="182">
                  <c:v>-6302.775611677589</c:v>
                </c:pt>
                <c:pt idx="183">
                  <c:v>-6274.4125906257432</c:v>
                </c:pt>
                <c:pt idx="184">
                  <c:v>-6241.5644790426013</c:v>
                </c:pt>
                <c:pt idx="185">
                  <c:v>-6204.2547574934069</c:v>
                </c:pt>
                <c:pt idx="186">
                  <c:v>-6162.5100958020621</c:v>
                </c:pt>
                <c:pt idx="187">
                  <c:v>-6116.3603339869196</c:v>
                </c:pt>
                <c:pt idx="188">
                  <c:v>-6065.8384609304903</c:v>
                </c:pt>
                <c:pt idx="189">
                  <c:v>-6010.9805907982309</c:v>
                </c:pt>
                <c:pt idx="190">
                  <c:v>-5951.8259372233415</c:v>
                </c:pt>
                <c:pt idx="191">
                  <c:v>-5888.4167852759929</c:v>
                </c:pt>
                <c:pt idx="192">
                  <c:v>-5820.7984612369892</c:v>
                </c:pt>
                <c:pt idx="193">
                  <c:v>-5749.0193001975504</c:v>
                </c:pt>
                <c:pt idx="194">
                  <c:v>-5673.1306115082889</c:v>
                </c:pt>
                <c:pt idx="195">
                  <c:v>-5593.1866421021505</c:v>
                </c:pt>
                <c:pt idx="196">
                  <c:v>-5509.2445377174909</c:v>
                </c:pt>
                <c:pt idx="197">
                  <c:v>-5421.3643020490099</c:v>
                </c:pt>
                <c:pt idx="198">
                  <c:v>-5329.6087538557904</c:v>
                </c:pt>
                <c:pt idx="199">
                  <c:v>-5234.0434820570244</c:v>
                </c:pt>
                <c:pt idx="200">
                  <c:v>-5134.7367988475953</c:v>
                </c:pt>
                <c:pt idx="201">
                  <c:v>-5031.759690866993</c:v>
                </c:pt>
                <c:pt idx="202">
                  <c:v>-4925.1857684564602</c:v>
                </c:pt>
                <c:pt idx="203">
                  <c:v>-4815.0912130406978</c:v>
                </c:pt>
                <c:pt idx="204">
                  <c:v>-4701.5547226716599</c:v>
                </c:pt>
                <c:pt idx="205">
                  <c:v>-4584.6574557734311</c:v>
                </c:pt>
                <c:pt idx="206">
                  <c:v>-4464.4829731283735</c:v>
                </c:pt>
                <c:pt idx="207">
                  <c:v>-4341.117178145988</c:v>
                </c:pt>
                <c:pt idx="208">
                  <c:v>-4214.6482554572658</c:v>
                </c:pt>
                <c:pt idx="209">
                  <c:v>-4085.166607878321</c:v>
                </c:pt>
                <c:pt idx="210">
                  <c:v>-3952.7647917884447</c:v>
                </c:pt>
                <c:pt idx="211">
                  <c:v>-3817.5374509687131</c:v>
                </c:pt>
                <c:pt idx="212">
                  <c:v>-3679.5812489485247</c:v>
                </c:pt>
                <c:pt idx="213">
                  <c:v>-3538.9947999083274</c:v>
                </c:pt>
                <c:pt idx="214">
                  <c:v>-3395.8785981879996</c:v>
                </c:pt>
                <c:pt idx="215">
                  <c:v>-3250.3349464512521</c:v>
                </c:pt>
                <c:pt idx="216">
                  <c:v>-3102.4678825573747</c:v>
                </c:pt>
                <c:pt idx="217">
                  <c:v>-2952.3831051926772</c:v>
                </c:pt>
                <c:pt idx="218">
                  <c:v>-2800.1878983146876</c:v>
                </c:pt>
                <c:pt idx="219">
                  <c:v>-2645.9910544631557</c:v>
                </c:pt>
                <c:pt idx="220">
                  <c:v>-2489.9027969927724</c:v>
                </c:pt>
                <c:pt idx="221">
                  <c:v>-2332.0347012829661</c:v>
                </c:pt>
                <c:pt idx="222">
                  <c:v>-2172.4996149814124</c:v>
                </c:pt>
                <c:pt idx="223">
                  <c:v>-2011.411577337934</c:v>
                </c:pt>
                <c:pt idx="224">
                  <c:v>-1848.885737686725</c:v>
                </c:pt>
                <c:pt idx="225">
                  <c:v>-1685.0382731350644</c:v>
                </c:pt>
                <c:pt idx="226">
                  <c:v>-1519.9863055172405</c:v>
                </c:pt>
                <c:pt idx="227">
                  <c:v>-1353.8478176733327</c:v>
                </c:pt>
                <c:pt idx="228">
                  <c:v>-1186.7415691123599</c:v>
                </c:pt>
                <c:pt idx="229">
                  <c:v>-1018.7870111203587</c:v>
                </c:pt>
                <c:pt idx="230">
                  <c:v>-850.10420137396329</c:v>
                </c:pt>
                <c:pt idx="231">
                  <c:v>-680.81371812042642</c:v>
                </c:pt>
                <c:pt idx="232">
                  <c:v>-511.03657398562194</c:v>
                </c:pt>
                <c:pt idx="233">
                  <c:v>-340.89412947154636</c:v>
                </c:pt>
                <c:pt idx="234">
                  <c:v>-170.50800620503693</c:v>
                </c:pt>
                <c:pt idx="235">
                  <c:v>-1.5627993690814357E-12</c:v>
                </c:pt>
              </c:numCache>
            </c:numRef>
          </c:xVal>
          <c:yVal>
            <c:numRef>
              <c:f>Calcs!$B$52:$IC$52</c:f>
              <c:numCache>
                <c:formatCode>0.00</c:formatCode>
                <c:ptCount val="236"/>
                <c:pt idx="0">
                  <c:v>6378</c:v>
                </c:pt>
                <c:pt idx="1">
                  <c:v>6375.7204314351784</c:v>
                </c:pt>
                <c:pt idx="2">
                  <c:v>6368.8833552273381</c:v>
                </c:pt>
                <c:pt idx="3">
                  <c:v>6357.4936586715548</c:v>
                </c:pt>
                <c:pt idx="4">
                  <c:v>6341.5594833778114</c:v>
                </c:pt>
                <c:pt idx="5">
                  <c:v>6321.0922194511877</c:v>
                </c:pt>
                <c:pt idx="6">
                  <c:v>6296.1064973499642</c:v>
                </c:pt>
                <c:pt idx="7">
                  <c:v>6266.6201774274423</c:v>
                </c:pt>
                <c:pt idx="8">
                  <c:v>6232.6543371649577</c:v>
                </c:pt>
                <c:pt idx="9">
                  <c:v>6194.2332561052326</c:v>
                </c:pt>
                <c:pt idx="10">
                  <c:v>6151.3843984968134</c:v>
                </c:pt>
                <c:pt idx="11">
                  <c:v>6104.1383936620086</c:v>
                </c:pt>
                <c:pt idx="12">
                  <c:v>6052.5290141023652</c:v>
                </c:pt>
                <c:pt idx="13">
                  <c:v>5996.5931513573287</c:v>
                </c:pt>
                <c:pt idx="14">
                  <c:v>5936.3707896333472</c:v>
                </c:pt>
                <c:pt idx="15">
                  <c:v>5871.9049772222625</c:v>
                </c:pt>
                <c:pt idx="16">
                  <c:v>5803.241795729431</c:v>
                </c:pt>
                <c:pt idx="17">
                  <c:v>5730.4303271335566</c:v>
                </c:pt>
                <c:pt idx="18">
                  <c:v>5653.5226187017988</c:v>
                </c:pt>
                <c:pt idx="19">
                  <c:v>5572.573645785219</c:v>
                </c:pt>
                <c:pt idx="20">
                  <c:v>5487.6412725211694</c:v>
                </c:pt>
                <c:pt idx="21">
                  <c:v>5398.7862104707101</c:v>
                </c:pt>
                <c:pt idx="22">
                  <c:v>5306.0719752206351</c:v>
                </c:pt>
                <c:pt idx="23">
                  <c:v>5209.5648409810992</c:v>
                </c:pt>
                <c:pt idx="24">
                  <c:v>5109.3337932113336</c:v>
                </c:pt>
                <c:pt idx="25">
                  <c:v>5005.4504793073002</c:v>
                </c:pt>
                <c:pt idx="26">
                  <c:v>4897.9891573865207</c:v>
                </c:pt>
                <c:pt idx="27">
                  <c:v>4787.0266432067228</c:v>
                </c:pt>
                <c:pt idx="28">
                  <c:v>4672.642255256208</c:v>
                </c:pt>
                <c:pt idx="29">
                  <c:v>4554.9177580552268</c:v>
                </c:pt>
                <c:pt idx="30">
                  <c:v>4433.937303708869</c:v>
                </c:pt>
                <c:pt idx="31">
                  <c:v>4309.787371753252</c:v>
                </c:pt>
                <c:pt idx="32">
                  <c:v>4182.5567073380198</c:v>
                </c:pt>
                <c:pt idx="33">
                  <c:v>4052.3362577893213</c:v>
                </c:pt>
                <c:pt idx="34">
                  <c:v>3919.2191075986202</c:v>
                </c:pt>
                <c:pt idx="35">
                  <c:v>3783.300411883828</c:v>
                </c:pt>
                <c:pt idx="36">
                  <c:v>3644.6773283702873</c:v>
                </c:pt>
                <c:pt idx="37">
                  <c:v>3503.4489479402632</c:v>
                </c:pt>
                <c:pt idx="38">
                  <c:v>3359.7162238005549</c:v>
                </c:pt>
                <c:pt idx="39">
                  <c:v>3213.5818993188909</c:v>
                </c:pt>
                <c:pt idx="40">
                  <c:v>3065.1504345806693</c:v>
                </c:pt>
                <c:pt idx="41">
                  <c:v>2914.5279317185468</c:v>
                </c:pt>
                <c:pt idx="42">
                  <c:v>2761.8220590682654</c:v>
                </c:pt>
                <c:pt idx="43">
                  <c:v>2607.1419742049125</c:v>
                </c:pt>
                <c:pt idx="44">
                  <c:v>2450.5982459146494</c:v>
                </c:pt>
                <c:pt idx="45">
                  <c:v>2292.3027751576565</c:v>
                </c:pt>
                <c:pt idx="46">
                  <c:v>2132.3687150788414</c:v>
                </c:pt>
                <c:pt idx="47">
                  <c:v>1970.9103901234148</c:v>
                </c:pt>
                <c:pt idx="48">
                  <c:v>1808.0432143152434</c:v>
                </c:pt>
                <c:pt idx="49">
                  <c:v>1643.8836087563091</c:v>
                </c:pt>
                <c:pt idx="50">
                  <c:v>1478.5489184062949</c:v>
                </c:pt>
                <c:pt idx="51">
                  <c:v>1312.1573282017978</c:v>
                </c:pt>
                <c:pt idx="52">
                  <c:v>1144.8277785750779</c:v>
                </c:pt>
                <c:pt idx="53">
                  <c:v>976.6798804327816</c:v>
                </c:pt>
                <c:pt idx="54">
                  <c:v>807.83382965538704</c:v>
                </c:pt>
                <c:pt idx="55">
                  <c:v>638.41032117849988</c:v>
                </c:pt>
                <c:pt idx="56">
                  <c:v>468.53046271741073</c:v>
                </c:pt>
                <c:pt idx="57">
                  <c:v>298.31568819659662</c:v>
                </c:pt>
                <c:pt idx="58">
                  <c:v>127.88767094601931</c:v>
                </c:pt>
                <c:pt idx="59">
                  <c:v>-42.631763273674423</c:v>
                </c:pt>
                <c:pt idx="60">
                  <c:v>-213.1207233549481</c:v>
                </c:pt>
                <c:pt idx="61">
                  <c:v>-383.45733997385997</c:v>
                </c:pt>
                <c:pt idx="62">
                  <c:v>-553.51985270498426</c:v>
                </c:pt>
                <c:pt idx="63">
                  <c:v>-723.18669705848981</c:v>
                </c:pt>
                <c:pt idx="64">
                  <c:v>-892.33659137715188</c:v>
                </c:pt>
                <c:pt idx="65">
                  <c:v>-1060.8486235312034</c:v>
                </c:pt>
                <c:pt idx="66">
                  <c:v>-1228.6023373490254</c:v>
                </c:pt>
                <c:pt idx="67">
                  <c:v>-1395.4778187219174</c:v>
                </c:pt>
                <c:pt idx="68">
                  <c:v>-1561.3557813213779</c:v>
                </c:pt>
                <c:pt idx="69">
                  <c:v>-1726.1176518676575</c:v>
                </c:pt>
                <c:pt idx="70">
                  <c:v>-1889.6456548885726</c:v>
                </c:pt>
                <c:pt idx="71">
                  <c:v>-2051.8228969080678</c:v>
                </c:pt>
                <c:pt idx="72">
                  <c:v>-2212.5334500042718</c:v>
                </c:pt>
                <c:pt idx="73">
                  <c:v>-2371.662434677382</c:v>
                </c:pt>
                <c:pt idx="74">
                  <c:v>-2529.0961019680976</c:v>
                </c:pt>
                <c:pt idx="75">
                  <c:v>-2684.7219147679198</c:v>
                </c:pt>
                <c:pt idx="76">
                  <c:v>-2838.4286282631992</c:v>
                </c:pt>
                <c:pt idx="77">
                  <c:v>-2990.1063694554095</c:v>
                </c:pt>
                <c:pt idx="78">
                  <c:v>-3139.6467157008424</c:v>
                </c:pt>
                <c:pt idx="79">
                  <c:v>-3286.9427722135174</c:v>
                </c:pt>
                <c:pt idx="80">
                  <c:v>-3431.8892484759904</c:v>
                </c:pt>
                <c:pt idx="81">
                  <c:v>-3574.3825335033507</c:v>
                </c:pt>
                <c:pt idx="82">
                  <c:v>-3714.3207699066816</c:v>
                </c:pt>
                <c:pt idx="83">
                  <c:v>-3851.6039267030096</c:v>
                </c:pt>
                <c:pt idx="84">
                  <c:v>-3986.1338708196695</c:v>
                </c:pt>
                <c:pt idx="85">
                  <c:v>-4117.814437242042</c:v>
                </c:pt>
                <c:pt idx="86">
                  <c:v>-4246.5514977544408</c:v>
                </c:pt>
                <c:pt idx="87">
                  <c:v>-4372.2530282250773</c:v>
                </c:pt>
                <c:pt idx="88">
                  <c:v>-4494.8291743869686</c:v>
                </c:pt>
                <c:pt idx="89">
                  <c:v>-4614.1923160677788</c:v>
                </c:pt>
                <c:pt idx="90">
                  <c:v>-4730.2571298226731</c:v>
                </c:pt>
                <c:pt idx="91">
                  <c:v>-4842.9406499254301</c:v>
                </c:pt>
                <c:pt idx="92">
                  <c:v>-4952.1623276741966</c:v>
                </c:pt>
                <c:pt idx="93">
                  <c:v>-5057.8440889695148</c:v>
                </c:pt>
                <c:pt idx="94">
                  <c:v>-5159.9103901234139</c:v>
                </c:pt>
                <c:pt idx="95">
                  <c:v>-5258.2882718597475</c:v>
                </c:pt>
                <c:pt idx="96">
                  <c:v>-5352.9074114671066</c:v>
                </c:pt>
                <c:pt idx="97">
                  <c:v>-5443.700173067069</c:v>
                </c:pt>
                <c:pt idx="98">
                  <c:v>-5530.6016559618483</c:v>
                </c:pt>
                <c:pt idx="99">
                  <c:v>-5613.5497410267508</c:v>
                </c:pt>
                <c:pt idx="100">
                  <c:v>-5692.4851351143234</c:v>
                </c:pt>
                <c:pt idx="101">
                  <c:v>-5767.3514134384204</c:v>
                </c:pt>
                <c:pt idx="102">
                  <c:v>-5838.0950599079088</c:v>
                </c:pt>
                <c:pt idx="103">
                  <c:v>-5904.6655053811573</c:v>
                </c:pt>
                <c:pt idx="104">
                  <c:v>-5967.0151638140014</c:v>
                </c:pt>
                <c:pt idx="105">
                  <c:v>-6025.0994662753055</c:v>
                </c:pt>
                <c:pt idx="106">
                  <c:v>-6078.8768928058353</c:v>
                </c:pt>
                <c:pt idx="107">
                  <c:v>-6128.3090020976506</c:v>
                </c:pt>
                <c:pt idx="108">
                  <c:v>-6173.3604589728166</c:v>
                </c:pt>
                <c:pt idx="109">
                  <c:v>-6213.9990596417783</c:v>
                </c:pt>
                <c:pt idx="110">
                  <c:v>-6250.1957547233505</c:v>
                </c:pt>
                <c:pt idx="111">
                  <c:v>-6281.924670009862</c:v>
                </c:pt>
                <c:pt idx="112">
                  <c:v>-6309.1631249626244</c:v>
                </c:pt>
                <c:pt idx="113">
                  <c:v>-6331.8916489244821</c:v>
                </c:pt>
                <c:pt idx="114">
                  <c:v>-6350.0939950378779</c:v>
                </c:pt>
                <c:pt idx="115">
                  <c:v>-6363.7571518584709</c:v>
                </c:pt>
                <c:pt idx="116">
                  <c:v>-6372.8713526560059</c:v>
                </c:pt>
                <c:pt idx="117">
                  <c:v>-6377.430082395791</c:v>
                </c:pt>
                <c:pt idx="118">
                  <c:v>-6377.430082395791</c:v>
                </c:pt>
                <c:pt idx="119">
                  <c:v>-6372.8713526560059</c:v>
                </c:pt>
                <c:pt idx="120">
                  <c:v>-6363.7571518584709</c:v>
                </c:pt>
                <c:pt idx="121">
                  <c:v>-6350.0939950378779</c:v>
                </c:pt>
                <c:pt idx="122">
                  <c:v>-6331.8916489244821</c:v>
                </c:pt>
                <c:pt idx="123">
                  <c:v>-6309.1631249626244</c:v>
                </c:pt>
                <c:pt idx="124">
                  <c:v>-6281.9246700098629</c:v>
                </c:pt>
                <c:pt idx="125">
                  <c:v>-6250.1957547233505</c:v>
                </c:pt>
                <c:pt idx="126">
                  <c:v>-6213.9990596417792</c:v>
                </c:pt>
                <c:pt idx="127">
                  <c:v>-6173.3604589728175</c:v>
                </c:pt>
                <c:pt idx="128">
                  <c:v>-6128.3090020976497</c:v>
                </c:pt>
                <c:pt idx="129">
                  <c:v>-6078.8768928058353</c:v>
                </c:pt>
                <c:pt idx="130">
                  <c:v>-6025.0994662753064</c:v>
                </c:pt>
                <c:pt idx="131">
                  <c:v>-5967.0151638140023</c:v>
                </c:pt>
                <c:pt idx="132">
                  <c:v>-5904.6655053811573</c:v>
                </c:pt>
                <c:pt idx="133">
                  <c:v>-5838.0950599079079</c:v>
                </c:pt>
                <c:pt idx="134">
                  <c:v>-5767.3514134384195</c:v>
                </c:pt>
                <c:pt idx="135">
                  <c:v>-5692.4851351143243</c:v>
                </c:pt>
                <c:pt idx="136">
                  <c:v>-5613.5497410267508</c:v>
                </c:pt>
                <c:pt idx="137">
                  <c:v>-5530.6016559618492</c:v>
                </c:pt>
                <c:pt idx="138">
                  <c:v>-5443.700173067069</c:v>
                </c:pt>
                <c:pt idx="139">
                  <c:v>-5352.9074114671057</c:v>
                </c:pt>
                <c:pt idx="140">
                  <c:v>-5258.2882718597484</c:v>
                </c:pt>
                <c:pt idx="141">
                  <c:v>-5159.9103901234157</c:v>
                </c:pt>
                <c:pt idx="142">
                  <c:v>-5057.8440889695148</c:v>
                </c:pt>
                <c:pt idx="143">
                  <c:v>-4952.1623276741975</c:v>
                </c:pt>
                <c:pt idx="144">
                  <c:v>-4842.9406499254292</c:v>
                </c:pt>
                <c:pt idx="145">
                  <c:v>-4730.257129822674</c:v>
                </c:pt>
                <c:pt idx="146">
                  <c:v>-4614.1923160677807</c:v>
                </c:pt>
                <c:pt idx="147">
                  <c:v>-4494.8291743869695</c:v>
                </c:pt>
                <c:pt idx="148">
                  <c:v>-4372.2530282250782</c:v>
                </c:pt>
                <c:pt idx="149">
                  <c:v>-4246.5514977544399</c:v>
                </c:pt>
                <c:pt idx="150">
                  <c:v>-4117.8144372420429</c:v>
                </c:pt>
                <c:pt idx="151">
                  <c:v>-3986.1338708196708</c:v>
                </c:pt>
                <c:pt idx="152">
                  <c:v>-3851.6039267030092</c:v>
                </c:pt>
                <c:pt idx="153">
                  <c:v>-3714.3207699066852</c:v>
                </c:pt>
                <c:pt idx="154">
                  <c:v>-3574.3825335033521</c:v>
                </c:pt>
                <c:pt idx="155">
                  <c:v>-3431.8892484759917</c:v>
                </c:pt>
                <c:pt idx="156">
                  <c:v>-3286.9427722135192</c:v>
                </c:pt>
                <c:pt idx="157">
                  <c:v>-3139.6467157008415</c:v>
                </c:pt>
                <c:pt idx="158">
                  <c:v>-2990.1063694554136</c:v>
                </c:pt>
                <c:pt idx="159">
                  <c:v>-2838.4286282632002</c:v>
                </c:pt>
                <c:pt idx="160">
                  <c:v>-2684.7219147679211</c:v>
                </c:pt>
                <c:pt idx="161">
                  <c:v>-2529.0961019680976</c:v>
                </c:pt>
                <c:pt idx="162">
                  <c:v>-2371.662434677381</c:v>
                </c:pt>
                <c:pt idx="163">
                  <c:v>-2212.5334500042695</c:v>
                </c:pt>
                <c:pt idx="164">
                  <c:v>-2051.8228969080692</c:v>
                </c:pt>
                <c:pt idx="165">
                  <c:v>-1889.645654888574</c:v>
                </c:pt>
                <c:pt idx="166">
                  <c:v>-1726.1176518676566</c:v>
                </c:pt>
                <c:pt idx="167">
                  <c:v>-1561.3557813213765</c:v>
                </c:pt>
                <c:pt idx="168">
                  <c:v>-1395.4778187219188</c:v>
                </c:pt>
                <c:pt idx="169">
                  <c:v>-1228.602337349027</c:v>
                </c:pt>
                <c:pt idx="170">
                  <c:v>-1060.8486235312034</c:v>
                </c:pt>
                <c:pt idx="171">
                  <c:v>-892.3365913771562</c:v>
                </c:pt>
                <c:pt idx="172">
                  <c:v>-723.18669705848708</c:v>
                </c:pt>
                <c:pt idx="173">
                  <c:v>-553.51985270498722</c:v>
                </c:pt>
                <c:pt idx="174">
                  <c:v>-383.45733997386151</c:v>
                </c:pt>
                <c:pt idx="175">
                  <c:v>-213.12072335494827</c:v>
                </c:pt>
                <c:pt idx="176">
                  <c:v>-42.631763273678821</c:v>
                </c:pt>
                <c:pt idx="177">
                  <c:v>127.88767094602198</c:v>
                </c:pt>
                <c:pt idx="178">
                  <c:v>298.31568819659367</c:v>
                </c:pt>
                <c:pt idx="179">
                  <c:v>468.53046271741619</c:v>
                </c:pt>
                <c:pt idx="180">
                  <c:v>638.41032117849977</c:v>
                </c:pt>
                <c:pt idx="181">
                  <c:v>807.8338296553826</c:v>
                </c:pt>
                <c:pt idx="182">
                  <c:v>976.67988043278422</c:v>
                </c:pt>
                <c:pt idx="183">
                  <c:v>1144.8277785750763</c:v>
                </c:pt>
                <c:pt idx="184">
                  <c:v>1312.1573282017921</c:v>
                </c:pt>
                <c:pt idx="185">
                  <c:v>1478.548918406296</c:v>
                </c:pt>
                <c:pt idx="186">
                  <c:v>1643.883608756305</c:v>
                </c:pt>
                <c:pt idx="187">
                  <c:v>1808.0432143152477</c:v>
                </c:pt>
                <c:pt idx="188">
                  <c:v>1970.9103901234134</c:v>
                </c:pt>
                <c:pt idx="189">
                  <c:v>2132.3687150788342</c:v>
                </c:pt>
                <c:pt idx="190">
                  <c:v>2292.3027751576578</c:v>
                </c:pt>
                <c:pt idx="191">
                  <c:v>2450.5982459146458</c:v>
                </c:pt>
                <c:pt idx="192">
                  <c:v>2607.1419742049161</c:v>
                </c:pt>
                <c:pt idx="193">
                  <c:v>2761.822059068264</c:v>
                </c:pt>
                <c:pt idx="194">
                  <c:v>2914.5279317185468</c:v>
                </c:pt>
                <c:pt idx="195">
                  <c:v>3065.1504345806707</c:v>
                </c:pt>
                <c:pt idx="196">
                  <c:v>3213.5818993188891</c:v>
                </c:pt>
                <c:pt idx="197">
                  <c:v>3359.7162238005535</c:v>
                </c:pt>
                <c:pt idx="198">
                  <c:v>3503.4489479402628</c:v>
                </c:pt>
                <c:pt idx="199">
                  <c:v>3644.6773283702883</c:v>
                </c:pt>
                <c:pt idx="200">
                  <c:v>3783.3004118838289</c:v>
                </c:pt>
                <c:pt idx="201">
                  <c:v>3919.2191075986179</c:v>
                </c:pt>
                <c:pt idx="202">
                  <c:v>4052.3362577893199</c:v>
                </c:pt>
                <c:pt idx="203">
                  <c:v>4182.5567073380198</c:v>
                </c:pt>
                <c:pt idx="204">
                  <c:v>4309.787371753252</c:v>
                </c:pt>
                <c:pt idx="205">
                  <c:v>4433.9373037088699</c:v>
                </c:pt>
                <c:pt idx="206">
                  <c:v>4554.917758055225</c:v>
                </c:pt>
                <c:pt idx="207">
                  <c:v>4672.642255256208</c:v>
                </c:pt>
                <c:pt idx="208">
                  <c:v>4787.0266432067228</c:v>
                </c:pt>
                <c:pt idx="209">
                  <c:v>4897.9891573865216</c:v>
                </c:pt>
                <c:pt idx="210">
                  <c:v>5005.4504793072974</c:v>
                </c:pt>
                <c:pt idx="211">
                  <c:v>5109.3337932113327</c:v>
                </c:pt>
                <c:pt idx="212">
                  <c:v>5209.5648409810983</c:v>
                </c:pt>
                <c:pt idx="213">
                  <c:v>5306.0719752206351</c:v>
                </c:pt>
                <c:pt idx="214">
                  <c:v>5398.786210470711</c:v>
                </c:pt>
                <c:pt idx="215">
                  <c:v>5487.6412725211676</c:v>
                </c:pt>
                <c:pt idx="216">
                  <c:v>5572.5736457852181</c:v>
                </c:pt>
                <c:pt idx="217">
                  <c:v>5653.5226187017988</c:v>
                </c:pt>
                <c:pt idx="218">
                  <c:v>5730.4303271335548</c:v>
                </c:pt>
                <c:pt idx="219">
                  <c:v>5803.241795729431</c:v>
                </c:pt>
                <c:pt idx="220">
                  <c:v>5871.9049772222625</c:v>
                </c:pt>
                <c:pt idx="221">
                  <c:v>5936.370789633349</c:v>
                </c:pt>
                <c:pt idx="222">
                  <c:v>5996.5931513573278</c:v>
                </c:pt>
                <c:pt idx="223">
                  <c:v>6052.5290141023634</c:v>
                </c:pt>
                <c:pt idx="224">
                  <c:v>6104.1383936620086</c:v>
                </c:pt>
                <c:pt idx="225">
                  <c:v>6151.3843984968134</c:v>
                </c:pt>
                <c:pt idx="226">
                  <c:v>6194.2332561052344</c:v>
                </c:pt>
                <c:pt idx="227">
                  <c:v>6232.6543371649577</c:v>
                </c:pt>
                <c:pt idx="228">
                  <c:v>6266.6201774274405</c:v>
                </c:pt>
                <c:pt idx="229">
                  <c:v>6296.1064973499651</c:v>
                </c:pt>
                <c:pt idx="230">
                  <c:v>6321.0922194511868</c:v>
                </c:pt>
                <c:pt idx="231">
                  <c:v>6341.5594833778105</c:v>
                </c:pt>
                <c:pt idx="232">
                  <c:v>6357.4936586715548</c:v>
                </c:pt>
                <c:pt idx="233">
                  <c:v>6368.8833552273381</c:v>
                </c:pt>
                <c:pt idx="234">
                  <c:v>6375.7204314351784</c:v>
                </c:pt>
                <c:pt idx="235">
                  <c:v>6378</c:v>
                </c:pt>
              </c:numCache>
            </c:numRef>
          </c:yVal>
          <c:smooth val="1"/>
        </c:ser>
        <c:ser>
          <c:idx val="1"/>
          <c:order val="1"/>
          <c:tx>
            <c:v>Forecast trajectory of the Payload</c:v>
          </c:tx>
          <c:spPr>
            <a:ln w="9525">
              <a:solidFill>
                <a:srgbClr val="FF0000"/>
              </a:solidFill>
              <a:prstDash val="dash"/>
            </a:ln>
          </c:spPr>
          <c:marker>
            <c:symbol val="circle"/>
            <c:size val="2"/>
            <c:spPr>
              <a:noFill/>
              <a:ln w="0">
                <a:noFill/>
              </a:ln>
            </c:spPr>
          </c:marker>
          <c:xVal>
            <c:numRef>
              <c:f>(Calcs!$B$47:$IR$47,Calcs!$B$49:$IR$49)</c:f>
              <c:numCache>
                <c:formatCode>0.00</c:formatCode>
                <c:ptCount val="502"/>
                <c:pt idx="0">
                  <c:v>0</c:v>
                </c:pt>
                <c:pt idx="1">
                  <c:v>194.60838231128329</c:v>
                </c:pt>
                <c:pt idx="2">
                  <c:v>389.0484422738495</c:v>
                </c:pt>
                <c:pt idx="3">
                  <c:v>583.15200565975385</c:v>
                </c:pt>
                <c:pt idx="4">
                  <c:v>776.75119218278701</c:v>
                </c:pt>
                <c:pt idx="5">
                  <c:v>969.67856067448793</c:v>
                </c:pt>
                <c:pt idx="6">
                  <c:v>1161.7672538704471</c:v>
                </c:pt>
                <c:pt idx="7">
                  <c:v>1352.8511426818102</c:v>
                </c:pt>
                <c:pt idx="8">
                  <c:v>1542.764969827371</c:v>
                </c:pt>
                <c:pt idx="9">
                  <c:v>1731.3444927022267</c:v>
                </c:pt>
                <c:pt idx="10">
                  <c:v>1918.4266253596581</c:v>
                </c:pt>
                <c:pt idx="11">
                  <c:v>2103.8495794837149</c:v>
                </c:pt>
                <c:pt idx="12">
                  <c:v>2287.4530042308547</c:v>
                </c:pt>
                <c:pt idx="13">
                  <c:v>2469.0781248200287</c:v>
                </c:pt>
                <c:pt idx="14">
                  <c:v>2648.5678797516998</c:v>
                </c:pt>
                <c:pt idx="15">
                  <c:v>2825.7670565374892</c:v>
                </c:pt>
                <c:pt idx="16">
                  <c:v>3000.5224258234689</c:v>
                </c:pt>
                <c:pt idx="17">
                  <c:v>3172.6828737915353</c:v>
                </c:pt>
                <c:pt idx="18">
                  <c:v>3342.0995327247997</c:v>
                </c:pt>
                <c:pt idx="19">
                  <c:v>3508.6259096245481</c:v>
                </c:pt>
                <c:pt idx="20">
                  <c:v>3672.1180127680332</c:v>
                </c:pt>
                <c:pt idx="21">
                  <c:v>3832.4344760981371</c:v>
                </c:pt>
                <c:pt idx="22">
                  <c:v>3989.4366813378824</c:v>
                </c:pt>
                <c:pt idx="23">
                  <c:v>4142.9888777246824</c:v>
                </c:pt>
                <c:pt idx="24">
                  <c:v>4292.9582992613678</c:v>
                </c:pt>
                <c:pt idx="25">
                  <c:v>4439.2152793831228</c:v>
                </c:pt>
                <c:pt idx="26">
                  <c:v>4581.6333629417422</c:v>
                </c:pt>
                <c:pt idx="27">
                  <c:v>4720.089415410951</c:v>
                </c:pt>
                <c:pt idx="28">
                  <c:v>4854.4637292188945</c:v>
                </c:pt>
                <c:pt idx="29">
                  <c:v>4984.6401271164659</c:v>
                </c:pt>
                <c:pt idx="30">
                  <c:v>5110.5060624926136</c:v>
                </c:pt>
                <c:pt idx="31">
                  <c:v>5231.9527165504969</c:v>
                </c:pt>
                <c:pt idx="32">
                  <c:v>5348.8750922609997</c:v>
                </c:pt>
                <c:pt idx="33">
                  <c:v>5461.1721050129563</c:v>
                </c:pt>
                <c:pt idx="34">
                  <c:v>5568.7466698822163</c:v>
                </c:pt>
                <c:pt idx="35">
                  <c:v>5671.5057854446741</c:v>
                </c:pt>
                <c:pt idx="36">
                  <c:v>5769.3606140613037</c:v>
                </c:pt>
                <c:pt idx="37">
                  <c:v>5862.2265585663035</c:v>
                </c:pt>
                <c:pt idx="38">
                  <c:v>5950.0233352925625</c:v>
                </c:pt>
                <c:pt idx="39">
                  <c:v>6032.6750433717571</c:v>
                </c:pt>
                <c:pt idx="40">
                  <c:v>6110.1102302496711</c:v>
                </c:pt>
                <c:pt idx="41">
                  <c:v>6182.261953360523</c:v>
                </c:pt>
                <c:pt idx="42">
                  <c:v>6249.0678379073843</c:v>
                </c:pt>
                <c:pt idx="43">
                  <c:v>6310.4701306991783</c:v>
                </c:pt>
                <c:pt idx="44">
                  <c:v>6366.4157499980429</c:v>
                </c:pt>
                <c:pt idx="45">
                  <c:v>6416.8563313343466</c:v>
                </c:pt>
                <c:pt idx="46">
                  <c:v>6461.7482692500616</c:v>
                </c:pt>
                <c:pt idx="47">
                  <c:v>6501.0527549346962</c:v>
                </c:pt>
                <c:pt idx="48">
                  <c:v>6534.7358097215247</c:v>
                </c:pt>
                <c:pt idx="49">
                  <c:v>6562.7683144153798</c:v>
                </c:pt>
                <c:pt idx="50">
                  <c:v>6585.1260344268858</c:v>
                </c:pt>
                <c:pt idx="51">
                  <c:v>6601.7896406915388</c:v>
                </c:pt>
                <c:pt idx="52">
                  <c:v>6612.7447263557315</c:v>
                </c:pt>
                <c:pt idx="53">
                  <c:v>6617.9818192153743</c:v>
                </c:pt>
                <c:pt idx="54">
                  <c:v>6617.4963898964652</c:v>
                </c:pt>
                <c:pt idx="55">
                  <c:v>6611.2888557705528</c:v>
                </c:pt>
                <c:pt idx="56">
                  <c:v>6599.3645806017412</c:v>
                </c:pt>
                <c:pt idx="57">
                  <c:v>6581.7338699254997</c:v>
                </c:pt>
                <c:pt idx="58">
                  <c:v>6558.4119621632335</c:v>
                </c:pt>
                <c:pt idx="59">
                  <c:v>6529.4190154801872</c:v>
                </c:pt>
                <c:pt idx="60">
                  <c:v>6494.7800903979532</c:v>
                </c:pt>
                <c:pt idx="61">
                  <c:v>6454.5251281764049</c:v>
                </c:pt>
                <c:pt idx="62">
                  <c:v>6408.6889249836277</c:v>
                </c:pt>
                <c:pt idx="63">
                  <c:v>6357.3111018759055</c:v>
                </c:pt>
                <c:pt idx="64">
                  <c:v>6300.436070613483</c:v>
                </c:pt>
                <c:pt idx="65">
                  <c:v>6238.1129953413883</c:v>
                </c:pt>
                <c:pt idx="66">
                  <c:v>6170.3957501681298</c:v>
                </c:pt>
                <c:pt idx="67">
                  <c:v>6097.3428726785905</c:v>
                </c:pt>
                <c:pt idx="68">
                  <c:v>6019.0175134209821</c:v>
                </c:pt>
                <c:pt idx="69">
                  <c:v>5935.4873814111015</c:v>
                </c:pt>
                <c:pt idx="70">
                  <c:v>5846.8246857006316</c:v>
                </c:pt>
                <c:pt idx="71">
                  <c:v>5753.1060730595291</c:v>
                </c:pt>
                <c:pt idx="72">
                  <c:v>5654.4125618259641</c:v>
                </c:pt>
                <c:pt idx="73">
                  <c:v>5550.8294719804826</c:v>
                </c:pt>
                <c:pt idx="74">
                  <c:v>5442.4463515043999</c:v>
                </c:pt>
                <c:pt idx="75">
                  <c:v>5329.3568990855338</c:v>
                </c:pt>
                <c:pt idx="76">
                  <c:v>5211.6588832376401</c:v>
                </c:pt>
                <c:pt idx="77">
                  <c:v>5089.4540579028881</c:v>
                </c:pt>
                <c:pt idx="78">
                  <c:v>4962.8480746098148</c:v>
                </c:pt>
                <c:pt idx="79">
                  <c:v>4831.9503912621876</c:v>
                </c:pt>
                <c:pt idx="80">
                  <c:v>4696.8741776370025</c:v>
                </c:pt>
                <c:pt idx="81">
                  <c:v>4557.7362176728338</c:v>
                </c:pt>
                <c:pt idx="82">
                  <c:v>4414.6568086323723</c:v>
                </c:pt>
                <c:pt idx="83">
                  <c:v>4267.7596572258381</c:v>
                </c:pt>
                <c:pt idx="84">
                  <c:v>4117.1717727844662</c:v>
                </c:pt>
                <c:pt idx="85">
                  <c:v>3963.0233575758707</c:v>
                </c:pt>
                <c:pt idx="86">
                  <c:v>3805.4476943555719</c:v>
                </c:pt>
                <c:pt idx="87">
                  <c:v>3644.5810312513645</c:v>
                </c:pt>
                <c:pt idx="88">
                  <c:v>3480.5624640794872</c:v>
                </c:pt>
                <c:pt idx="89">
                  <c:v>3313.5338161938676</c:v>
                </c:pt>
                <c:pt idx="90">
                  <c:v>3143.6395159717372</c:v>
                </c:pt>
                <c:pt idx="91">
                  <c:v>2971.0264720411274</c:v>
                </c:pt>
                <c:pt idx="92">
                  <c:v>2795.8439463575601</c:v>
                </c:pt>
                <c:pt idx="93">
                  <c:v>2618.2434252392977</c:v>
                </c:pt>
                <c:pt idx="94">
                  <c:v>2438.3784884721213</c:v>
                </c:pt>
                <c:pt idx="95">
                  <c:v>2256.4046765964827</c:v>
                </c:pt>
                <c:pt idx="96">
                  <c:v>2072.479356491297</c:v>
                </c:pt>
                <c:pt idx="97">
                  <c:v>1886.7615853703107</c:v>
                </c:pt>
                <c:pt idx="98">
                  <c:v>1699.4119733081959</c:v>
                </c:pt>
                <c:pt idx="99">
                  <c:v>1510.5925444150173</c:v>
                </c:pt>
                <c:pt idx="100">
                  <c:v>1320.4665967787475</c:v>
                </c:pt>
                <c:pt idx="101">
                  <c:v>1129.1985612967153</c:v>
                </c:pt>
                <c:pt idx="102">
                  <c:v>936.95385951778246</c:v>
                </c:pt>
                <c:pt idx="103">
                  <c:v>743.89876061802511</c:v>
                </c:pt>
                <c:pt idx="104">
                  <c:v>550.20023763338759</c:v>
                </c:pt>
                <c:pt idx="105">
                  <c:v>356.02582307347689</c:v>
                </c:pt>
                <c:pt idx="106">
                  <c:v>161.54346404133167</c:v>
                </c:pt>
                <c:pt idx="107">
                  <c:v>-33.078623015747148</c:v>
                </c:pt>
                <c:pt idx="108">
                  <c:v>-227.67209779859459</c:v>
                </c:pt>
                <c:pt idx="109">
                  <c:v>-422.06864176610355</c:v>
                </c:pt>
                <c:pt idx="110">
                  <c:v>-616.10010373666262</c:v>
                </c:pt>
                <c:pt idx="111">
                  <c:v>-809.59864535512827</c:v>
                </c:pt>
                <c:pt idx="112">
                  <c:v>-1002.3968862994545</c:v>
                </c:pt>
                <c:pt idx="113">
                  <c:v>-1194.3280491012515</c:v>
                </c:pt>
                <c:pt idx="114">
                  <c:v>-1385.2261034548508</c:v>
                </c:pt>
                <c:pt idx="115">
                  <c:v>-1574.9259098899163</c:v>
                </c:pt>
                <c:pt idx="116">
                  <c:v>-1763.26336268305</c:v>
                </c:pt>
                <c:pt idx="117">
                  <c:v>-1950.075531884567</c:v>
                </c:pt>
                <c:pt idx="118">
                  <c:v>-2135.2008043373248</c:v>
                </c:pt>
                <c:pt idx="119">
                  <c:v>-2318.4790235652854</c:v>
                </c:pt>
                <c:pt idx="120">
                  <c:v>-2499.7516284104604</c:v>
                </c:pt>
                <c:pt idx="121">
                  <c:v>-2678.8617902979991</c:v>
                </c:pt>
                <c:pt idx="122">
                  <c:v>-2855.6545490102471</c:v>
                </c:pt>
                <c:pt idx="123">
                  <c:v>-3029.9769468519098</c:v>
                </c:pt>
                <c:pt idx="124">
                  <c:v>-3201.6781610898524</c:v>
                </c:pt>
                <c:pt idx="125">
                  <c:v>-3370.6096345524611</c:v>
                </c:pt>
                <c:pt idx="126">
                  <c:v>-3536.6252042751621</c:v>
                </c:pt>
                <c:pt idx="127">
                  <c:v>-3699.5812280802356</c:v>
                </c:pt>
                <c:pt idx="128">
                  <c:v>-3859.3367089809553</c:v>
                </c:pt>
                <c:pt idx="129">
                  <c:v>-4015.7534173018903</c:v>
                </c:pt>
                <c:pt idx="130">
                  <c:v>-4168.6960104091431</c:v>
                </c:pt>
                <c:pt idx="131">
                  <c:v>-4318.0321499464208</c:v>
                </c:pt>
                <c:pt idx="132">
                  <c:v>-4463.6326164749098</c:v>
                </c:pt>
                <c:pt idx="133">
                  <c:v>-4605.3714214172123</c:v>
                </c:pt>
                <c:pt idx="134">
                  <c:v>-4743.1259162079341</c:v>
                </c:pt>
                <c:pt idx="135">
                  <c:v>-4876.7768985558469</c:v>
                </c:pt>
                <c:pt idx="136">
                  <c:v>-5006.2087157251608</c:v>
                </c:pt>
                <c:pt idx="137">
                  <c:v>-5131.30936474592</c:v>
                </c:pt>
                <c:pt idx="138">
                  <c:v>-5251.9705894662511</c:v>
                </c:pt>
                <c:pt idx="139">
                  <c:v>-5368.0879743619107</c:v>
                </c:pt>
                <c:pt idx="140">
                  <c:v>-5479.5610350213938</c:v>
                </c:pt>
                <c:pt idx="141">
                  <c:v>-5586.2933052277122</c:v>
                </c:pt>
                <c:pt idx="142">
                  <c:v>-5688.1924205610148</c:v>
                </c:pt>
                <c:pt idx="143">
                  <c:v>-5785.1701984490737</c:v>
                </c:pt>
                <c:pt idx="144">
                  <c:v>-5877.1427145959233</c:v>
                </c:pt>
                <c:pt idx="145">
                  <c:v>-5964.0303757219426</c:v>
                </c:pt>
                <c:pt idx="146">
                  <c:v>-6045.7579885520017</c:v>
                </c:pt>
                <c:pt idx="147">
                  <c:v>-6122.2548249914462</c:v>
                </c:pt>
                <c:pt idx="148">
                  <c:v>-6193.4546834331113</c:v>
                </c:pt>
                <c:pt idx="149">
                  <c:v>-6259.2959461418413</c:v>
                </c:pt>
                <c:pt idx="150">
                  <c:v>-6319.7216326664993</c:v>
                </c:pt>
                <c:pt idx="151">
                  <c:v>-6374.6794492328036</c:v>
                </c:pt>
                <c:pt idx="152">
                  <c:v>-6424.1218340739533</c:v>
                </c:pt>
                <c:pt idx="153">
                  <c:v>-6468.0059986594415</c:v>
                </c:pt>
                <c:pt idx="154">
                  <c:v>-6506.2939647861103</c:v>
                </c:pt>
                <c:pt idx="155">
                  <c:v>-6538.952597499052</c:v>
                </c:pt>
                <c:pt idx="156">
                  <c:v>-6565.9536338136495</c:v>
                </c:pt>
                <c:pt idx="157">
                  <c:v>-6587.2737072137043</c:v>
                </c:pt>
                <c:pt idx="158">
                  <c:v>-6602.8943679042422</c:v>
                </c:pt>
                <c:pt idx="159">
                  <c:v>-6612.8020988013586</c:v>
                </c:pt>
                <c:pt idx="160">
                  <c:v>-6616.9883272451589</c:v>
                </c:pt>
                <c:pt idx="161">
                  <c:v>-6615.4494324255566</c:v>
                </c:pt>
                <c:pt idx="162">
                  <c:v>-6608.1867485145031</c:v>
                </c:pt>
                <c:pt idx="163">
                  <c:v>-6595.206563501908</c:v>
                </c:pt>
                <c:pt idx="164">
                  <c:v>-6576.5201137362837</c:v>
                </c:pt>
                <c:pt idx="165">
                  <c:v>-6552.143574174931</c:v>
                </c:pt>
                <c:pt idx="166">
                  <c:v>-6522.0980443521648</c:v>
                </c:pt>
                <c:pt idx="167">
                  <c:v>-6486.4095300778954</c:v>
                </c:pt>
                <c:pt idx="168">
                  <c:v>-6445.1089208825242</c:v>
                </c:pt>
                <c:pt idx="169">
                  <c:v>-6398.231963227905</c:v>
                </c:pt>
                <c:pt idx="170">
                  <c:v>-6345.8192295077797</c:v>
                </c:pt>
                <c:pt idx="171">
                  <c:v>-6287.9160828647618</c:v>
                </c:pt>
                <c:pt idx="172">
                  <c:v>-6224.5726378546096</c:v>
                </c:pt>
                <c:pt idx="173">
                  <c:v>-6155.8437169921699</c:v>
                </c:pt>
                <c:pt idx="174">
                  <c:v>-6081.7888032169176</c:v>
                </c:pt>
                <c:pt idx="175">
                  <c:v>-6002.4719883196403</c:v>
                </c:pt>
                <c:pt idx="176">
                  <c:v>-5917.9619173752462</c:v>
                </c:pt>
                <c:pt idx="177">
                  <c:v>-5828.3317292302718</c:v>
                </c:pt>
                <c:pt idx="178">
                  <c:v>-5733.6589930969867</c:v>
                </c:pt>
                <c:pt idx="179">
                  <c:v>-5634.0256413094694</c:v>
                </c:pt>
                <c:pt idx="180">
                  <c:v>-5529.5178983003107</c:v>
                </c:pt>
                <c:pt idx="181">
                  <c:v>-5420.2262058599526</c:v>
                </c:pt>
                <c:pt idx="182">
                  <c:v>-5306.2451447437834</c:v>
                </c:pt>
                <c:pt idx="183">
                  <c:v>-5187.6733526954677</c:v>
                </c:pt>
                <c:pt idx="184">
                  <c:v>-5064.6134389579511</c:v>
                </c:pt>
                <c:pt idx="185">
                  <c:v>-4937.1718953466316</c:v>
                </c:pt>
                <c:pt idx="186">
                  <c:v>-4805.4590039623172</c:v>
                </c:pt>
                <c:pt idx="187">
                  <c:v>-4669.5887416243158</c:v>
                </c:pt>
                <c:pt idx="188">
                  <c:v>-4529.6786811070006</c:v>
                </c:pt>
                <c:pt idx="189">
                  <c:v>-4385.8498892658554</c:v>
                </c:pt>
                <c:pt idx="190">
                  <c:v>-4238.2268221417271</c:v>
                </c:pt>
                <c:pt idx="191">
                  <c:v>-4086.9372171346949</c:v>
                </c:pt>
                <c:pt idx="192">
                  <c:v>-3932.1119823413655</c:v>
                </c:pt>
                <c:pt idx="193">
                  <c:v>-3773.8850831519744</c:v>
                </c:pt>
                <c:pt idx="194">
                  <c:v>-3612.393426205947</c:v>
                </c:pt>
                <c:pt idx="195">
                  <c:v>-3447.7767408068912</c:v>
                </c:pt>
                <c:pt idx="196">
                  <c:v>-3280.1774579002295</c:v>
                </c:pt>
                <c:pt idx="197">
                  <c:v>-3109.7405867185998</c:v>
                </c:pt>
                <c:pt idx="198">
                  <c:v>-2936.6135892023913</c:v>
                </c:pt>
                <c:pt idx="199">
                  <c:v>-2760.946252304489</c:v>
                </c:pt>
                <c:pt idx="200">
                  <c:v>-2582.8905582902589</c:v>
                </c:pt>
                <c:pt idx="201">
                  <c:v>-2402.6005531453425</c:v>
                </c:pt>
                <c:pt idx="202">
                  <c:v>-2220.2322132056984</c:v>
                </c:pt>
                <c:pt idx="203">
                  <c:v>-2035.9433101255468</c:v>
                </c:pt>
                <c:pt idx="204">
                  <c:v>-1849.8932743005626</c:v>
                </c:pt>
                <c:pt idx="205">
                  <c:v>-1662.2430568647192</c:v>
                </c:pt>
                <c:pt idx="206">
                  <c:v>-1473.1549903806092</c:v>
                </c:pt>
                <c:pt idx="207">
                  <c:v>-1282.7926483440208</c:v>
                </c:pt>
                <c:pt idx="208">
                  <c:v>-1091.3207036245828</c:v>
                </c:pt>
                <c:pt idx="209">
                  <c:v>-898.90478596522541</c:v>
                </c:pt>
                <c:pt idx="210">
                  <c:v>-705.71133866392552</c:v>
                </c:pt>
                <c:pt idx="211">
                  <c:v>-511.9074745618687</c:v>
                </c:pt>
                <c:pt idx="212">
                  <c:v>-317.66083146284961</c:v>
                </c:pt>
                <c:pt idx="213">
                  <c:v>-123.1394271089694</c:v>
                </c:pt>
                <c:pt idx="214">
                  <c:v>-123.1394271089694</c:v>
                </c:pt>
                <c:pt idx="215">
                  <c:v>-123.1394271089694</c:v>
                </c:pt>
                <c:pt idx="216">
                  <c:v>-123.1394271089694</c:v>
                </c:pt>
                <c:pt idx="217">
                  <c:v>-123.1394271089694</c:v>
                </c:pt>
                <c:pt idx="218">
                  <c:v>-123.1394271089694</c:v>
                </c:pt>
                <c:pt idx="219">
                  <c:v>-123.1394271089694</c:v>
                </c:pt>
                <c:pt idx="220">
                  <c:v>-123.1394271089694</c:v>
                </c:pt>
                <c:pt idx="221">
                  <c:v>-123.1394271089694</c:v>
                </c:pt>
                <c:pt idx="222">
                  <c:v>-123.1394271089694</c:v>
                </c:pt>
                <c:pt idx="223">
                  <c:v>-123.1394271089694</c:v>
                </c:pt>
                <c:pt idx="224">
                  <c:v>-123.1394271089694</c:v>
                </c:pt>
                <c:pt idx="225">
                  <c:v>-123.1394271089694</c:v>
                </c:pt>
                <c:pt idx="226">
                  <c:v>-123.1394271089694</c:v>
                </c:pt>
                <c:pt idx="227">
                  <c:v>-123.1394271089694</c:v>
                </c:pt>
                <c:pt idx="228">
                  <c:v>-123.1394271089694</c:v>
                </c:pt>
                <c:pt idx="229">
                  <c:v>-123.1394271089694</c:v>
                </c:pt>
                <c:pt idx="230">
                  <c:v>-123.1394271089694</c:v>
                </c:pt>
                <c:pt idx="231">
                  <c:v>-123.1394271089694</c:v>
                </c:pt>
                <c:pt idx="232">
                  <c:v>-123.1394271089694</c:v>
                </c:pt>
                <c:pt idx="233">
                  <c:v>-123.1394271089694</c:v>
                </c:pt>
                <c:pt idx="234">
                  <c:v>-123.1394271089694</c:v>
                </c:pt>
                <c:pt idx="235">
                  <c:v>-123.1394271089694</c:v>
                </c:pt>
                <c:pt idx="236">
                  <c:v>-123.1394271089694</c:v>
                </c:pt>
                <c:pt idx="237">
                  <c:v>-123.1394271089694</c:v>
                </c:pt>
                <c:pt idx="238">
                  <c:v>-123.1394271089694</c:v>
                </c:pt>
                <c:pt idx="239">
                  <c:v>-123.1394271089694</c:v>
                </c:pt>
                <c:pt idx="240">
                  <c:v>-123.1394271089694</c:v>
                </c:pt>
                <c:pt idx="241">
                  <c:v>-123.1394271089694</c:v>
                </c:pt>
                <c:pt idx="242">
                  <c:v>-123.1394271089694</c:v>
                </c:pt>
                <c:pt idx="243">
                  <c:v>-123.1394271089694</c:v>
                </c:pt>
                <c:pt idx="244">
                  <c:v>-123.1394271089694</c:v>
                </c:pt>
                <c:pt idx="245">
                  <c:v>-123.1394271089694</c:v>
                </c:pt>
                <c:pt idx="246">
                  <c:v>-123.1394271089694</c:v>
                </c:pt>
                <c:pt idx="247">
                  <c:v>-123.1394271089694</c:v>
                </c:pt>
                <c:pt idx="248">
                  <c:v>-123.1394271089694</c:v>
                </c:pt>
                <c:pt idx="249">
                  <c:v>-123.1394271089694</c:v>
                </c:pt>
                <c:pt idx="250">
                  <c:v>-123.1394271089694</c:v>
                </c:pt>
                <c:pt idx="252">
                  <c:v>-123.1394271089694</c:v>
                </c:pt>
                <c:pt idx="253">
                  <c:v>-123.1394271089694</c:v>
                </c:pt>
                <c:pt idx="254">
                  <c:v>-123.1394271089694</c:v>
                </c:pt>
                <c:pt idx="255">
                  <c:v>-123.1394271089694</c:v>
                </c:pt>
                <c:pt idx="256">
                  <c:v>-123.1394271089694</c:v>
                </c:pt>
                <c:pt idx="257">
                  <c:v>-123.1394271089694</c:v>
                </c:pt>
                <c:pt idx="258">
                  <c:v>-123.1394271089694</c:v>
                </c:pt>
                <c:pt idx="259">
                  <c:v>-123.1394271089694</c:v>
                </c:pt>
                <c:pt idx="260">
                  <c:v>-123.1394271089694</c:v>
                </c:pt>
                <c:pt idx="261">
                  <c:v>-123.1394271089694</c:v>
                </c:pt>
                <c:pt idx="262">
                  <c:v>-123.1394271089694</c:v>
                </c:pt>
                <c:pt idx="263">
                  <c:v>-123.1394271089694</c:v>
                </c:pt>
                <c:pt idx="264">
                  <c:v>-123.1394271089694</c:v>
                </c:pt>
                <c:pt idx="265">
                  <c:v>-123.1394271089694</c:v>
                </c:pt>
                <c:pt idx="266">
                  <c:v>-123.1394271089694</c:v>
                </c:pt>
                <c:pt idx="267">
                  <c:v>-123.1394271089694</c:v>
                </c:pt>
                <c:pt idx="268">
                  <c:v>-123.1394271089694</c:v>
                </c:pt>
                <c:pt idx="269">
                  <c:v>-123.1394271089694</c:v>
                </c:pt>
                <c:pt idx="270">
                  <c:v>-123.1394271089694</c:v>
                </c:pt>
                <c:pt idx="271">
                  <c:v>-123.1394271089694</c:v>
                </c:pt>
                <c:pt idx="272">
                  <c:v>-123.1394271089694</c:v>
                </c:pt>
                <c:pt idx="273">
                  <c:v>-123.1394271089694</c:v>
                </c:pt>
                <c:pt idx="274">
                  <c:v>-123.1394271089694</c:v>
                </c:pt>
                <c:pt idx="275">
                  <c:v>-123.1394271089694</c:v>
                </c:pt>
                <c:pt idx="276">
                  <c:v>-123.1394271089694</c:v>
                </c:pt>
                <c:pt idx="277">
                  <c:v>-123.1394271089694</c:v>
                </c:pt>
                <c:pt idx="278">
                  <c:v>-123.1394271089694</c:v>
                </c:pt>
                <c:pt idx="279">
                  <c:v>-123.1394271089694</c:v>
                </c:pt>
                <c:pt idx="280">
                  <c:v>-123.1394271089694</c:v>
                </c:pt>
                <c:pt idx="281">
                  <c:v>-123.1394271089694</c:v>
                </c:pt>
                <c:pt idx="282">
                  <c:v>-123.1394271089694</c:v>
                </c:pt>
                <c:pt idx="283">
                  <c:v>-123.1394271089694</c:v>
                </c:pt>
                <c:pt idx="284">
                  <c:v>-123.1394271089694</c:v>
                </c:pt>
                <c:pt idx="285">
                  <c:v>-123.1394271089694</c:v>
                </c:pt>
                <c:pt idx="286">
                  <c:v>-123.1394271089694</c:v>
                </c:pt>
                <c:pt idx="287">
                  <c:v>-123.1394271089694</c:v>
                </c:pt>
                <c:pt idx="288">
                  <c:v>-123.1394271089694</c:v>
                </c:pt>
                <c:pt idx="289">
                  <c:v>-123.1394271089694</c:v>
                </c:pt>
                <c:pt idx="290">
                  <c:v>-123.1394271089694</c:v>
                </c:pt>
                <c:pt idx="291">
                  <c:v>-123.1394271089694</c:v>
                </c:pt>
                <c:pt idx="292">
                  <c:v>-123.1394271089694</c:v>
                </c:pt>
                <c:pt idx="293">
                  <c:v>-123.1394271089694</c:v>
                </c:pt>
                <c:pt idx="294">
                  <c:v>-123.1394271089694</c:v>
                </c:pt>
                <c:pt idx="295">
                  <c:v>-123.1394271089694</c:v>
                </c:pt>
                <c:pt idx="296">
                  <c:v>-123.1394271089694</c:v>
                </c:pt>
                <c:pt idx="297">
                  <c:v>-123.1394271089694</c:v>
                </c:pt>
                <c:pt idx="298">
                  <c:v>-123.1394271089694</c:v>
                </c:pt>
                <c:pt idx="299">
                  <c:v>-123.1394271089694</c:v>
                </c:pt>
                <c:pt idx="300">
                  <c:v>-123.1394271089694</c:v>
                </c:pt>
                <c:pt idx="301">
                  <c:v>-123.1394271089694</c:v>
                </c:pt>
                <c:pt idx="302">
                  <c:v>-123.1394271089694</c:v>
                </c:pt>
                <c:pt idx="303">
                  <c:v>-123.1394271089694</c:v>
                </c:pt>
                <c:pt idx="304">
                  <c:v>-123.1394271089694</c:v>
                </c:pt>
                <c:pt idx="305">
                  <c:v>-123.1394271089694</c:v>
                </c:pt>
                <c:pt idx="306">
                  <c:v>-123.1394271089694</c:v>
                </c:pt>
                <c:pt idx="307">
                  <c:v>-123.1394271089694</c:v>
                </c:pt>
                <c:pt idx="308">
                  <c:v>-123.1394271089694</c:v>
                </c:pt>
                <c:pt idx="309">
                  <c:v>-123.1394271089694</c:v>
                </c:pt>
                <c:pt idx="310">
                  <c:v>-123.1394271089694</c:v>
                </c:pt>
                <c:pt idx="311">
                  <c:v>-123.1394271089694</c:v>
                </c:pt>
                <c:pt idx="312">
                  <c:v>-123.1394271089694</c:v>
                </c:pt>
                <c:pt idx="313">
                  <c:v>-123.1394271089694</c:v>
                </c:pt>
                <c:pt idx="314">
                  <c:v>-123.1394271089694</c:v>
                </c:pt>
                <c:pt idx="315">
                  <c:v>-123.1394271089694</c:v>
                </c:pt>
                <c:pt idx="316">
                  <c:v>-123.1394271089694</c:v>
                </c:pt>
                <c:pt idx="317">
                  <c:v>-123.1394271089694</c:v>
                </c:pt>
                <c:pt idx="318">
                  <c:v>-123.1394271089694</c:v>
                </c:pt>
                <c:pt idx="319">
                  <c:v>-123.1394271089694</c:v>
                </c:pt>
                <c:pt idx="320">
                  <c:v>-123.1394271089694</c:v>
                </c:pt>
                <c:pt idx="321">
                  <c:v>-123.1394271089694</c:v>
                </c:pt>
                <c:pt idx="322">
                  <c:v>-123.1394271089694</c:v>
                </c:pt>
                <c:pt idx="323">
                  <c:v>-123.1394271089694</c:v>
                </c:pt>
                <c:pt idx="324">
                  <c:v>-123.1394271089694</c:v>
                </c:pt>
                <c:pt idx="325">
                  <c:v>-123.1394271089694</c:v>
                </c:pt>
                <c:pt idx="326">
                  <c:v>-123.1394271089694</c:v>
                </c:pt>
                <c:pt idx="327">
                  <c:v>-123.1394271089694</c:v>
                </c:pt>
                <c:pt idx="328">
                  <c:v>-123.1394271089694</c:v>
                </c:pt>
                <c:pt idx="329">
                  <c:v>-123.1394271089694</c:v>
                </c:pt>
                <c:pt idx="330">
                  <c:v>-123.1394271089694</c:v>
                </c:pt>
                <c:pt idx="331">
                  <c:v>-123.1394271089694</c:v>
                </c:pt>
                <c:pt idx="332">
                  <c:v>-123.1394271089694</c:v>
                </c:pt>
                <c:pt idx="333">
                  <c:v>-123.1394271089694</c:v>
                </c:pt>
                <c:pt idx="334">
                  <c:v>-123.1394271089694</c:v>
                </c:pt>
                <c:pt idx="335">
                  <c:v>-123.1394271089694</c:v>
                </c:pt>
                <c:pt idx="336">
                  <c:v>-123.1394271089694</c:v>
                </c:pt>
                <c:pt idx="337">
                  <c:v>-123.1394271089694</c:v>
                </c:pt>
                <c:pt idx="338">
                  <c:v>-123.1394271089694</c:v>
                </c:pt>
                <c:pt idx="339">
                  <c:v>-123.1394271089694</c:v>
                </c:pt>
                <c:pt idx="340">
                  <c:v>-123.1394271089694</c:v>
                </c:pt>
                <c:pt idx="341">
                  <c:v>-123.1394271089694</c:v>
                </c:pt>
                <c:pt idx="342">
                  <c:v>-123.1394271089694</c:v>
                </c:pt>
                <c:pt idx="343">
                  <c:v>-123.1394271089694</c:v>
                </c:pt>
                <c:pt idx="344">
                  <c:v>-123.1394271089694</c:v>
                </c:pt>
                <c:pt idx="345">
                  <c:v>-123.1394271089694</c:v>
                </c:pt>
                <c:pt idx="346">
                  <c:v>-123.1394271089694</c:v>
                </c:pt>
                <c:pt idx="347">
                  <c:v>-123.1394271089694</c:v>
                </c:pt>
                <c:pt idx="348">
                  <c:v>-123.1394271089694</c:v>
                </c:pt>
                <c:pt idx="349">
                  <c:v>-123.1394271089694</c:v>
                </c:pt>
                <c:pt idx="350">
                  <c:v>-123.1394271089694</c:v>
                </c:pt>
                <c:pt idx="351">
                  <c:v>-123.1394271089694</c:v>
                </c:pt>
                <c:pt idx="352">
                  <c:v>-123.1394271089694</c:v>
                </c:pt>
                <c:pt idx="353">
                  <c:v>-123.1394271089694</c:v>
                </c:pt>
                <c:pt idx="354">
                  <c:v>-123.1394271089694</c:v>
                </c:pt>
                <c:pt idx="355">
                  <c:v>-123.1394271089694</c:v>
                </c:pt>
                <c:pt idx="356">
                  <c:v>-123.1394271089694</c:v>
                </c:pt>
                <c:pt idx="357">
                  <c:v>-123.1394271089694</c:v>
                </c:pt>
                <c:pt idx="358">
                  <c:v>-123.1394271089694</c:v>
                </c:pt>
                <c:pt idx="359">
                  <c:v>-123.1394271089694</c:v>
                </c:pt>
                <c:pt idx="360">
                  <c:v>-123.1394271089694</c:v>
                </c:pt>
                <c:pt idx="361">
                  <c:v>-123.1394271089694</c:v>
                </c:pt>
                <c:pt idx="362">
                  <c:v>-123.1394271089694</c:v>
                </c:pt>
                <c:pt idx="363">
                  <c:v>-123.1394271089694</c:v>
                </c:pt>
                <c:pt idx="364">
                  <c:v>-123.1394271089694</c:v>
                </c:pt>
                <c:pt idx="365">
                  <c:v>-123.1394271089694</c:v>
                </c:pt>
                <c:pt idx="366">
                  <c:v>-123.1394271089694</c:v>
                </c:pt>
                <c:pt idx="367">
                  <c:v>-123.1394271089694</c:v>
                </c:pt>
                <c:pt idx="368">
                  <c:v>-123.1394271089694</c:v>
                </c:pt>
                <c:pt idx="369">
                  <c:v>-123.1394271089694</c:v>
                </c:pt>
                <c:pt idx="370">
                  <c:v>-123.1394271089694</c:v>
                </c:pt>
                <c:pt idx="371">
                  <c:v>-123.1394271089694</c:v>
                </c:pt>
                <c:pt idx="372">
                  <c:v>-123.1394271089694</c:v>
                </c:pt>
                <c:pt idx="373">
                  <c:v>-123.1394271089694</c:v>
                </c:pt>
                <c:pt idx="374">
                  <c:v>-123.1394271089694</c:v>
                </c:pt>
                <c:pt idx="375">
                  <c:v>-123.1394271089694</c:v>
                </c:pt>
                <c:pt idx="376">
                  <c:v>-123.1394271089694</c:v>
                </c:pt>
                <c:pt idx="377">
                  <c:v>-123.1394271089694</c:v>
                </c:pt>
                <c:pt idx="378">
                  <c:v>-123.1394271089694</c:v>
                </c:pt>
                <c:pt idx="379">
                  <c:v>-123.1394271089694</c:v>
                </c:pt>
                <c:pt idx="380">
                  <c:v>-123.1394271089694</c:v>
                </c:pt>
                <c:pt idx="381">
                  <c:v>-123.1394271089694</c:v>
                </c:pt>
                <c:pt idx="382">
                  <c:v>-123.1394271089694</c:v>
                </c:pt>
                <c:pt idx="383">
                  <c:v>-123.1394271089694</c:v>
                </c:pt>
                <c:pt idx="384">
                  <c:v>-123.1394271089694</c:v>
                </c:pt>
                <c:pt idx="385">
                  <c:v>-123.1394271089694</c:v>
                </c:pt>
                <c:pt idx="386">
                  <c:v>-123.1394271089694</c:v>
                </c:pt>
                <c:pt idx="387">
                  <c:v>-123.1394271089694</c:v>
                </c:pt>
                <c:pt idx="388">
                  <c:v>-123.1394271089694</c:v>
                </c:pt>
                <c:pt idx="389">
                  <c:v>-123.1394271089694</c:v>
                </c:pt>
                <c:pt idx="390">
                  <c:v>-123.1394271089694</c:v>
                </c:pt>
                <c:pt idx="391">
                  <c:v>-123.1394271089694</c:v>
                </c:pt>
                <c:pt idx="392">
                  <c:v>-123.1394271089694</c:v>
                </c:pt>
                <c:pt idx="393">
                  <c:v>-123.1394271089694</c:v>
                </c:pt>
                <c:pt idx="394">
                  <c:v>-123.1394271089694</c:v>
                </c:pt>
                <c:pt idx="395">
                  <c:v>-123.1394271089694</c:v>
                </c:pt>
                <c:pt idx="396">
                  <c:v>-123.1394271089694</c:v>
                </c:pt>
                <c:pt idx="397">
                  <c:v>-123.1394271089694</c:v>
                </c:pt>
                <c:pt idx="398">
                  <c:v>-123.1394271089694</c:v>
                </c:pt>
                <c:pt idx="399">
                  <c:v>-123.1394271089694</c:v>
                </c:pt>
                <c:pt idx="400">
                  <c:v>-123.1394271089694</c:v>
                </c:pt>
                <c:pt idx="401">
                  <c:v>-123.1394271089694</c:v>
                </c:pt>
                <c:pt idx="402">
                  <c:v>-123.1394271089694</c:v>
                </c:pt>
                <c:pt idx="403">
                  <c:v>-123.1394271089694</c:v>
                </c:pt>
                <c:pt idx="404">
                  <c:v>-123.1394271089694</c:v>
                </c:pt>
                <c:pt idx="405">
                  <c:v>-123.1394271089694</c:v>
                </c:pt>
                <c:pt idx="406">
                  <c:v>-123.1394271089694</c:v>
                </c:pt>
                <c:pt idx="407">
                  <c:v>-123.1394271089694</c:v>
                </c:pt>
                <c:pt idx="408">
                  <c:v>-123.1394271089694</c:v>
                </c:pt>
                <c:pt idx="409">
                  <c:v>-123.1394271089694</c:v>
                </c:pt>
                <c:pt idx="410">
                  <c:v>-123.1394271089694</c:v>
                </c:pt>
                <c:pt idx="411">
                  <c:v>-123.1394271089694</c:v>
                </c:pt>
                <c:pt idx="412">
                  <c:v>-123.1394271089694</c:v>
                </c:pt>
                <c:pt idx="413">
                  <c:v>-123.1394271089694</c:v>
                </c:pt>
                <c:pt idx="414">
                  <c:v>-123.1394271089694</c:v>
                </c:pt>
                <c:pt idx="415">
                  <c:v>-123.1394271089694</c:v>
                </c:pt>
                <c:pt idx="416">
                  <c:v>-123.1394271089694</c:v>
                </c:pt>
                <c:pt idx="417">
                  <c:v>-123.1394271089694</c:v>
                </c:pt>
                <c:pt idx="418">
                  <c:v>-123.1394271089694</c:v>
                </c:pt>
                <c:pt idx="419">
                  <c:v>-123.1394271089694</c:v>
                </c:pt>
                <c:pt idx="420">
                  <c:v>-123.1394271089694</c:v>
                </c:pt>
                <c:pt idx="421">
                  <c:v>-123.1394271089694</c:v>
                </c:pt>
                <c:pt idx="422">
                  <c:v>-123.1394271089694</c:v>
                </c:pt>
                <c:pt idx="423">
                  <c:v>-123.1394271089694</c:v>
                </c:pt>
                <c:pt idx="424">
                  <c:v>-123.1394271089694</c:v>
                </c:pt>
                <c:pt idx="425">
                  <c:v>-123.1394271089694</c:v>
                </c:pt>
                <c:pt idx="426">
                  <c:v>-123.1394271089694</c:v>
                </c:pt>
                <c:pt idx="427">
                  <c:v>-123.1394271089694</c:v>
                </c:pt>
                <c:pt idx="428">
                  <c:v>-123.1394271089694</c:v>
                </c:pt>
                <c:pt idx="429">
                  <c:v>-123.1394271089694</c:v>
                </c:pt>
                <c:pt idx="430">
                  <c:v>-123.1394271089694</c:v>
                </c:pt>
                <c:pt idx="431">
                  <c:v>-123.1394271089694</c:v>
                </c:pt>
                <c:pt idx="432">
                  <c:v>-123.1394271089694</c:v>
                </c:pt>
                <c:pt idx="433">
                  <c:v>-123.1394271089694</c:v>
                </c:pt>
                <c:pt idx="434">
                  <c:v>-123.1394271089694</c:v>
                </c:pt>
                <c:pt idx="435">
                  <c:v>-123.1394271089694</c:v>
                </c:pt>
                <c:pt idx="436">
                  <c:v>-123.1394271089694</c:v>
                </c:pt>
                <c:pt idx="437">
                  <c:v>-123.1394271089694</c:v>
                </c:pt>
                <c:pt idx="438">
                  <c:v>-123.1394271089694</c:v>
                </c:pt>
                <c:pt idx="439">
                  <c:v>-123.1394271089694</c:v>
                </c:pt>
                <c:pt idx="440">
                  <c:v>-123.1394271089694</c:v>
                </c:pt>
                <c:pt idx="441">
                  <c:v>-123.1394271089694</c:v>
                </c:pt>
                <c:pt idx="442">
                  <c:v>-123.1394271089694</c:v>
                </c:pt>
                <c:pt idx="443">
                  <c:v>-123.1394271089694</c:v>
                </c:pt>
                <c:pt idx="444">
                  <c:v>-123.1394271089694</c:v>
                </c:pt>
                <c:pt idx="445">
                  <c:v>-123.1394271089694</c:v>
                </c:pt>
                <c:pt idx="446">
                  <c:v>-123.1394271089694</c:v>
                </c:pt>
                <c:pt idx="447">
                  <c:v>-123.1394271089694</c:v>
                </c:pt>
                <c:pt idx="448">
                  <c:v>-123.1394271089694</c:v>
                </c:pt>
                <c:pt idx="449">
                  <c:v>-123.1394271089694</c:v>
                </c:pt>
                <c:pt idx="450">
                  <c:v>-123.1394271089694</c:v>
                </c:pt>
                <c:pt idx="451">
                  <c:v>-123.1394271089694</c:v>
                </c:pt>
                <c:pt idx="452">
                  <c:v>-123.1394271089694</c:v>
                </c:pt>
                <c:pt idx="453">
                  <c:v>-123.1394271089694</c:v>
                </c:pt>
                <c:pt idx="454">
                  <c:v>-123.1394271089694</c:v>
                </c:pt>
                <c:pt idx="455">
                  <c:v>-123.1394271089694</c:v>
                </c:pt>
                <c:pt idx="456">
                  <c:v>-123.1394271089694</c:v>
                </c:pt>
                <c:pt idx="457">
                  <c:v>-123.1394271089694</c:v>
                </c:pt>
                <c:pt idx="458">
                  <c:v>-123.1394271089694</c:v>
                </c:pt>
                <c:pt idx="459">
                  <c:v>-123.1394271089694</c:v>
                </c:pt>
                <c:pt idx="460">
                  <c:v>-123.1394271089694</c:v>
                </c:pt>
                <c:pt idx="461">
                  <c:v>-123.1394271089694</c:v>
                </c:pt>
                <c:pt idx="462">
                  <c:v>-123.1394271089694</c:v>
                </c:pt>
                <c:pt idx="463">
                  <c:v>-123.1394271089694</c:v>
                </c:pt>
                <c:pt idx="464">
                  <c:v>-123.1394271089694</c:v>
                </c:pt>
                <c:pt idx="465">
                  <c:v>-123.1394271089694</c:v>
                </c:pt>
                <c:pt idx="466">
                  <c:v>-123.1394271089694</c:v>
                </c:pt>
                <c:pt idx="467">
                  <c:v>-123.1394271089694</c:v>
                </c:pt>
                <c:pt idx="468">
                  <c:v>-123.1394271089694</c:v>
                </c:pt>
                <c:pt idx="469">
                  <c:v>-123.1394271089694</c:v>
                </c:pt>
                <c:pt idx="470">
                  <c:v>-123.1394271089694</c:v>
                </c:pt>
                <c:pt idx="471">
                  <c:v>-123.1394271089694</c:v>
                </c:pt>
                <c:pt idx="472">
                  <c:v>-123.1394271089694</c:v>
                </c:pt>
                <c:pt idx="473">
                  <c:v>-123.1394271089694</c:v>
                </c:pt>
                <c:pt idx="474">
                  <c:v>-123.1394271089694</c:v>
                </c:pt>
                <c:pt idx="475">
                  <c:v>-123.1394271089694</c:v>
                </c:pt>
                <c:pt idx="476">
                  <c:v>-123.1394271089694</c:v>
                </c:pt>
                <c:pt idx="477">
                  <c:v>-123.1394271089694</c:v>
                </c:pt>
                <c:pt idx="478">
                  <c:v>-123.1394271089694</c:v>
                </c:pt>
                <c:pt idx="479">
                  <c:v>-123.1394271089694</c:v>
                </c:pt>
                <c:pt idx="480">
                  <c:v>-123.1394271089694</c:v>
                </c:pt>
                <c:pt idx="481">
                  <c:v>-123.1394271089694</c:v>
                </c:pt>
                <c:pt idx="482">
                  <c:v>-123.1394271089694</c:v>
                </c:pt>
                <c:pt idx="483">
                  <c:v>-123.1394271089694</c:v>
                </c:pt>
                <c:pt idx="484">
                  <c:v>-123.1394271089694</c:v>
                </c:pt>
                <c:pt idx="485">
                  <c:v>-123.1394271089694</c:v>
                </c:pt>
                <c:pt idx="486">
                  <c:v>-123.1394271089694</c:v>
                </c:pt>
                <c:pt idx="487">
                  <c:v>-123.1394271089694</c:v>
                </c:pt>
                <c:pt idx="488">
                  <c:v>-123.1394271089694</c:v>
                </c:pt>
                <c:pt idx="489">
                  <c:v>-123.1394271089694</c:v>
                </c:pt>
                <c:pt idx="490">
                  <c:v>-123.1394271089694</c:v>
                </c:pt>
                <c:pt idx="491">
                  <c:v>-123.1394271089694</c:v>
                </c:pt>
                <c:pt idx="492">
                  <c:v>-123.1394271089694</c:v>
                </c:pt>
                <c:pt idx="493">
                  <c:v>-123.1394271089694</c:v>
                </c:pt>
                <c:pt idx="494">
                  <c:v>-123.1394271089694</c:v>
                </c:pt>
                <c:pt idx="495">
                  <c:v>-123.1394271089694</c:v>
                </c:pt>
                <c:pt idx="496">
                  <c:v>-123.1394271089694</c:v>
                </c:pt>
                <c:pt idx="497">
                  <c:v>-123.1394271089694</c:v>
                </c:pt>
                <c:pt idx="498">
                  <c:v>-123.1394271089694</c:v>
                </c:pt>
                <c:pt idx="499">
                  <c:v>-123.1394271089694</c:v>
                </c:pt>
                <c:pt idx="500">
                  <c:v>-123.1394271089694</c:v>
                </c:pt>
                <c:pt idx="501">
                  <c:v>-123.1394271089694</c:v>
                </c:pt>
              </c:numCache>
            </c:numRef>
          </c:xVal>
          <c:yVal>
            <c:numRef>
              <c:f>(Calcs!$B$48:$IR$48,Calcs!$B$50:$IR$50)</c:f>
              <c:numCache>
                <c:formatCode>0.00</c:formatCode>
                <c:ptCount val="502"/>
                <c:pt idx="0">
                  <c:v>6617.8275807825548</c:v>
                </c:pt>
                <c:pt idx="1">
                  <c:v>6614.9847373328548</c:v>
                </c:pt>
                <c:pt idx="2">
                  <c:v>6606.4203751208506</c:v>
                </c:pt>
                <c:pt idx="3">
                  <c:v>6592.1419512097682</c:v>
                </c:pt>
                <c:pt idx="4">
                  <c:v>6572.1618645744065</c:v>
                </c:pt>
                <c:pt idx="5">
                  <c:v>6546.4974452075139</c:v>
                </c:pt>
                <c:pt idx="6">
                  <c:v>6515.1709389632397</c:v>
                </c:pt>
                <c:pt idx="7">
                  <c:v>6478.2094881513303</c:v>
                </c:pt>
                <c:pt idx="8">
                  <c:v>6435.645107899436</c:v>
                </c:pt>
                <c:pt idx="9">
                  <c:v>6387.5146583045362</c:v>
                </c:pt>
                <c:pt idx="10">
                  <c:v>6333.8598123980955</c:v>
                </c:pt>
                <c:pt idx="11">
                  <c:v>6274.7270199532086</c:v>
                </c:pt>
                <c:pt idx="12">
                  <c:v>6210.1674671655474</c:v>
                </c:pt>
                <c:pt idx="13">
                  <c:v>6140.237032243469</c:v>
                </c:pt>
                <c:pt idx="14">
                  <c:v>6064.9962369461846</c:v>
                </c:pt>
                <c:pt idx="15">
                  <c:v>5984.510194112343</c:v>
                </c:pt>
                <c:pt idx="16">
                  <c:v>5898.8485512248599</c:v>
                </c:pt>
                <c:pt idx="17">
                  <c:v>5808.0854300611918</c:v>
                </c:pt>
                <c:pt idx="18">
                  <c:v>5712.2993624816399</c:v>
                </c:pt>
                <c:pt idx="19">
                  <c:v>5611.5732224115809</c:v>
                </c:pt>
                <c:pt idx="20">
                  <c:v>5505.9941540767559</c:v>
                </c:pt>
                <c:pt idx="21">
                  <c:v>5395.653496553995</c:v>
                </c:pt>
                <c:pt idx="22">
                  <c:v>5280.6467047028991</c:v>
                </c:pt>
                <c:pt idx="23">
                  <c:v>5161.0732665470796</c:v>
                </c:pt>
                <c:pt idx="24">
                  <c:v>5037.0366171766291</c:v>
                </c:pt>
                <c:pt idx="25">
                  <c:v>4908.6440492464408</c:v>
                </c:pt>
                <c:pt idx="26">
                  <c:v>4776.0066201479212</c:v>
                </c:pt>
                <c:pt idx="27">
                  <c:v>4639.2390559344876</c:v>
                </c:pt>
                <c:pt idx="28">
                  <c:v>4498.4596520839859</c:v>
                </c:pt>
                <c:pt idx="29">
                  <c:v>4353.7901711839113</c:v>
                </c:pt>
                <c:pt idx="30">
                  <c:v>4205.3557376279023</c:v>
                </c:pt>
                <c:pt idx="31">
                  <c:v>4053.2847294145404</c:v>
                </c:pt>
                <c:pt idx="32">
                  <c:v>3897.7086671419661</c:v>
                </c:pt>
                <c:pt idx="33">
                  <c:v>3738.7621002942074</c:v>
                </c:pt>
                <c:pt idx="34">
                  <c:v>3576.5824909174171</c:v>
                </c:pt>
                <c:pt idx="35">
                  <c:v>3411.3100947864623</c:v>
                </c:pt>
                <c:pt idx="36">
                  <c:v>3243.08784016442</c:v>
                </c:pt>
                <c:pt idx="37">
                  <c:v>3072.0612042595894</c:v>
                </c:pt>
                <c:pt idx="38">
                  <c:v>2898.3780874866106</c:v>
                </c:pt>
                <c:pt idx="39">
                  <c:v>2722.1886856401361</c:v>
                </c:pt>
                <c:pt idx="40">
                  <c:v>2543.6453600912437</c:v>
                </c:pt>
                <c:pt idx="41">
                  <c:v>2362.9025061185416</c:v>
                </c:pt>
                <c:pt idx="42">
                  <c:v>2180.1164194874086</c:v>
                </c:pt>
                <c:pt idx="43">
                  <c:v>1995.4451613923784</c:v>
                </c:pt>
                <c:pt idx="44">
                  <c:v>1809.0484218790209</c:v>
                </c:pt>
                <c:pt idx="45">
                  <c:v>1621.0873818629941</c:v>
                </c:pt>
                <c:pt idx="46">
                  <c:v>1431.7245738651088</c:v>
                </c:pt>
                <c:pt idx="47">
                  <c:v>1241.1237415823623</c:v>
                </c:pt>
                <c:pt idx="48">
                  <c:v>1049.4496984158675</c:v>
                </c:pt>
                <c:pt idx="49">
                  <c:v>856.86818507751673</c:v>
                </c:pt>
                <c:pt idx="50">
                  <c:v>663.54572639794708</c:v>
                </c:pt>
                <c:pt idx="51">
                  <c:v>469.64948745913512</c:v>
                </c:pt>
                <c:pt idx="52">
                  <c:v>275.34712917545113</c:v>
                </c:pt>
                <c:pt idx="53">
                  <c:v>80.806663447498636</c:v>
                </c:pt>
                <c:pt idx="54">
                  <c:v>-113.80369198655758</c:v>
                </c:pt>
                <c:pt idx="55">
                  <c:v>-308.31565887723139</c:v>
                </c:pt>
                <c:pt idx="56">
                  <c:v>-502.56104384244196</c:v>
                </c:pt>
                <c:pt idx="57">
                  <c:v>-696.37188367354634</c:v>
                </c:pt>
                <c:pt idx="58">
                  <c:v>-889.58059044363233</c:v>
                </c:pt>
                <c:pt idx="59">
                  <c:v>-1082.0200962931297</c:v>
                </c:pt>
                <c:pt idx="60">
                  <c:v>-1273.5239977680988</c:v>
                </c:pt>
                <c:pt idx="61">
                  <c:v>-1463.9266995869439</c:v>
                </c:pt>
                <c:pt idx="62">
                  <c:v>-1653.0635577117469</c:v>
                </c:pt>
                <c:pt idx="63">
                  <c:v>-1840.7710216010448</c:v>
                </c:pt>
                <c:pt idx="64">
                  <c:v>-2026.8867755215501</c:v>
                </c:pt>
                <c:pt idx="65">
                  <c:v>-2211.2498787971035</c:v>
                </c:pt>
                <c:pt idx="66">
                  <c:v>-2393.7009048740638</c:v>
                </c:pt>
                <c:pt idx="67">
                  <c:v>-2574.0820790833427</c:v>
                </c:pt>
                <c:pt idx="68">
                  <c:v>-2752.2374149803854</c:v>
                </c:pt>
                <c:pt idx="69">
                  <c:v>-2928.012849145613</c:v>
                </c:pt>
                <c:pt idx="70">
                  <c:v>-3101.2563743291648</c:v>
                </c:pt>
                <c:pt idx="71">
                  <c:v>-3271.8181708251482</c:v>
                </c:pt>
                <c:pt idx="72">
                  <c:v>-3439.5507359621415</c:v>
                </c:pt>
                <c:pt idx="73">
                  <c:v>-3604.3090115982823</c:v>
                </c:pt>
                <c:pt idx="74">
                  <c:v>-3765.9505095109762</c:v>
                </c:pt>
                <c:pt idx="75">
                  <c:v>-3924.3354345730309</c:v>
                </c:pt>
                <c:pt idx="76">
                  <c:v>-4079.3268056089178</c:v>
                </c:pt>
                <c:pt idx="77">
                  <c:v>-4230.7905738268691</c:v>
                </c:pt>
                <c:pt idx="78">
                  <c:v>-4378.5957387245107</c:v>
                </c:pt>
                <c:pt idx="79">
                  <c:v>-4522.6144613679371</c:v>
                </c:pt>
                <c:pt idx="80">
                  <c:v>-4662.7221749463552</c:v>
                </c:pt>
                <c:pt idx="81">
                  <c:v>-4798.7976925067478</c:v>
                </c:pt>
                <c:pt idx="82">
                  <c:v>-4930.7233117754213</c:v>
                </c:pt>
                <c:pt idx="83">
                  <c:v>-5058.3849169757304</c:v>
                </c:pt>
                <c:pt idx="84">
                  <c:v>-5181.6720775539397</c:v>
                </c:pt>
                <c:pt idx="85">
                  <c:v>-5300.4781437277079</c:v>
                </c:pt>
                <c:pt idx="86">
                  <c:v>-5414.7003387744853</c:v>
                </c:pt>
                <c:pt idx="87">
                  <c:v>-5524.2398479798321</c:v>
                </c:pt>
                <c:pt idx="88">
                  <c:v>-5629.0019041685719</c:v>
                </c:pt>
                <c:pt idx="89">
                  <c:v>-5728.8958697445651</c:v>
                </c:pt>
                <c:pt idx="90">
                  <c:v>-5823.8353151679303</c:v>
                </c:pt>
                <c:pt idx="91">
                  <c:v>-5913.7380938015485</c:v>
                </c:pt>
                <c:pt idx="92">
                  <c:v>-5998.5264130618052</c:v>
                </c:pt>
                <c:pt idx="93">
                  <c:v>-6078.1269018116927</c:v>
                </c:pt>
                <c:pt idx="94">
                  <c:v>-6152.4706739376334</c:v>
                </c:pt>
                <c:pt idx="95">
                  <c:v>-6221.4933880546241</c:v>
                </c:pt>
                <c:pt idx="96">
                  <c:v>-6285.1353032876432</c:v>
                </c:pt>
                <c:pt idx="97">
                  <c:v>-6343.3413310806372</c:v>
                </c:pt>
                <c:pt idx="98">
                  <c:v>-6396.0610829878078</c:v>
                </c:pt>
                <c:pt idx="99">
                  <c:v>-6443.2489144053552</c:v>
                </c:pt>
                <c:pt idx="100">
                  <c:v>-6484.8639642053649</c:v>
                </c:pt>
                <c:pt idx="101">
                  <c:v>-6520.8701902370167</c:v>
                </c:pt>
                <c:pt idx="102">
                  <c:v>-6551.2364006638591</c:v>
                </c:pt>
                <c:pt idx="103">
                  <c:v>-6575.9362811094998</c:v>
                </c:pt>
                <c:pt idx="104">
                  <c:v>-6594.9484175876369</c:v>
                </c:pt>
                <c:pt idx="105">
                  <c:v>-6608.2563151960339</c:v>
                </c:pt>
                <c:pt idx="106">
                  <c:v>-6615.8484125576651</c:v>
                </c:pt>
                <c:pt idx="107">
                  <c:v>-6617.7180919959374</c:v>
                </c:pt>
                <c:pt idx="108">
                  <c:v>-6613.8636854345941</c:v>
                </c:pt>
                <c:pt idx="109">
                  <c:v>-6604.2884760165734</c:v>
                </c:pt>
                <c:pt idx="110">
                  <c:v>-6589.0006954398232</c:v>
                </c:pt>
                <c:pt idx="111">
                  <c:v>-6568.0135170117701</c:v>
                </c:pt>
                <c:pt idx="112">
                  <c:v>-6541.345044427836</c:v>
                </c:pt>
                <c:pt idx="113">
                  <c:v>-6509.0182962831186</c:v>
                </c:pt>
                <c:pt idx="114">
                  <c:v>-6471.0611863300373</c:v>
                </c:pt>
                <c:pt idx="115">
                  <c:v>-6427.5064994984405</c:v>
                </c:pt>
                <c:pt idx="116">
                  <c:v>-6378.3918636983472</c:v>
                </c:pt>
                <c:pt idx="117">
                  <c:v>-6323.7597174291568</c:v>
                </c:pt>
                <c:pt idx="118">
                  <c:v>-6263.6572732227933</c:v>
                </c:pt>
                <c:pt idx="119">
                  <c:v>-6198.1364769518941</c:v>
                </c:pt>
                <c:pt idx="120">
                  <c:v>-6127.2539630377405</c:v>
                </c:pt>
                <c:pt idx="121">
                  <c:v>-6051.071005596159</c:v>
                </c:pt>
                <c:pt idx="122">
                  <c:v>-5969.653465563234</c:v>
                </c:pt>
                <c:pt idx="123">
                  <c:v>-5883.0717338460954</c:v>
                </c:pt>
                <c:pt idx="124">
                  <c:v>-5791.4006705475604</c:v>
                </c:pt>
                <c:pt idx="125">
                  <c:v>-5694.7195403168125</c:v>
                </c:pt>
                <c:pt idx="126">
                  <c:v>-5593.1119438816741</c:v>
                </c:pt>
                <c:pt idx="127">
                  <c:v>-5486.6657458213813</c:v>
                </c:pt>
                <c:pt idx="128">
                  <c:v>-5375.4729986420425</c:v>
                </c:pt>
                <c:pt idx="129">
                  <c:v>-5259.629863220176</c:v>
                </c:pt>
                <c:pt idx="130">
                  <c:v>-5139.2365256829262</c:v>
                </c:pt>
                <c:pt idx="131">
                  <c:v>-5014.3971107966463</c:v>
                </c:pt>
                <c:pt idx="132">
                  <c:v>-4885.219591938624</c:v>
                </c:pt>
                <c:pt idx="133">
                  <c:v>-4751.8156977296767</c:v>
                </c:pt>
                <c:pt idx="134">
                  <c:v>-4614.3008154082727</c:v>
                </c:pt>
                <c:pt idx="135">
                  <c:v>-4472.7938910297471</c:v>
                </c:pt>
                <c:pt idx="136">
                  <c:v>-4327.4173265768823</c:v>
                </c:pt>
                <c:pt idx="137">
                  <c:v>-4178.2968740708575</c:v>
                </c:pt>
                <c:pt idx="138">
                  <c:v>-4025.5615267742578</c:v>
                </c:pt>
                <c:pt idx="139">
                  <c:v>-3869.3434075802807</c:v>
                </c:pt>
                <c:pt idx="140">
                  <c:v>-3709.7776546848495</c:v>
                </c:pt>
                <c:pt idx="141">
                  <c:v>-3547.0023046406709</c:v>
                </c:pt>
                <c:pt idx="142">
                  <c:v>-3381.1581728945466</c:v>
                </c:pt>
                <c:pt idx="143">
                  <c:v>-3212.3887319115829</c:v>
                </c:pt>
                <c:pt idx="144">
                  <c:v>-3040.8399869918785</c:v>
                </c:pt>
                <c:pt idx="145">
                  <c:v>-2866.6603498874924</c:v>
                </c:pt>
                <c:pt idx="146">
                  <c:v>-2690.0005103292447</c:v>
                </c:pt>
                <c:pt idx="147">
                  <c:v>-2511.0133055749134</c:v>
                </c:pt>
                <c:pt idx="148">
                  <c:v>-2329.8535880919708</c:v>
                </c:pt>
                <c:pt idx="149">
                  <c:v>-2146.6780914898141</c:v>
                </c:pt>
                <c:pt idx="150">
                  <c:v>-1961.6452948177682</c:v>
                </c:pt>
                <c:pt idx="151">
                  <c:v>-1774.9152853468261</c:v>
                </c:pt>
                <c:pt idx="152">
                  <c:v>-1586.6496199542164</c:v>
                </c:pt>
                <c:pt idx="153">
                  <c:v>-1397.0111852312405</c:v>
                </c:pt>
                <c:pt idx="154">
                  <c:v>-1206.1640564358697</c:v>
                </c:pt>
                <c:pt idx="155">
                  <c:v>-1014.2733554127392</c:v>
                </c:pt>
                <c:pt idx="156">
                  <c:v>-821.50510760385964</c:v>
                </c:pt>
                <c:pt idx="157">
                  <c:v>-628.02609827441859</c:v>
                </c:pt>
                <c:pt idx="158">
                  <c:v>-434.00372807854262</c:v>
                </c:pt>
                <c:pt idx="159">
                  <c:v>-239.60586809058978</c:v>
                </c:pt>
                <c:pt idx="160">
                  <c:v>-45.000714427945134</c:v>
                </c:pt>
                <c:pt idx="161">
                  <c:v>149.64335740829975</c:v>
                </c:pt>
                <c:pt idx="162">
                  <c:v>344.15793834820755</c:v>
                </c:pt>
                <c:pt idx="163">
                  <c:v>538.37473159666433</c:v>
                </c:pt>
                <c:pt idx="164">
                  <c:v>732.12569837904107</c:v>
                </c:pt>
                <c:pt idx="165">
                  <c:v>925.24320346220634</c:v>
                </c:pt>
                <c:pt idx="166">
                  <c:v>1117.560160324432</c:v>
                </c:pt>
                <c:pt idx="167">
                  <c:v>1308.9101758479783</c:v>
                </c:pt>
                <c:pt idx="168">
                  <c:v>1499.1276944086512</c:v>
                </c:pt>
                <c:pt idx="169">
                  <c:v>1688.0481412371205</c:v>
                </c:pt>
                <c:pt idx="170">
                  <c:v>1875.5080649273791</c:v>
                </c:pt>
                <c:pt idx="171">
                  <c:v>2061.3452789685766</c:v>
                </c:pt>
                <c:pt idx="172">
                  <c:v>2245.3990021772925</c:v>
                </c:pt>
                <c:pt idx="173">
                  <c:v>2427.5099979081906</c:v>
                </c:pt>
                <c:pt idx="174">
                  <c:v>2607.5207119222109</c:v>
                </c:pt>
                <c:pt idx="175">
                  <c:v>2785.2754087925209</c:v>
                </c:pt>
                <c:pt idx="176">
                  <c:v>2960.6203067298893</c:v>
                </c:pt>
                <c:pt idx="177">
                  <c:v>3133.4037107102886</c:v>
                </c:pt>
                <c:pt idx="178">
                  <c:v>3303.4761437893435</c:v>
                </c:pt>
                <c:pt idx="179">
                  <c:v>3470.6904764895494</c:v>
                </c:pt>
                <c:pt idx="180">
                  <c:v>3634.9020541480686</c:v>
                </c:pt>
                <c:pt idx="181">
                  <c:v>3795.9688221146316</c:v>
                </c:pt>
                <c:pt idx="182">
                  <c:v>3953.7514486910054</c:v>
                </c:pt>
                <c:pt idx="183">
                  <c:v>4108.1134457053968</c:v>
                </c:pt>
                <c:pt idx="184">
                  <c:v>4258.9212866173011</c:v>
                </c:pt>
                <c:pt idx="185">
                  <c:v>4406.0445220505353</c:v>
                </c:pt>
                <c:pt idx="186">
                  <c:v>4549.3558926542892</c:v>
                </c:pt>
                <c:pt idx="187">
                  <c:v>4688.7314391945465</c:v>
                </c:pt>
                <c:pt idx="188">
                  <c:v>4824.050609780521</c:v>
                </c:pt>
                <c:pt idx="189">
                  <c:v>4955.1963641333941</c:v>
                </c:pt>
                <c:pt idx="190">
                  <c:v>5082.055274807145</c:v>
                </c:pt>
                <c:pt idx="191">
                  <c:v>5204.5176252739302</c:v>
                </c:pt>
                <c:pt idx="192">
                  <c:v>5322.4775047893227</c:v>
                </c:pt>
                <c:pt idx="193">
                  <c:v>5435.8328999553933</c:v>
                </c:pt>
                <c:pt idx="194">
                  <c:v>5544.4857829026605</c:v>
                </c:pt>
                <c:pt idx="195">
                  <c:v>5648.3421960147716</c:v>
                </c:pt>
                <c:pt idx="196">
                  <c:v>5747.3123331228499</c:v>
                </c:pt>
                <c:pt idx="197">
                  <c:v>5841.310617099587</c:v>
                </c:pt>
                <c:pt idx="198">
                  <c:v>5930.2557737861807</c:v>
                </c:pt>
                <c:pt idx="199">
                  <c:v>6014.0709021885486</c:v>
                </c:pt>
                <c:pt idx="200">
                  <c:v>6092.6835408824072</c:v>
                </c:pt>
                <c:pt idx="201">
                  <c:v>6166.0257305702116</c:v>
                </c:pt>
                <c:pt idx="202">
                  <c:v>6234.0340727361918</c:v>
                </c:pt>
                <c:pt idx="203">
                  <c:v>6296.6497843492498</c:v>
                </c:pt>
                <c:pt idx="204">
                  <c:v>6353.8187485667968</c:v>
                </c:pt>
                <c:pt idx="205">
                  <c:v>6405.4915613962221</c:v>
                </c:pt>
                <c:pt idx="206">
                  <c:v>6451.6235742740955</c:v>
                </c:pt>
                <c:pt idx="207">
                  <c:v>6492.1749325268147</c:v>
                </c:pt>
                <c:pt idx="208">
                  <c:v>6527.1106096799804</c:v>
                </c:pt>
                <c:pt idx="209">
                  <c:v>6556.4004375873874</c:v>
                </c:pt>
                <c:pt idx="210">
                  <c:v>6580.0191323541285</c:v>
                </c:pt>
                <c:pt idx="211">
                  <c:v>6597.9463160320111</c:v>
                </c:pt>
                <c:pt idx="212">
                  <c:v>6610.1665340690843</c:v>
                </c:pt>
                <c:pt idx="213">
                  <c:v>6616.6692684988293</c:v>
                </c:pt>
                <c:pt idx="214">
                  <c:v>6616.6692684988293</c:v>
                </c:pt>
                <c:pt idx="215">
                  <c:v>6616.6692684988293</c:v>
                </c:pt>
                <c:pt idx="216">
                  <c:v>6616.6692684988293</c:v>
                </c:pt>
                <c:pt idx="217">
                  <c:v>6616.6692684988293</c:v>
                </c:pt>
                <c:pt idx="218">
                  <c:v>6616.6692684988293</c:v>
                </c:pt>
                <c:pt idx="219">
                  <c:v>6616.6692684988293</c:v>
                </c:pt>
                <c:pt idx="220">
                  <c:v>6616.6692684988293</c:v>
                </c:pt>
                <c:pt idx="221">
                  <c:v>6616.6692684988293</c:v>
                </c:pt>
                <c:pt idx="222">
                  <c:v>6616.6692684988293</c:v>
                </c:pt>
                <c:pt idx="223">
                  <c:v>6616.6692684988293</c:v>
                </c:pt>
                <c:pt idx="224">
                  <c:v>6616.6692684988293</c:v>
                </c:pt>
                <c:pt idx="225">
                  <c:v>6616.6692684988293</c:v>
                </c:pt>
                <c:pt idx="226">
                  <c:v>6616.6692684988293</c:v>
                </c:pt>
                <c:pt idx="227">
                  <c:v>6616.6692684988293</c:v>
                </c:pt>
                <c:pt idx="228">
                  <c:v>6616.6692684988293</c:v>
                </c:pt>
                <c:pt idx="229">
                  <c:v>6616.6692684988293</c:v>
                </c:pt>
                <c:pt idx="230">
                  <c:v>6616.6692684988293</c:v>
                </c:pt>
                <c:pt idx="231">
                  <c:v>6616.6692684988293</c:v>
                </c:pt>
                <c:pt idx="232">
                  <c:v>6616.6692684988293</c:v>
                </c:pt>
                <c:pt idx="233">
                  <c:v>6616.6692684988293</c:v>
                </c:pt>
                <c:pt idx="234">
                  <c:v>6616.6692684988293</c:v>
                </c:pt>
                <c:pt idx="235">
                  <c:v>6616.6692684988293</c:v>
                </c:pt>
                <c:pt idx="236">
                  <c:v>6616.6692684988293</c:v>
                </c:pt>
                <c:pt idx="237">
                  <c:v>6616.6692684988293</c:v>
                </c:pt>
                <c:pt idx="238">
                  <c:v>6616.6692684988293</c:v>
                </c:pt>
                <c:pt idx="239">
                  <c:v>6616.6692684988293</c:v>
                </c:pt>
                <c:pt idx="240">
                  <c:v>6616.6692684988293</c:v>
                </c:pt>
                <c:pt idx="241">
                  <c:v>6616.6692684988293</c:v>
                </c:pt>
                <c:pt idx="242">
                  <c:v>6616.6692684988293</c:v>
                </c:pt>
                <c:pt idx="243">
                  <c:v>6616.6692684988293</c:v>
                </c:pt>
                <c:pt idx="244">
                  <c:v>6616.6692684988293</c:v>
                </c:pt>
                <c:pt idx="245">
                  <c:v>6616.6692684988293</c:v>
                </c:pt>
                <c:pt idx="246">
                  <c:v>6616.6692684988293</c:v>
                </c:pt>
                <c:pt idx="247">
                  <c:v>6616.6692684988293</c:v>
                </c:pt>
                <c:pt idx="248">
                  <c:v>6616.6692684988293</c:v>
                </c:pt>
                <c:pt idx="249">
                  <c:v>6616.6692684988293</c:v>
                </c:pt>
                <c:pt idx="250">
                  <c:v>6616.6692684988293</c:v>
                </c:pt>
                <c:pt idx="252">
                  <c:v>6616.6692684988293</c:v>
                </c:pt>
                <c:pt idx="253">
                  <c:v>6616.6692684988293</c:v>
                </c:pt>
                <c:pt idx="254">
                  <c:v>6616.6692684988293</c:v>
                </c:pt>
                <c:pt idx="255">
                  <c:v>6616.6692684988293</c:v>
                </c:pt>
                <c:pt idx="256">
                  <c:v>6616.6692684988293</c:v>
                </c:pt>
                <c:pt idx="257">
                  <c:v>6616.6692684988293</c:v>
                </c:pt>
                <c:pt idx="258">
                  <c:v>6616.6692684988293</c:v>
                </c:pt>
                <c:pt idx="259">
                  <c:v>6616.6692684988293</c:v>
                </c:pt>
                <c:pt idx="260">
                  <c:v>6616.6692684988293</c:v>
                </c:pt>
                <c:pt idx="261">
                  <c:v>6616.6692684988293</c:v>
                </c:pt>
                <c:pt idx="262">
                  <c:v>6616.6692684988293</c:v>
                </c:pt>
                <c:pt idx="263">
                  <c:v>6616.6692684988293</c:v>
                </c:pt>
                <c:pt idx="264">
                  <c:v>6616.6692684988293</c:v>
                </c:pt>
                <c:pt idx="265">
                  <c:v>6616.6692684988293</c:v>
                </c:pt>
                <c:pt idx="266">
                  <c:v>6616.6692684988293</c:v>
                </c:pt>
                <c:pt idx="267">
                  <c:v>6616.6692684988293</c:v>
                </c:pt>
                <c:pt idx="268">
                  <c:v>6616.6692684988293</c:v>
                </c:pt>
                <c:pt idx="269">
                  <c:v>6616.6692684988293</c:v>
                </c:pt>
                <c:pt idx="270">
                  <c:v>6616.6692684988293</c:v>
                </c:pt>
                <c:pt idx="271">
                  <c:v>6616.6692684988293</c:v>
                </c:pt>
                <c:pt idx="272">
                  <c:v>6616.6692684988293</c:v>
                </c:pt>
                <c:pt idx="273">
                  <c:v>6616.6692684988293</c:v>
                </c:pt>
                <c:pt idx="274">
                  <c:v>6616.6692684988293</c:v>
                </c:pt>
                <c:pt idx="275">
                  <c:v>6616.6692684988293</c:v>
                </c:pt>
                <c:pt idx="276">
                  <c:v>6616.6692684988293</c:v>
                </c:pt>
                <c:pt idx="277">
                  <c:v>6616.6692684988293</c:v>
                </c:pt>
                <c:pt idx="278">
                  <c:v>6616.6692684988293</c:v>
                </c:pt>
                <c:pt idx="279">
                  <c:v>6616.6692684988293</c:v>
                </c:pt>
                <c:pt idx="280">
                  <c:v>6616.6692684988293</c:v>
                </c:pt>
                <c:pt idx="281">
                  <c:v>6616.6692684988293</c:v>
                </c:pt>
                <c:pt idx="282">
                  <c:v>6616.6692684988293</c:v>
                </c:pt>
                <c:pt idx="283">
                  <c:v>6616.6692684988293</c:v>
                </c:pt>
                <c:pt idx="284">
                  <c:v>6616.6692684988293</c:v>
                </c:pt>
                <c:pt idx="285">
                  <c:v>6616.6692684988293</c:v>
                </c:pt>
                <c:pt idx="286">
                  <c:v>6616.6692684988293</c:v>
                </c:pt>
                <c:pt idx="287">
                  <c:v>6616.6692684988293</c:v>
                </c:pt>
                <c:pt idx="288">
                  <c:v>6616.6692684988293</c:v>
                </c:pt>
                <c:pt idx="289">
                  <c:v>6616.6692684988293</c:v>
                </c:pt>
                <c:pt idx="290">
                  <c:v>6616.6692684988293</c:v>
                </c:pt>
                <c:pt idx="291">
                  <c:v>6616.6692684988293</c:v>
                </c:pt>
                <c:pt idx="292">
                  <c:v>6616.6692684988293</c:v>
                </c:pt>
                <c:pt idx="293">
                  <c:v>6616.6692684988293</c:v>
                </c:pt>
                <c:pt idx="294">
                  <c:v>6616.6692684988293</c:v>
                </c:pt>
                <c:pt idx="295">
                  <c:v>6616.6692684988293</c:v>
                </c:pt>
                <c:pt idx="296">
                  <c:v>6616.6692684988293</c:v>
                </c:pt>
                <c:pt idx="297">
                  <c:v>6616.6692684988293</c:v>
                </c:pt>
                <c:pt idx="298">
                  <c:v>6616.6692684988293</c:v>
                </c:pt>
                <c:pt idx="299">
                  <c:v>6616.6692684988293</c:v>
                </c:pt>
                <c:pt idx="300">
                  <c:v>6616.6692684988293</c:v>
                </c:pt>
                <c:pt idx="301">
                  <c:v>6616.6692684988293</c:v>
                </c:pt>
                <c:pt idx="302">
                  <c:v>6616.6692684988293</c:v>
                </c:pt>
                <c:pt idx="303">
                  <c:v>6616.6692684988293</c:v>
                </c:pt>
                <c:pt idx="304">
                  <c:v>6616.6692684988293</c:v>
                </c:pt>
                <c:pt idx="305">
                  <c:v>6616.6692684988293</c:v>
                </c:pt>
                <c:pt idx="306">
                  <c:v>6616.6692684988293</c:v>
                </c:pt>
                <c:pt idx="307">
                  <c:v>6616.6692684988293</c:v>
                </c:pt>
                <c:pt idx="308">
                  <c:v>6616.6692684988293</c:v>
                </c:pt>
                <c:pt idx="309">
                  <c:v>6616.6692684988293</c:v>
                </c:pt>
                <c:pt idx="310">
                  <c:v>6616.6692684988293</c:v>
                </c:pt>
                <c:pt idx="311">
                  <c:v>6616.6692684988293</c:v>
                </c:pt>
                <c:pt idx="312">
                  <c:v>6616.6692684988293</c:v>
                </c:pt>
                <c:pt idx="313">
                  <c:v>6616.6692684988293</c:v>
                </c:pt>
                <c:pt idx="314">
                  <c:v>6616.6692684988293</c:v>
                </c:pt>
                <c:pt idx="315">
                  <c:v>6616.6692684988293</c:v>
                </c:pt>
                <c:pt idx="316">
                  <c:v>6616.6692684988293</c:v>
                </c:pt>
                <c:pt idx="317">
                  <c:v>6616.6692684988293</c:v>
                </c:pt>
                <c:pt idx="318">
                  <c:v>6616.6692684988293</c:v>
                </c:pt>
                <c:pt idx="319">
                  <c:v>6616.6692684988293</c:v>
                </c:pt>
                <c:pt idx="320">
                  <c:v>6616.6692684988293</c:v>
                </c:pt>
                <c:pt idx="321">
                  <c:v>6616.6692684988293</c:v>
                </c:pt>
                <c:pt idx="322">
                  <c:v>6616.6692684988293</c:v>
                </c:pt>
                <c:pt idx="323">
                  <c:v>6616.6692684988293</c:v>
                </c:pt>
                <c:pt idx="324">
                  <c:v>6616.6692684988293</c:v>
                </c:pt>
                <c:pt idx="325">
                  <c:v>6616.6692684988293</c:v>
                </c:pt>
                <c:pt idx="326">
                  <c:v>6616.6692684988293</c:v>
                </c:pt>
                <c:pt idx="327">
                  <c:v>6616.6692684988293</c:v>
                </c:pt>
                <c:pt idx="328">
                  <c:v>6616.6692684988293</c:v>
                </c:pt>
                <c:pt idx="329">
                  <c:v>6616.6692684988293</c:v>
                </c:pt>
                <c:pt idx="330">
                  <c:v>6616.6692684988293</c:v>
                </c:pt>
                <c:pt idx="331">
                  <c:v>6616.6692684988293</c:v>
                </c:pt>
                <c:pt idx="332">
                  <c:v>6616.6692684988293</c:v>
                </c:pt>
                <c:pt idx="333">
                  <c:v>6616.6692684988293</c:v>
                </c:pt>
                <c:pt idx="334">
                  <c:v>6616.6692684988293</c:v>
                </c:pt>
                <c:pt idx="335">
                  <c:v>6616.6692684988293</c:v>
                </c:pt>
                <c:pt idx="336">
                  <c:v>6616.6692684988293</c:v>
                </c:pt>
                <c:pt idx="337">
                  <c:v>6616.6692684988293</c:v>
                </c:pt>
                <c:pt idx="338">
                  <c:v>6616.6692684988293</c:v>
                </c:pt>
                <c:pt idx="339">
                  <c:v>6616.6692684988293</c:v>
                </c:pt>
                <c:pt idx="340">
                  <c:v>6616.6692684988293</c:v>
                </c:pt>
                <c:pt idx="341">
                  <c:v>6616.6692684988293</c:v>
                </c:pt>
                <c:pt idx="342">
                  <c:v>6616.6692684988293</c:v>
                </c:pt>
                <c:pt idx="343">
                  <c:v>6616.6692684988293</c:v>
                </c:pt>
                <c:pt idx="344">
                  <c:v>6616.6692684988293</c:v>
                </c:pt>
                <c:pt idx="345">
                  <c:v>6616.6692684988293</c:v>
                </c:pt>
                <c:pt idx="346">
                  <c:v>6616.6692684988293</c:v>
                </c:pt>
                <c:pt idx="347">
                  <c:v>6616.6692684988293</c:v>
                </c:pt>
                <c:pt idx="348">
                  <c:v>6616.6692684988293</c:v>
                </c:pt>
                <c:pt idx="349">
                  <c:v>6616.6692684988293</c:v>
                </c:pt>
                <c:pt idx="350">
                  <c:v>6616.6692684988293</c:v>
                </c:pt>
                <c:pt idx="351">
                  <c:v>6616.6692684988293</c:v>
                </c:pt>
                <c:pt idx="352">
                  <c:v>6616.6692684988293</c:v>
                </c:pt>
                <c:pt idx="353">
                  <c:v>6616.6692684988293</c:v>
                </c:pt>
                <c:pt idx="354">
                  <c:v>6616.6692684988293</c:v>
                </c:pt>
                <c:pt idx="355">
                  <c:v>6616.6692684988293</c:v>
                </c:pt>
                <c:pt idx="356">
                  <c:v>6616.6692684988293</c:v>
                </c:pt>
                <c:pt idx="357">
                  <c:v>6616.6692684988293</c:v>
                </c:pt>
                <c:pt idx="358">
                  <c:v>6616.6692684988293</c:v>
                </c:pt>
                <c:pt idx="359">
                  <c:v>6616.6692684988293</c:v>
                </c:pt>
                <c:pt idx="360">
                  <c:v>6616.6692684988293</c:v>
                </c:pt>
                <c:pt idx="361">
                  <c:v>6616.6692684988293</c:v>
                </c:pt>
                <c:pt idx="362">
                  <c:v>6616.6692684988293</c:v>
                </c:pt>
                <c:pt idx="363">
                  <c:v>6616.6692684988293</c:v>
                </c:pt>
                <c:pt idx="364">
                  <c:v>6616.6692684988293</c:v>
                </c:pt>
                <c:pt idx="365">
                  <c:v>6616.6692684988293</c:v>
                </c:pt>
                <c:pt idx="366">
                  <c:v>6616.6692684988293</c:v>
                </c:pt>
                <c:pt idx="367">
                  <c:v>6616.6692684988293</c:v>
                </c:pt>
                <c:pt idx="368">
                  <c:v>6616.6692684988293</c:v>
                </c:pt>
                <c:pt idx="369">
                  <c:v>6616.6692684988293</c:v>
                </c:pt>
                <c:pt idx="370">
                  <c:v>6616.6692684988293</c:v>
                </c:pt>
                <c:pt idx="371">
                  <c:v>6616.6692684988293</c:v>
                </c:pt>
                <c:pt idx="372">
                  <c:v>6616.6692684988293</c:v>
                </c:pt>
                <c:pt idx="373">
                  <c:v>6616.6692684988293</c:v>
                </c:pt>
                <c:pt idx="374">
                  <c:v>6616.6692684988293</c:v>
                </c:pt>
                <c:pt idx="375">
                  <c:v>6616.6692684988293</c:v>
                </c:pt>
                <c:pt idx="376">
                  <c:v>6616.6692684988293</c:v>
                </c:pt>
                <c:pt idx="377">
                  <c:v>6616.6692684988293</c:v>
                </c:pt>
                <c:pt idx="378">
                  <c:v>6616.6692684988293</c:v>
                </c:pt>
                <c:pt idx="379">
                  <c:v>6616.6692684988293</c:v>
                </c:pt>
                <c:pt idx="380">
                  <c:v>6616.6692684988293</c:v>
                </c:pt>
                <c:pt idx="381">
                  <c:v>6616.6692684988293</c:v>
                </c:pt>
                <c:pt idx="382">
                  <c:v>6616.6692684988293</c:v>
                </c:pt>
                <c:pt idx="383">
                  <c:v>6616.6692684988293</c:v>
                </c:pt>
                <c:pt idx="384">
                  <c:v>6616.6692684988293</c:v>
                </c:pt>
                <c:pt idx="385">
                  <c:v>6616.6692684988293</c:v>
                </c:pt>
                <c:pt idx="386">
                  <c:v>6616.6692684988293</c:v>
                </c:pt>
                <c:pt idx="387">
                  <c:v>6616.6692684988293</c:v>
                </c:pt>
                <c:pt idx="388">
                  <c:v>6616.6692684988293</c:v>
                </c:pt>
                <c:pt idx="389">
                  <c:v>6616.6692684988293</c:v>
                </c:pt>
                <c:pt idx="390">
                  <c:v>6616.6692684988293</c:v>
                </c:pt>
                <c:pt idx="391">
                  <c:v>6616.6692684988293</c:v>
                </c:pt>
                <c:pt idx="392">
                  <c:v>6616.6692684988293</c:v>
                </c:pt>
                <c:pt idx="393">
                  <c:v>6616.6692684988293</c:v>
                </c:pt>
                <c:pt idx="394">
                  <c:v>6616.6692684988293</c:v>
                </c:pt>
                <c:pt idx="395">
                  <c:v>6616.6692684988293</c:v>
                </c:pt>
                <c:pt idx="396">
                  <c:v>6616.6692684988293</c:v>
                </c:pt>
                <c:pt idx="397">
                  <c:v>6616.6692684988293</c:v>
                </c:pt>
                <c:pt idx="398">
                  <c:v>6616.6692684988293</c:v>
                </c:pt>
                <c:pt idx="399">
                  <c:v>6616.6692684988293</c:v>
                </c:pt>
                <c:pt idx="400">
                  <c:v>6616.6692684988293</c:v>
                </c:pt>
                <c:pt idx="401">
                  <c:v>6616.6692684988293</c:v>
                </c:pt>
                <c:pt idx="402">
                  <c:v>6616.6692684988293</c:v>
                </c:pt>
                <c:pt idx="403">
                  <c:v>6616.6692684988293</c:v>
                </c:pt>
                <c:pt idx="404">
                  <c:v>6616.6692684988293</c:v>
                </c:pt>
                <c:pt idx="405">
                  <c:v>6616.6692684988293</c:v>
                </c:pt>
                <c:pt idx="406">
                  <c:v>6616.6692684988293</c:v>
                </c:pt>
                <c:pt idx="407">
                  <c:v>6616.6692684988293</c:v>
                </c:pt>
                <c:pt idx="408">
                  <c:v>6616.6692684988293</c:v>
                </c:pt>
                <c:pt idx="409">
                  <c:v>6616.6692684988293</c:v>
                </c:pt>
                <c:pt idx="410">
                  <c:v>6616.6692684988293</c:v>
                </c:pt>
                <c:pt idx="411">
                  <c:v>6616.6692684988293</c:v>
                </c:pt>
                <c:pt idx="412">
                  <c:v>6616.6692684988293</c:v>
                </c:pt>
                <c:pt idx="413">
                  <c:v>6616.6692684988293</c:v>
                </c:pt>
                <c:pt idx="414">
                  <c:v>6616.6692684988293</c:v>
                </c:pt>
                <c:pt idx="415">
                  <c:v>6616.6692684988293</c:v>
                </c:pt>
                <c:pt idx="416">
                  <c:v>6616.6692684988293</c:v>
                </c:pt>
                <c:pt idx="417">
                  <c:v>6616.6692684988293</c:v>
                </c:pt>
                <c:pt idx="418">
                  <c:v>6616.6692684988293</c:v>
                </c:pt>
                <c:pt idx="419">
                  <c:v>6616.6692684988293</c:v>
                </c:pt>
                <c:pt idx="420">
                  <c:v>6616.6692684988293</c:v>
                </c:pt>
                <c:pt idx="421">
                  <c:v>6616.6692684988293</c:v>
                </c:pt>
                <c:pt idx="422">
                  <c:v>6616.6692684988293</c:v>
                </c:pt>
                <c:pt idx="423">
                  <c:v>6616.6692684988293</c:v>
                </c:pt>
                <c:pt idx="424">
                  <c:v>6616.6692684988293</c:v>
                </c:pt>
                <c:pt idx="425">
                  <c:v>6616.6692684988293</c:v>
                </c:pt>
                <c:pt idx="426">
                  <c:v>6616.6692684988293</c:v>
                </c:pt>
                <c:pt idx="427">
                  <c:v>6616.6692684988293</c:v>
                </c:pt>
                <c:pt idx="428">
                  <c:v>6616.6692684988293</c:v>
                </c:pt>
                <c:pt idx="429">
                  <c:v>6616.6692684988293</c:v>
                </c:pt>
                <c:pt idx="430">
                  <c:v>6616.6692684988293</c:v>
                </c:pt>
                <c:pt idx="431">
                  <c:v>6616.6692684988293</c:v>
                </c:pt>
                <c:pt idx="432">
                  <c:v>6616.6692684988293</c:v>
                </c:pt>
                <c:pt idx="433">
                  <c:v>6616.6692684988293</c:v>
                </c:pt>
                <c:pt idx="434">
                  <c:v>6616.6692684988293</c:v>
                </c:pt>
                <c:pt idx="435">
                  <c:v>6616.6692684988293</c:v>
                </c:pt>
                <c:pt idx="436">
                  <c:v>6616.6692684988293</c:v>
                </c:pt>
                <c:pt idx="437">
                  <c:v>6616.6692684988293</c:v>
                </c:pt>
                <c:pt idx="438">
                  <c:v>6616.6692684988293</c:v>
                </c:pt>
                <c:pt idx="439">
                  <c:v>6616.6692684988293</c:v>
                </c:pt>
                <c:pt idx="440">
                  <c:v>6616.6692684988293</c:v>
                </c:pt>
                <c:pt idx="441">
                  <c:v>6616.6692684988293</c:v>
                </c:pt>
                <c:pt idx="442">
                  <c:v>6616.6692684988293</c:v>
                </c:pt>
                <c:pt idx="443">
                  <c:v>6616.6692684988293</c:v>
                </c:pt>
                <c:pt idx="444">
                  <c:v>6616.6692684988293</c:v>
                </c:pt>
                <c:pt idx="445">
                  <c:v>6616.6692684988293</c:v>
                </c:pt>
                <c:pt idx="446">
                  <c:v>6616.6692684988293</c:v>
                </c:pt>
                <c:pt idx="447">
                  <c:v>6616.6692684988293</c:v>
                </c:pt>
                <c:pt idx="448">
                  <c:v>6616.6692684988293</c:v>
                </c:pt>
                <c:pt idx="449">
                  <c:v>6616.6692684988293</c:v>
                </c:pt>
                <c:pt idx="450">
                  <c:v>6616.6692684988293</c:v>
                </c:pt>
                <c:pt idx="451">
                  <c:v>6616.6692684988293</c:v>
                </c:pt>
                <c:pt idx="452">
                  <c:v>6616.6692684988293</c:v>
                </c:pt>
                <c:pt idx="453">
                  <c:v>6616.6692684988293</c:v>
                </c:pt>
                <c:pt idx="454">
                  <c:v>6616.6692684988293</c:v>
                </c:pt>
                <c:pt idx="455">
                  <c:v>6616.6692684988293</c:v>
                </c:pt>
                <c:pt idx="456">
                  <c:v>6616.6692684988293</c:v>
                </c:pt>
                <c:pt idx="457">
                  <c:v>6616.6692684988293</c:v>
                </c:pt>
                <c:pt idx="458">
                  <c:v>6616.6692684988293</c:v>
                </c:pt>
                <c:pt idx="459">
                  <c:v>6616.6692684988293</c:v>
                </c:pt>
                <c:pt idx="460">
                  <c:v>6616.6692684988293</c:v>
                </c:pt>
                <c:pt idx="461">
                  <c:v>6616.6692684988293</c:v>
                </c:pt>
                <c:pt idx="462">
                  <c:v>6616.6692684988293</c:v>
                </c:pt>
                <c:pt idx="463">
                  <c:v>6616.6692684988293</c:v>
                </c:pt>
                <c:pt idx="464">
                  <c:v>6616.6692684988293</c:v>
                </c:pt>
                <c:pt idx="465">
                  <c:v>6616.6692684988293</c:v>
                </c:pt>
                <c:pt idx="466">
                  <c:v>6616.6692684988293</c:v>
                </c:pt>
                <c:pt idx="467">
                  <c:v>6616.6692684988293</c:v>
                </c:pt>
                <c:pt idx="468">
                  <c:v>6616.6692684988293</c:v>
                </c:pt>
                <c:pt idx="469">
                  <c:v>6616.6692684988293</c:v>
                </c:pt>
                <c:pt idx="470">
                  <c:v>6616.6692684988293</c:v>
                </c:pt>
                <c:pt idx="471">
                  <c:v>6616.6692684988293</c:v>
                </c:pt>
                <c:pt idx="472">
                  <c:v>6616.6692684988293</c:v>
                </c:pt>
                <c:pt idx="473">
                  <c:v>6616.6692684988293</c:v>
                </c:pt>
                <c:pt idx="474">
                  <c:v>6616.6692684988293</c:v>
                </c:pt>
                <c:pt idx="475">
                  <c:v>6616.6692684988293</c:v>
                </c:pt>
                <c:pt idx="476">
                  <c:v>6616.6692684988293</c:v>
                </c:pt>
                <c:pt idx="477">
                  <c:v>6616.6692684988293</c:v>
                </c:pt>
                <c:pt idx="478">
                  <c:v>6616.6692684988293</c:v>
                </c:pt>
                <c:pt idx="479">
                  <c:v>6616.6692684988293</c:v>
                </c:pt>
                <c:pt idx="480">
                  <c:v>6616.6692684988293</c:v>
                </c:pt>
                <c:pt idx="481">
                  <c:v>6616.6692684988293</c:v>
                </c:pt>
                <c:pt idx="482">
                  <c:v>6616.6692684988293</c:v>
                </c:pt>
                <c:pt idx="483">
                  <c:v>6616.6692684988293</c:v>
                </c:pt>
                <c:pt idx="484">
                  <c:v>6616.6692684988293</c:v>
                </c:pt>
                <c:pt idx="485">
                  <c:v>6616.6692684988293</c:v>
                </c:pt>
                <c:pt idx="486">
                  <c:v>6616.6692684988293</c:v>
                </c:pt>
                <c:pt idx="487">
                  <c:v>6616.6692684988293</c:v>
                </c:pt>
                <c:pt idx="488">
                  <c:v>6616.6692684988293</c:v>
                </c:pt>
                <c:pt idx="489">
                  <c:v>6616.6692684988293</c:v>
                </c:pt>
                <c:pt idx="490">
                  <c:v>6616.6692684988293</c:v>
                </c:pt>
                <c:pt idx="491">
                  <c:v>6616.6692684988293</c:v>
                </c:pt>
                <c:pt idx="492">
                  <c:v>6616.6692684988293</c:v>
                </c:pt>
                <c:pt idx="493">
                  <c:v>6616.6692684988293</c:v>
                </c:pt>
                <c:pt idx="494">
                  <c:v>6616.6692684988293</c:v>
                </c:pt>
                <c:pt idx="495">
                  <c:v>6616.6692684988293</c:v>
                </c:pt>
                <c:pt idx="496">
                  <c:v>6616.6692684988293</c:v>
                </c:pt>
                <c:pt idx="497">
                  <c:v>6616.6692684988293</c:v>
                </c:pt>
                <c:pt idx="498">
                  <c:v>6616.6692684988293</c:v>
                </c:pt>
                <c:pt idx="499">
                  <c:v>6616.6692684988293</c:v>
                </c:pt>
                <c:pt idx="500">
                  <c:v>6616.6692684988293</c:v>
                </c:pt>
                <c:pt idx="501">
                  <c:v>6616.6692684988293</c:v>
                </c:pt>
              </c:numCache>
            </c:numRef>
          </c:yVal>
          <c:smooth val="1"/>
        </c:ser>
        <c:dLbls>
          <c:showLegendKey val="0"/>
          <c:showVal val="0"/>
          <c:showCatName val="0"/>
          <c:showSerName val="0"/>
          <c:showPercent val="0"/>
          <c:showBubbleSize val="0"/>
        </c:dLbls>
        <c:axId val="250820608"/>
        <c:axId val="250821392"/>
      </c:scatterChart>
      <c:valAx>
        <c:axId val="250820608"/>
        <c:scaling>
          <c:orientation val="minMax"/>
          <c:max val="40000"/>
          <c:min val="-40000"/>
        </c:scaling>
        <c:delete val="0"/>
        <c:axPos val="b"/>
        <c:numFmt formatCode="0" sourceLinked="0"/>
        <c:majorTickMark val="out"/>
        <c:minorTickMark val="none"/>
        <c:tickLblPos val="nextTo"/>
        <c:spPr>
          <a:ln w="3175">
            <a:no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0821392"/>
        <c:crossesAt val="-40000"/>
        <c:crossBetween val="midCat"/>
        <c:majorUnit val="20000"/>
        <c:minorUnit val="1000"/>
      </c:valAx>
      <c:valAx>
        <c:axId val="250821392"/>
        <c:scaling>
          <c:orientation val="minMax"/>
          <c:max val="40000"/>
          <c:min val="-40000"/>
        </c:scaling>
        <c:delete val="0"/>
        <c:axPos val="l"/>
        <c:majorGridlines>
          <c:spPr>
            <a:ln w="3175">
              <a:no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0820608"/>
        <c:crossesAt val="-40000"/>
        <c:crossBetween val="midCat"/>
        <c:majorUnit val="10000"/>
      </c:valAx>
      <c:spPr>
        <a:gradFill flip="none" rotWithShape="1">
          <a:gsLst>
            <a:gs pos="0">
              <a:schemeClr val="bg1"/>
            </a:gs>
            <a:gs pos="100000">
              <a:schemeClr val="accent1">
                <a:lumMod val="45000"/>
                <a:lumOff val="55000"/>
              </a:schemeClr>
            </a:gs>
            <a:gs pos="92000">
              <a:schemeClr val="accent1">
                <a:lumMod val="45000"/>
                <a:lumOff val="55000"/>
              </a:schemeClr>
            </a:gs>
            <a:gs pos="100000">
              <a:schemeClr val="accent1">
                <a:lumMod val="30000"/>
                <a:lumOff val="70000"/>
              </a:schemeClr>
            </a:gs>
          </a:gsLst>
          <a:path path="shape">
            <a:fillToRect l="50000" t="50000" r="50000" b="50000"/>
          </a:path>
          <a:tileRect/>
        </a:gradFill>
        <a:ln w="12700">
          <a:solidFill>
            <a:srgbClr val="808080"/>
          </a:solidFill>
          <a:prstDash val="solid"/>
        </a:ln>
      </c:spPr>
    </c:plotArea>
    <c:legend>
      <c:legendPos val="r"/>
      <c:legendEntry>
        <c:idx val="0"/>
        <c:txPr>
          <a:bodyPr/>
          <a:lstStyle/>
          <a:p>
            <a:pPr>
              <a:defRPr sz="800"/>
            </a:pPr>
            <a:endParaRPr lang="en-US"/>
          </a:p>
        </c:txPr>
      </c:legendEntry>
      <c:legendEntry>
        <c:idx val="1"/>
        <c:txPr>
          <a:bodyPr/>
          <a:lstStyle/>
          <a:p>
            <a:pPr>
              <a:defRPr sz="800"/>
            </a:pPr>
            <a:endParaRPr lang="en-US"/>
          </a:p>
        </c:txPr>
      </c:legendEntry>
      <c:layout>
        <c:manualLayout>
          <c:xMode val="edge"/>
          <c:yMode val="edge"/>
          <c:x val="0.77687583899340829"/>
          <c:y val="0.35429682049237515"/>
          <c:w val="0.21676283785137543"/>
          <c:h val="0.40634861375086734"/>
        </c:manualLayout>
      </c:layout>
      <c:overlay val="0"/>
    </c:legend>
    <c:plotVisOnly val="1"/>
    <c:dispBlanksAs val="gap"/>
    <c:showDLblsOverMax val="0"/>
  </c:chart>
  <c:spPr>
    <a:solidFill>
      <a:schemeClr val="bg1"/>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192933933061108E-2"/>
          <c:y val="3.8785858691071963E-2"/>
          <c:w val="0.91961432838843804"/>
          <c:h val="0.92242890017462464"/>
        </c:manualLayout>
      </c:layout>
      <c:scatterChart>
        <c:scatterStyle val="lineMarker"/>
        <c:varyColors val="0"/>
        <c:ser>
          <c:idx val="17"/>
          <c:order val="0"/>
          <c:tx>
            <c:v>Star</c:v>
          </c:tx>
          <c:spPr>
            <a:ln w="19050">
              <a:noFill/>
            </a:ln>
          </c:spPr>
          <c:marker>
            <c:symbol val="circle"/>
            <c:size val="6"/>
            <c:spPr>
              <a:solidFill>
                <a:srgbClr val="FFFFFF"/>
              </a:solidFill>
              <a:ln>
                <a:solidFill>
                  <a:srgbClr val="333333"/>
                </a:solidFill>
                <a:prstDash val="solid"/>
              </a:ln>
            </c:spPr>
          </c:marker>
          <c:xVal>
            <c:numRef>
              <c:f>Dashboard!$L$9</c:f>
              <c:numCache>
                <c:formatCode>General</c:formatCode>
                <c:ptCount val="1"/>
                <c:pt idx="0">
                  <c:v>30</c:v>
                </c:pt>
              </c:numCache>
            </c:numRef>
          </c:xVal>
          <c:yVal>
            <c:numRef>
              <c:f>Dashboard!$L$10</c:f>
              <c:numCache>
                <c:formatCode>General</c:formatCode>
                <c:ptCount val="1"/>
                <c:pt idx="0">
                  <c:v>-100</c:v>
                </c:pt>
              </c:numCache>
            </c:numRef>
          </c:yVal>
          <c:smooth val="0"/>
        </c:ser>
        <c:ser>
          <c:idx val="20"/>
          <c:order val="1"/>
          <c:tx>
            <c:v>Star</c:v>
          </c:tx>
          <c:spPr>
            <a:ln w="19050">
              <a:noFill/>
            </a:ln>
          </c:spPr>
          <c:marker>
            <c:symbol val="circle"/>
            <c:size val="6"/>
            <c:spPr>
              <a:solidFill>
                <a:srgbClr val="FFFFFF"/>
              </a:solidFill>
              <a:ln>
                <a:solidFill>
                  <a:srgbClr val="333333"/>
                </a:solidFill>
                <a:prstDash val="solid"/>
              </a:ln>
            </c:spPr>
          </c:marker>
          <c:xVal>
            <c:numRef>
              <c:f>Dashboard!$L$11</c:f>
              <c:numCache>
                <c:formatCode>General</c:formatCode>
                <c:ptCount val="1"/>
                <c:pt idx="0">
                  <c:v>146</c:v>
                </c:pt>
              </c:numCache>
            </c:numRef>
          </c:xVal>
          <c:yVal>
            <c:numRef>
              <c:f>Dashboard!$L$12</c:f>
              <c:numCache>
                <c:formatCode>General</c:formatCode>
                <c:ptCount val="1"/>
                <c:pt idx="0">
                  <c:v>-100</c:v>
                </c:pt>
              </c:numCache>
            </c:numRef>
          </c:yVal>
          <c:smooth val="0"/>
        </c:ser>
        <c:ser>
          <c:idx val="21"/>
          <c:order val="2"/>
          <c:tx>
            <c:v>Star</c:v>
          </c:tx>
          <c:spPr>
            <a:ln w="19050">
              <a:noFill/>
            </a:ln>
          </c:spPr>
          <c:marker>
            <c:symbol val="circle"/>
            <c:size val="6"/>
            <c:spPr>
              <a:solidFill>
                <a:srgbClr val="FFFFFF"/>
              </a:solidFill>
              <a:ln>
                <a:solidFill>
                  <a:srgbClr val="333333"/>
                </a:solidFill>
                <a:prstDash val="solid"/>
              </a:ln>
            </c:spPr>
          </c:marker>
          <c:xVal>
            <c:numRef>
              <c:f>Dashboard!$L$13</c:f>
              <c:numCache>
                <c:formatCode>General</c:formatCode>
                <c:ptCount val="1"/>
                <c:pt idx="0">
                  <c:v>170</c:v>
                </c:pt>
              </c:numCache>
            </c:numRef>
          </c:xVal>
          <c:yVal>
            <c:numRef>
              <c:f>Dashboard!$L$14</c:f>
              <c:numCache>
                <c:formatCode>General</c:formatCode>
                <c:ptCount val="1"/>
                <c:pt idx="0">
                  <c:v>-100</c:v>
                </c:pt>
              </c:numCache>
            </c:numRef>
          </c:yVal>
          <c:smooth val="0"/>
        </c:ser>
        <c:ser>
          <c:idx val="22"/>
          <c:order val="3"/>
          <c:tx>
            <c:v>Star</c:v>
          </c:tx>
          <c:spPr>
            <a:ln w="19050">
              <a:noFill/>
            </a:ln>
          </c:spPr>
          <c:marker>
            <c:symbol val="circle"/>
            <c:size val="6"/>
            <c:spPr>
              <a:solidFill>
                <a:srgbClr val="FFFFFF"/>
              </a:solidFill>
              <a:ln>
                <a:solidFill>
                  <a:srgbClr val="333333"/>
                </a:solidFill>
                <a:prstDash val="solid"/>
              </a:ln>
            </c:spPr>
          </c:marker>
          <c:xVal>
            <c:numRef>
              <c:f>Dashboard!$L$15</c:f>
              <c:numCache>
                <c:formatCode>General</c:formatCode>
                <c:ptCount val="1"/>
                <c:pt idx="0">
                  <c:v>85</c:v>
                </c:pt>
              </c:numCache>
            </c:numRef>
          </c:xVal>
          <c:yVal>
            <c:numRef>
              <c:f>Dashboard!$L$16</c:f>
              <c:numCache>
                <c:formatCode>General</c:formatCode>
                <c:ptCount val="1"/>
                <c:pt idx="0">
                  <c:v>-100</c:v>
                </c:pt>
              </c:numCache>
            </c:numRef>
          </c:yVal>
          <c:smooth val="0"/>
        </c:ser>
        <c:ser>
          <c:idx val="7"/>
          <c:order val="4"/>
          <c:tx>
            <c:v>Planet surface</c:v>
          </c:tx>
          <c:spPr>
            <a:ln w="12700">
              <a:solidFill>
                <a:srgbClr val="800000"/>
              </a:solidFill>
              <a:prstDash val="solid"/>
            </a:ln>
          </c:spPr>
          <c:marker>
            <c:symbol val="none"/>
          </c:marker>
          <c:xVal>
            <c:numRef>
              <c:f>Dashboard!$C$37:$M$37</c:f>
              <c:numCache>
                <c:formatCode>0</c:formatCode>
                <c:ptCount val="11"/>
                <c:pt idx="0">
                  <c:v>0</c:v>
                </c:pt>
                <c:pt idx="1">
                  <c:v>20</c:v>
                </c:pt>
                <c:pt idx="2">
                  <c:v>40</c:v>
                </c:pt>
                <c:pt idx="3">
                  <c:v>60</c:v>
                </c:pt>
                <c:pt idx="4">
                  <c:v>80</c:v>
                </c:pt>
                <c:pt idx="5">
                  <c:v>100</c:v>
                </c:pt>
                <c:pt idx="6">
                  <c:v>120</c:v>
                </c:pt>
                <c:pt idx="7">
                  <c:v>140</c:v>
                </c:pt>
                <c:pt idx="8">
                  <c:v>160</c:v>
                </c:pt>
                <c:pt idx="9">
                  <c:v>180</c:v>
                </c:pt>
                <c:pt idx="10">
                  <c:v>200</c:v>
                </c:pt>
              </c:numCache>
            </c:numRef>
          </c:xVal>
          <c:yVal>
            <c:numRef>
              <c:f>Dashboard!$C$38:$M$38</c:f>
              <c:numCache>
                <c:formatCode>0</c:formatCode>
                <c:ptCount val="11"/>
                <c:pt idx="0">
                  <c:v>18.571136907180062</c:v>
                </c:pt>
                <c:pt idx="1">
                  <c:v>19.085594837599729</c:v>
                </c:pt>
                <c:pt idx="2">
                  <c:v>19.485676495904954</c:v>
                </c:pt>
                <c:pt idx="3">
                  <c:v>19.771421107384413</c:v>
                </c:pt>
                <c:pt idx="4">
                  <c:v>19.942856676377232</c:v>
                </c:pt>
                <c:pt idx="5">
                  <c:v>20</c:v>
                </c:pt>
                <c:pt idx="6">
                  <c:v>19.942856676377232</c:v>
                </c:pt>
                <c:pt idx="7">
                  <c:v>19.771421107384413</c:v>
                </c:pt>
                <c:pt idx="8">
                  <c:v>19.485676495904954</c:v>
                </c:pt>
                <c:pt idx="9">
                  <c:v>19.085594837599729</c:v>
                </c:pt>
                <c:pt idx="10">
                  <c:v>18.571136907180062</c:v>
                </c:pt>
              </c:numCache>
            </c:numRef>
          </c:yVal>
          <c:smooth val="0"/>
        </c:ser>
        <c:ser>
          <c:idx val="13"/>
          <c:order val="5"/>
          <c:tx>
            <c:v>Angle of trajectory</c:v>
          </c:tx>
          <c:spPr>
            <a:ln w="12700">
              <a:solidFill>
                <a:srgbClr val="008000"/>
              </a:solidFill>
              <a:prstDash val="sysDash"/>
            </a:ln>
          </c:spPr>
          <c:marker>
            <c:symbol val="none"/>
          </c:marker>
          <c:xVal>
            <c:numRef>
              <c:f>(Dashboard!$J$14,Dashboard!$I$6)</c:f>
              <c:numCache>
                <c:formatCode>0.00</c:formatCode>
                <c:ptCount val="2"/>
                <c:pt idx="0">
                  <c:v>100</c:v>
                </c:pt>
                <c:pt idx="1">
                  <c:v>100</c:v>
                </c:pt>
              </c:numCache>
            </c:numRef>
          </c:xVal>
          <c:yVal>
            <c:numRef>
              <c:f>(Dashboard!$J$15,Dashboard!$I$7)</c:f>
              <c:numCache>
                <c:formatCode>0.00</c:formatCode>
                <c:ptCount val="2"/>
                <c:pt idx="0">
                  <c:v>0.90000000000000568</c:v>
                </c:pt>
                <c:pt idx="1">
                  <c:v>80.900000000000006</c:v>
                </c:pt>
              </c:numCache>
            </c:numRef>
          </c:yVal>
          <c:smooth val="0"/>
        </c:ser>
        <c:ser>
          <c:idx val="12"/>
          <c:order val="6"/>
          <c:tx>
            <c:v>Angle of trajectory</c:v>
          </c:tx>
          <c:spPr>
            <a:ln w="12700">
              <a:solidFill>
                <a:srgbClr val="008000"/>
              </a:solidFill>
              <a:prstDash val="sysDash"/>
            </a:ln>
          </c:spPr>
          <c:marker>
            <c:symbol val="square"/>
            <c:size val="5"/>
            <c:spPr>
              <a:noFill/>
              <a:ln w="6350">
                <a:noFill/>
              </a:ln>
            </c:spPr>
          </c:marker>
          <c:xVal>
            <c:numRef>
              <c:f>(Dashboard!$I$14,Dashboard!$I$6)</c:f>
              <c:numCache>
                <c:formatCode>0.00</c:formatCode>
                <c:ptCount val="2"/>
                <c:pt idx="0">
                  <c:v>100</c:v>
                </c:pt>
                <c:pt idx="1">
                  <c:v>100</c:v>
                </c:pt>
              </c:numCache>
            </c:numRef>
          </c:xVal>
          <c:yVal>
            <c:numRef>
              <c:f>(Dashboard!$I$15,Dashboard!$I$7)</c:f>
              <c:numCache>
                <c:formatCode>0.00</c:formatCode>
                <c:ptCount val="2"/>
                <c:pt idx="0">
                  <c:v>160.9</c:v>
                </c:pt>
                <c:pt idx="1">
                  <c:v>80.900000000000006</c:v>
                </c:pt>
              </c:numCache>
            </c:numRef>
          </c:yVal>
          <c:smooth val="0"/>
        </c:ser>
        <c:ser>
          <c:idx val="24"/>
          <c:order val="7"/>
          <c:tx>
            <c:v>Exhaust</c:v>
          </c:tx>
          <c:spPr>
            <a:ln w="38100">
              <a:solidFill>
                <a:srgbClr val="FF6600"/>
              </a:solidFill>
              <a:prstDash val="solid"/>
            </a:ln>
          </c:spPr>
          <c:marker>
            <c:symbol val="none"/>
          </c:marker>
          <c:xVal>
            <c:numRef>
              <c:f>(Dashboard!$P$10,Dashboard!$P$6)</c:f>
              <c:numCache>
                <c:formatCode>0.00</c:formatCode>
                <c:ptCount val="2"/>
                <c:pt idx="0" formatCode="General">
                  <c:v>98.57</c:v>
                </c:pt>
                <c:pt idx="1">
                  <c:v>100</c:v>
                </c:pt>
              </c:numCache>
            </c:numRef>
          </c:xVal>
          <c:yVal>
            <c:numRef>
              <c:f>(Dashboard!$P$11,Dashboard!$P$7)</c:f>
              <c:numCache>
                <c:formatCode>0.00</c:formatCode>
                <c:ptCount val="2"/>
                <c:pt idx="0" formatCode="General">
                  <c:v>-10</c:v>
                </c:pt>
                <c:pt idx="1">
                  <c:v>-10</c:v>
                </c:pt>
              </c:numCache>
            </c:numRef>
          </c:yVal>
          <c:smooth val="0"/>
        </c:ser>
        <c:ser>
          <c:idx val="23"/>
          <c:order val="8"/>
          <c:tx>
            <c:v>Exhaust</c:v>
          </c:tx>
          <c:spPr>
            <a:ln w="38100">
              <a:solidFill>
                <a:srgbClr val="FF6600"/>
              </a:solidFill>
              <a:prstDash val="solid"/>
            </a:ln>
          </c:spPr>
          <c:marker>
            <c:symbol val="none"/>
          </c:marker>
          <c:xVal>
            <c:numRef>
              <c:f>(Dashboard!$P$8,Dashboard!$P$6)</c:f>
              <c:numCache>
                <c:formatCode>0.00</c:formatCode>
                <c:ptCount val="2"/>
                <c:pt idx="0" formatCode="General">
                  <c:v>100</c:v>
                </c:pt>
                <c:pt idx="1">
                  <c:v>100</c:v>
                </c:pt>
              </c:numCache>
            </c:numRef>
          </c:xVal>
          <c:yVal>
            <c:numRef>
              <c:f>(Dashboard!$P$9,Dashboard!$P$7)</c:f>
              <c:numCache>
                <c:formatCode>0.00</c:formatCode>
                <c:ptCount val="2"/>
                <c:pt idx="0" formatCode="General">
                  <c:v>-10</c:v>
                </c:pt>
                <c:pt idx="1">
                  <c:v>-10</c:v>
                </c:pt>
              </c:numCache>
            </c:numRef>
          </c:yVal>
          <c:smooth val="0"/>
        </c:ser>
        <c:ser>
          <c:idx val="25"/>
          <c:order val="9"/>
          <c:tx>
            <c:v>Exhaust</c:v>
          </c:tx>
          <c:spPr>
            <a:ln w="38100">
              <a:solidFill>
                <a:srgbClr val="FF6600"/>
              </a:solidFill>
              <a:prstDash val="solid"/>
            </a:ln>
          </c:spPr>
          <c:marker>
            <c:symbol val="none"/>
          </c:marker>
          <c:xVal>
            <c:numRef>
              <c:f>(Dashboard!$P$12,Dashboard!$P$6)</c:f>
              <c:numCache>
                <c:formatCode>0.00</c:formatCode>
                <c:ptCount val="2"/>
                <c:pt idx="0" formatCode="General">
                  <c:v>101.4</c:v>
                </c:pt>
                <c:pt idx="1">
                  <c:v>100</c:v>
                </c:pt>
              </c:numCache>
            </c:numRef>
          </c:xVal>
          <c:yVal>
            <c:numRef>
              <c:f>(Dashboard!$P$13,Dashboard!$P$7)</c:f>
              <c:numCache>
                <c:formatCode>0.00</c:formatCode>
                <c:ptCount val="2"/>
                <c:pt idx="0" formatCode="General">
                  <c:v>-10</c:v>
                </c:pt>
                <c:pt idx="1">
                  <c:v>-10</c:v>
                </c:pt>
              </c:numCache>
            </c:numRef>
          </c:yVal>
          <c:smooth val="0"/>
        </c:ser>
        <c:ser>
          <c:idx val="8"/>
          <c:order val="10"/>
          <c:tx>
            <c:v>Rocket structure</c:v>
          </c:tx>
          <c:spPr>
            <a:ln w="12700">
              <a:solidFill>
                <a:srgbClr val="0000FF"/>
              </a:solidFill>
              <a:prstDash val="solid"/>
            </a:ln>
          </c:spPr>
          <c:marker>
            <c:symbol val="none"/>
          </c:marker>
          <c:xVal>
            <c:numRef>
              <c:f>(Dashboard!$I$12,Dashboard!$K$10)</c:f>
              <c:numCache>
                <c:formatCode>0.00</c:formatCode>
                <c:ptCount val="2"/>
                <c:pt idx="0">
                  <c:v>93</c:v>
                </c:pt>
                <c:pt idx="1">
                  <c:v>93</c:v>
                </c:pt>
              </c:numCache>
            </c:numRef>
          </c:xVal>
          <c:yVal>
            <c:numRef>
              <c:f>(Dashboard!$I$13,Dashboard!$K$11)</c:f>
              <c:numCache>
                <c:formatCode>0.00</c:formatCode>
                <c:ptCount val="2"/>
                <c:pt idx="0">
                  <c:v>20.900000000000006</c:v>
                </c:pt>
                <c:pt idx="1">
                  <c:v>125.9</c:v>
                </c:pt>
              </c:numCache>
            </c:numRef>
          </c:yVal>
          <c:smooth val="0"/>
        </c:ser>
        <c:ser>
          <c:idx val="9"/>
          <c:order val="11"/>
          <c:tx>
            <c:v>Rocket structure</c:v>
          </c:tx>
          <c:spPr>
            <a:ln w="12700">
              <a:solidFill>
                <a:srgbClr val="0000FF"/>
              </a:solidFill>
              <a:prstDash val="solid"/>
            </a:ln>
          </c:spPr>
          <c:marker>
            <c:symbol val="none"/>
          </c:marker>
          <c:xVal>
            <c:numRef>
              <c:f>(Dashboard!$K$12,Dashboard!$I$10)</c:f>
              <c:numCache>
                <c:formatCode>0.00</c:formatCode>
                <c:ptCount val="2"/>
                <c:pt idx="0">
                  <c:v>107</c:v>
                </c:pt>
                <c:pt idx="1">
                  <c:v>107</c:v>
                </c:pt>
              </c:numCache>
            </c:numRef>
          </c:xVal>
          <c:yVal>
            <c:numRef>
              <c:f>(Dashboard!$K$13,Dashboard!$I$11)</c:f>
              <c:numCache>
                <c:formatCode>0.00</c:formatCode>
                <c:ptCount val="2"/>
                <c:pt idx="0">
                  <c:v>20.900000000000006</c:v>
                </c:pt>
                <c:pt idx="1">
                  <c:v>125.9</c:v>
                </c:pt>
              </c:numCache>
            </c:numRef>
          </c:yVal>
          <c:smooth val="0"/>
        </c:ser>
        <c:ser>
          <c:idx val="10"/>
          <c:order val="12"/>
          <c:tx>
            <c:v>Rocket structure</c:v>
          </c:tx>
          <c:spPr>
            <a:ln w="12700">
              <a:solidFill>
                <a:srgbClr val="0000FF"/>
              </a:solidFill>
              <a:prstDash val="solid"/>
            </a:ln>
          </c:spPr>
          <c:marker>
            <c:symbol val="none"/>
          </c:marker>
          <c:xVal>
            <c:numRef>
              <c:f>(Dashboard!$I$10,Dashboard!$I$8)</c:f>
              <c:numCache>
                <c:formatCode>0.00</c:formatCode>
                <c:ptCount val="2"/>
                <c:pt idx="0">
                  <c:v>107</c:v>
                </c:pt>
                <c:pt idx="1">
                  <c:v>100</c:v>
                </c:pt>
              </c:numCache>
            </c:numRef>
          </c:xVal>
          <c:yVal>
            <c:numRef>
              <c:f>(Dashboard!$I$11,Dashboard!$I$9)</c:f>
              <c:numCache>
                <c:formatCode>0.00</c:formatCode>
                <c:ptCount val="2"/>
                <c:pt idx="0">
                  <c:v>125.9</c:v>
                </c:pt>
                <c:pt idx="1">
                  <c:v>150.9</c:v>
                </c:pt>
              </c:numCache>
            </c:numRef>
          </c:yVal>
          <c:smooth val="0"/>
        </c:ser>
        <c:ser>
          <c:idx val="11"/>
          <c:order val="13"/>
          <c:tx>
            <c:v>Rocket structure</c:v>
          </c:tx>
          <c:spPr>
            <a:ln w="12700">
              <a:solidFill>
                <a:srgbClr val="0000FF"/>
              </a:solidFill>
              <a:prstDash val="solid"/>
            </a:ln>
          </c:spPr>
          <c:marker>
            <c:symbol val="square"/>
            <c:size val="2"/>
            <c:spPr>
              <a:noFill/>
              <a:ln w="6350">
                <a:noFill/>
              </a:ln>
            </c:spPr>
          </c:marker>
          <c:xVal>
            <c:numRef>
              <c:f>(Dashboard!$K$10,Dashboard!$I$8)</c:f>
              <c:numCache>
                <c:formatCode>0.00</c:formatCode>
                <c:ptCount val="2"/>
                <c:pt idx="0">
                  <c:v>93</c:v>
                </c:pt>
                <c:pt idx="1">
                  <c:v>100</c:v>
                </c:pt>
              </c:numCache>
            </c:numRef>
          </c:xVal>
          <c:yVal>
            <c:numRef>
              <c:f>(Dashboard!$K$11,Dashboard!$I$9)</c:f>
              <c:numCache>
                <c:formatCode>0.00</c:formatCode>
                <c:ptCount val="2"/>
                <c:pt idx="0">
                  <c:v>125.9</c:v>
                </c:pt>
                <c:pt idx="1">
                  <c:v>150.9</c:v>
                </c:pt>
              </c:numCache>
            </c:numRef>
          </c:yVal>
          <c:smooth val="0"/>
        </c:ser>
        <c:ser>
          <c:idx val="14"/>
          <c:order val="14"/>
          <c:tx>
            <c:v>Rocket structure</c:v>
          </c:tx>
          <c:spPr>
            <a:ln w="12700">
              <a:solidFill>
                <a:srgbClr val="0000FF"/>
              </a:solidFill>
              <a:prstDash val="solid"/>
            </a:ln>
          </c:spPr>
          <c:marker>
            <c:symbol val="none"/>
          </c:marker>
          <c:xVal>
            <c:numRef>
              <c:f>(Dashboard!$L$17,Dashboard!$L$19)</c:f>
              <c:numCache>
                <c:formatCode>0.00</c:formatCode>
                <c:ptCount val="2"/>
                <c:pt idx="0">
                  <c:v>121</c:v>
                </c:pt>
                <c:pt idx="1">
                  <c:v>79</c:v>
                </c:pt>
              </c:numCache>
            </c:numRef>
          </c:xVal>
          <c:yVal>
            <c:numRef>
              <c:f>(Dashboard!$L$18,Dashboard!$L$20)</c:f>
              <c:numCache>
                <c:formatCode>0.00</c:formatCode>
                <c:ptCount val="2"/>
                <c:pt idx="0">
                  <c:v>20.900000000000006</c:v>
                </c:pt>
                <c:pt idx="1">
                  <c:v>20.900000000000006</c:v>
                </c:pt>
              </c:numCache>
            </c:numRef>
          </c:yVal>
          <c:smooth val="0"/>
        </c:ser>
        <c:ser>
          <c:idx val="15"/>
          <c:order val="15"/>
          <c:tx>
            <c:v>Rocket structure</c:v>
          </c:tx>
          <c:spPr>
            <a:ln w="12700">
              <a:solidFill>
                <a:srgbClr val="0000FF"/>
              </a:solidFill>
              <a:prstDash val="solid"/>
            </a:ln>
          </c:spPr>
          <c:marker>
            <c:symbol val="none"/>
          </c:marker>
          <c:xVal>
            <c:numRef>
              <c:f>(Dashboard!$I$10,Dashboard!$K$10)</c:f>
              <c:numCache>
                <c:formatCode>0.00</c:formatCode>
                <c:ptCount val="2"/>
                <c:pt idx="0">
                  <c:v>107</c:v>
                </c:pt>
                <c:pt idx="1">
                  <c:v>93</c:v>
                </c:pt>
              </c:numCache>
            </c:numRef>
          </c:xVal>
          <c:yVal>
            <c:numRef>
              <c:f>(Dashboard!$I$11,Dashboard!$K$11)</c:f>
              <c:numCache>
                <c:formatCode>0.00</c:formatCode>
                <c:ptCount val="2"/>
                <c:pt idx="0">
                  <c:v>125.9</c:v>
                </c:pt>
                <c:pt idx="1">
                  <c:v>125.9</c:v>
                </c:pt>
              </c:numCache>
            </c:numRef>
          </c:yVal>
          <c:smooth val="0"/>
        </c:ser>
        <c:ser>
          <c:idx val="3"/>
          <c:order val="16"/>
          <c:tx>
            <c:v>Propellant</c:v>
          </c:tx>
          <c:spPr>
            <a:ln w="12700">
              <a:solidFill>
                <a:srgbClr val="800000"/>
              </a:solidFill>
              <a:prstDash val="solid"/>
            </a:ln>
          </c:spPr>
          <c:marker>
            <c:symbol val="none"/>
          </c:marker>
          <c:xVal>
            <c:numRef>
              <c:f>Dashboard!$I$18:$J$18</c:f>
              <c:numCache>
                <c:formatCode>0.00</c:formatCode>
                <c:ptCount val="2"/>
                <c:pt idx="0">
                  <c:v>104.9</c:v>
                </c:pt>
                <c:pt idx="1">
                  <c:v>95.1</c:v>
                </c:pt>
              </c:numCache>
            </c:numRef>
          </c:xVal>
          <c:yVal>
            <c:numRef>
              <c:f>Dashboard!$I$19:$J$19</c:f>
              <c:numCache>
                <c:formatCode>0.00</c:formatCode>
                <c:ptCount val="2"/>
                <c:pt idx="0">
                  <c:v>23.900000000000006</c:v>
                </c:pt>
                <c:pt idx="1">
                  <c:v>23.900000000000006</c:v>
                </c:pt>
              </c:numCache>
            </c:numRef>
          </c:yVal>
          <c:smooth val="0"/>
        </c:ser>
        <c:ser>
          <c:idx val="4"/>
          <c:order val="17"/>
          <c:tx>
            <c:v>Propellant</c:v>
          </c:tx>
          <c:spPr>
            <a:ln w="12700">
              <a:solidFill>
                <a:srgbClr val="800000"/>
              </a:solidFill>
              <a:prstDash val="solid"/>
            </a:ln>
          </c:spPr>
          <c:marker>
            <c:symbol val="none"/>
          </c:marker>
          <c:xVal>
            <c:numRef>
              <c:f>Dashboard!$I$20:$J$20</c:f>
              <c:numCache>
                <c:formatCode>0.00</c:formatCode>
                <c:ptCount val="2"/>
                <c:pt idx="0">
                  <c:v>95.1</c:v>
                </c:pt>
                <c:pt idx="1">
                  <c:v>104.9</c:v>
                </c:pt>
              </c:numCache>
            </c:numRef>
          </c:xVal>
          <c:yVal>
            <c:numRef>
              <c:f>Dashboard!$I$21:$J$21</c:f>
              <c:numCache>
                <c:formatCode>0.00</c:formatCode>
                <c:ptCount val="2"/>
                <c:pt idx="0">
                  <c:v>75.900000000000006</c:v>
                </c:pt>
                <c:pt idx="1">
                  <c:v>75.900000000000006</c:v>
                </c:pt>
              </c:numCache>
            </c:numRef>
          </c:yVal>
          <c:smooth val="0"/>
        </c:ser>
        <c:ser>
          <c:idx val="5"/>
          <c:order val="18"/>
          <c:tx>
            <c:v>Propellant</c:v>
          </c:tx>
          <c:spPr>
            <a:ln w="12700">
              <a:solidFill>
                <a:srgbClr val="800000"/>
              </a:solidFill>
              <a:prstDash val="solid"/>
            </a:ln>
          </c:spPr>
          <c:marker>
            <c:symbol val="none"/>
          </c:marker>
          <c:xVal>
            <c:numRef>
              <c:f>(Dashboard!$I$18,Dashboard!$J$20)</c:f>
              <c:numCache>
                <c:formatCode>0.00</c:formatCode>
                <c:ptCount val="2"/>
                <c:pt idx="0">
                  <c:v>104.9</c:v>
                </c:pt>
                <c:pt idx="1">
                  <c:v>104.9</c:v>
                </c:pt>
              </c:numCache>
            </c:numRef>
          </c:xVal>
          <c:yVal>
            <c:numRef>
              <c:f>(Dashboard!$I$19,Dashboard!$J$21)</c:f>
              <c:numCache>
                <c:formatCode>0.00</c:formatCode>
                <c:ptCount val="2"/>
                <c:pt idx="0">
                  <c:v>23.900000000000006</c:v>
                </c:pt>
                <c:pt idx="1">
                  <c:v>75.900000000000006</c:v>
                </c:pt>
              </c:numCache>
            </c:numRef>
          </c:yVal>
          <c:smooth val="0"/>
        </c:ser>
        <c:ser>
          <c:idx val="6"/>
          <c:order val="19"/>
          <c:tx>
            <c:v>Propellant</c:v>
          </c:tx>
          <c:spPr>
            <a:ln w="12700">
              <a:solidFill>
                <a:srgbClr val="800000"/>
              </a:solidFill>
              <a:prstDash val="solid"/>
            </a:ln>
          </c:spPr>
          <c:marker>
            <c:symbol val="none"/>
          </c:marker>
          <c:xVal>
            <c:numRef>
              <c:f>(Dashboard!$J$18,Dashboard!$I$20)</c:f>
              <c:numCache>
                <c:formatCode>0.00</c:formatCode>
                <c:ptCount val="2"/>
                <c:pt idx="0">
                  <c:v>95.1</c:v>
                </c:pt>
                <c:pt idx="1">
                  <c:v>95.1</c:v>
                </c:pt>
              </c:numCache>
            </c:numRef>
          </c:xVal>
          <c:yVal>
            <c:numRef>
              <c:f>(Dashboard!$J$19,Dashboard!$I$21)</c:f>
              <c:numCache>
                <c:formatCode>0.00</c:formatCode>
                <c:ptCount val="2"/>
                <c:pt idx="0">
                  <c:v>23.900000000000006</c:v>
                </c:pt>
                <c:pt idx="1">
                  <c:v>75.900000000000006</c:v>
                </c:pt>
              </c:numCache>
            </c:numRef>
          </c:yVal>
          <c:smooth val="0"/>
        </c:ser>
        <c:ser>
          <c:idx val="1"/>
          <c:order val="20"/>
          <c:tx>
            <c:v>Vertical thrust component</c:v>
          </c:tx>
          <c:spPr>
            <a:ln w="38100">
              <a:solidFill>
                <a:srgbClr val="FF0000"/>
              </a:solidFill>
              <a:prstDash val="solid"/>
            </a:ln>
          </c:spPr>
          <c:marker>
            <c:symbol val="none"/>
          </c:marker>
          <c:xVal>
            <c:numRef>
              <c:f>(Dashboard!$L$27,Dashboard!$I$6)</c:f>
              <c:numCache>
                <c:formatCode>0.00</c:formatCode>
                <c:ptCount val="2"/>
                <c:pt idx="0" formatCode="General">
                  <c:v>100</c:v>
                </c:pt>
                <c:pt idx="1">
                  <c:v>100</c:v>
                </c:pt>
              </c:numCache>
            </c:numRef>
          </c:xVal>
          <c:yVal>
            <c:numRef>
              <c:f>(Dashboard!$L$28,Dashboard!$I$7)</c:f>
              <c:numCache>
                <c:formatCode>0.00</c:formatCode>
                <c:ptCount val="2"/>
                <c:pt idx="0" formatCode="General">
                  <c:v>80.900000000000006</c:v>
                </c:pt>
                <c:pt idx="1">
                  <c:v>80.900000000000006</c:v>
                </c:pt>
              </c:numCache>
            </c:numRef>
          </c:yVal>
          <c:smooth val="0"/>
        </c:ser>
        <c:ser>
          <c:idx val="2"/>
          <c:order val="21"/>
          <c:tx>
            <c:v>Horizontal thrust component</c:v>
          </c:tx>
          <c:spPr>
            <a:ln w="38100">
              <a:solidFill>
                <a:srgbClr val="FF0000"/>
              </a:solidFill>
              <a:prstDash val="solid"/>
            </a:ln>
          </c:spPr>
          <c:marker>
            <c:symbol val="none"/>
          </c:marker>
          <c:xVal>
            <c:numRef>
              <c:f>(Dashboard!$L$29,Dashboard!$I$6)</c:f>
              <c:numCache>
                <c:formatCode>0.00</c:formatCode>
                <c:ptCount val="2"/>
                <c:pt idx="0">
                  <c:v>100</c:v>
                </c:pt>
                <c:pt idx="1">
                  <c:v>100</c:v>
                </c:pt>
              </c:numCache>
            </c:numRef>
          </c:xVal>
          <c:yVal>
            <c:numRef>
              <c:f>(Dashboard!$L$30,Dashboard!$I$7)</c:f>
              <c:numCache>
                <c:formatCode>0.00</c:formatCode>
                <c:ptCount val="2"/>
                <c:pt idx="0">
                  <c:v>80.900000000000006</c:v>
                </c:pt>
                <c:pt idx="1">
                  <c:v>80.900000000000006</c:v>
                </c:pt>
              </c:numCache>
            </c:numRef>
          </c:yVal>
          <c:smooth val="0"/>
        </c:ser>
        <c:ser>
          <c:idx val="18"/>
          <c:order val="22"/>
          <c:tx>
            <c:v>Fin</c:v>
          </c:tx>
          <c:spPr>
            <a:ln w="12700">
              <a:solidFill>
                <a:srgbClr val="0000FF"/>
              </a:solidFill>
              <a:prstDash val="solid"/>
            </a:ln>
          </c:spPr>
          <c:marker>
            <c:symbol val="none"/>
          </c:marker>
          <c:xVal>
            <c:numRef>
              <c:f>(Dashboard!$L$17,Dashboard!$L$22)</c:f>
              <c:numCache>
                <c:formatCode>0.00</c:formatCode>
                <c:ptCount val="2"/>
                <c:pt idx="0">
                  <c:v>121</c:v>
                </c:pt>
                <c:pt idx="1">
                  <c:v>107</c:v>
                </c:pt>
              </c:numCache>
            </c:numRef>
          </c:xVal>
          <c:yVal>
            <c:numRef>
              <c:f>(Dashboard!$L$18,Dashboard!$L$23)</c:f>
              <c:numCache>
                <c:formatCode>0.00</c:formatCode>
                <c:ptCount val="2"/>
                <c:pt idx="0">
                  <c:v>20.900000000000006</c:v>
                </c:pt>
                <c:pt idx="1">
                  <c:v>41.900000000000006</c:v>
                </c:pt>
              </c:numCache>
            </c:numRef>
          </c:yVal>
          <c:smooth val="0"/>
        </c:ser>
        <c:ser>
          <c:idx val="19"/>
          <c:order val="23"/>
          <c:tx>
            <c:v>Fin</c:v>
          </c:tx>
          <c:spPr>
            <a:ln w="12700">
              <a:solidFill>
                <a:srgbClr val="0000FF"/>
              </a:solidFill>
              <a:prstDash val="solid"/>
            </a:ln>
          </c:spPr>
          <c:marker>
            <c:symbol val="none"/>
          </c:marker>
          <c:xVal>
            <c:numRef>
              <c:f>(Dashboard!$L$19,Dashboard!$L$24)</c:f>
              <c:numCache>
                <c:formatCode>0.00</c:formatCode>
                <c:ptCount val="2"/>
                <c:pt idx="0">
                  <c:v>79</c:v>
                </c:pt>
                <c:pt idx="1">
                  <c:v>93</c:v>
                </c:pt>
              </c:numCache>
            </c:numRef>
          </c:xVal>
          <c:yVal>
            <c:numRef>
              <c:f>(Dashboard!$L$20,Dashboard!$L$25)</c:f>
              <c:numCache>
                <c:formatCode>0.00</c:formatCode>
                <c:ptCount val="2"/>
                <c:pt idx="0">
                  <c:v>20.900000000000006</c:v>
                </c:pt>
                <c:pt idx="1">
                  <c:v>41.900000000000006</c:v>
                </c:pt>
              </c:numCache>
            </c:numRef>
          </c:yVal>
          <c:smooth val="0"/>
        </c:ser>
        <c:ser>
          <c:idx val="0"/>
          <c:order val="24"/>
          <c:tx>
            <c:v>Centre of Gravity</c:v>
          </c:tx>
          <c:spPr>
            <a:ln w="19050">
              <a:noFill/>
            </a:ln>
          </c:spPr>
          <c:marker>
            <c:symbol val="circle"/>
            <c:size val="8"/>
            <c:spPr>
              <a:solidFill>
                <a:srgbClr val="333333"/>
              </a:solidFill>
              <a:ln>
                <a:solidFill>
                  <a:srgbClr val="333333"/>
                </a:solidFill>
                <a:prstDash val="solid"/>
              </a:ln>
            </c:spPr>
          </c:marker>
          <c:xVal>
            <c:numRef>
              <c:f>Dashboard!$I$6</c:f>
              <c:numCache>
                <c:formatCode>0.00</c:formatCode>
                <c:ptCount val="1"/>
                <c:pt idx="0">
                  <c:v>100</c:v>
                </c:pt>
              </c:numCache>
            </c:numRef>
          </c:xVal>
          <c:yVal>
            <c:numRef>
              <c:f>Dashboard!$I$7</c:f>
              <c:numCache>
                <c:formatCode>0.00</c:formatCode>
                <c:ptCount val="1"/>
                <c:pt idx="0">
                  <c:v>80.900000000000006</c:v>
                </c:pt>
              </c:numCache>
            </c:numRef>
          </c:yVal>
          <c:smooth val="0"/>
        </c:ser>
        <c:ser>
          <c:idx val="16"/>
          <c:order val="25"/>
          <c:tx>
            <c:v>Crash</c:v>
          </c:tx>
          <c:spPr>
            <a:ln w="12700">
              <a:solidFill>
                <a:srgbClr val="FF6600"/>
              </a:solidFill>
              <a:prstDash val="solid"/>
            </a:ln>
          </c:spPr>
          <c:marker>
            <c:symbol val="none"/>
          </c:marker>
          <c:xVal>
            <c:numRef>
              <c:f>Dashboard!$C$39:$I$39</c:f>
              <c:numCache>
                <c:formatCode>General</c:formatCode>
                <c:ptCount val="7"/>
                <c:pt idx="0">
                  <c:v>105</c:v>
                </c:pt>
                <c:pt idx="1">
                  <c:v>100</c:v>
                </c:pt>
                <c:pt idx="2">
                  <c:v>110</c:v>
                </c:pt>
                <c:pt idx="3">
                  <c:v>100</c:v>
                </c:pt>
                <c:pt idx="4">
                  <c:v>110</c:v>
                </c:pt>
                <c:pt idx="5">
                  <c:v>100</c:v>
                </c:pt>
                <c:pt idx="6">
                  <c:v>105</c:v>
                </c:pt>
              </c:numCache>
            </c:numRef>
          </c:xVal>
          <c:yVal>
            <c:numRef>
              <c:f>Dashboard!$C$40:$I$40</c:f>
              <c:numCache>
                <c:formatCode>General</c:formatCode>
                <c:ptCount val="7"/>
                <c:pt idx="0">
                  <c:v>-100</c:v>
                </c:pt>
                <c:pt idx="1">
                  <c:v>-100</c:v>
                </c:pt>
                <c:pt idx="2">
                  <c:v>-100</c:v>
                </c:pt>
                <c:pt idx="3">
                  <c:v>-100</c:v>
                </c:pt>
                <c:pt idx="4">
                  <c:v>-100</c:v>
                </c:pt>
                <c:pt idx="5">
                  <c:v>-100</c:v>
                </c:pt>
                <c:pt idx="6">
                  <c:v>-100</c:v>
                </c:pt>
              </c:numCache>
            </c:numRef>
          </c:yVal>
          <c:smooth val="1"/>
        </c:ser>
        <c:ser>
          <c:idx val="26"/>
          <c:order val="26"/>
          <c:tx>
            <c:v>Crash</c:v>
          </c:tx>
          <c:spPr>
            <a:ln w="12700">
              <a:solidFill>
                <a:srgbClr val="FF6600"/>
              </a:solidFill>
              <a:prstDash val="solid"/>
            </a:ln>
          </c:spPr>
          <c:marker>
            <c:symbol val="none"/>
          </c:marker>
          <c:xVal>
            <c:numRef>
              <c:f>Dashboard!$C$41:$I$41</c:f>
              <c:numCache>
                <c:formatCode>General</c:formatCode>
                <c:ptCount val="7"/>
                <c:pt idx="0">
                  <c:v>92</c:v>
                </c:pt>
                <c:pt idx="1">
                  <c:v>85</c:v>
                </c:pt>
                <c:pt idx="2">
                  <c:v>93</c:v>
                </c:pt>
                <c:pt idx="3">
                  <c:v>83</c:v>
                </c:pt>
                <c:pt idx="4">
                  <c:v>91</c:v>
                </c:pt>
                <c:pt idx="5">
                  <c:v>81</c:v>
                </c:pt>
                <c:pt idx="6">
                  <c:v>85</c:v>
                </c:pt>
              </c:numCache>
            </c:numRef>
          </c:xVal>
          <c:yVal>
            <c:numRef>
              <c:f>Dashboard!$C$42:$I$42</c:f>
              <c:numCache>
                <c:formatCode>General</c:formatCode>
                <c:ptCount val="7"/>
                <c:pt idx="0">
                  <c:v>-100</c:v>
                </c:pt>
                <c:pt idx="1">
                  <c:v>-100</c:v>
                </c:pt>
                <c:pt idx="2">
                  <c:v>-100</c:v>
                </c:pt>
                <c:pt idx="3">
                  <c:v>-100</c:v>
                </c:pt>
                <c:pt idx="4">
                  <c:v>-100</c:v>
                </c:pt>
                <c:pt idx="5">
                  <c:v>-100</c:v>
                </c:pt>
                <c:pt idx="6">
                  <c:v>-100</c:v>
                </c:pt>
              </c:numCache>
            </c:numRef>
          </c:yVal>
          <c:smooth val="1"/>
        </c:ser>
        <c:ser>
          <c:idx val="27"/>
          <c:order val="27"/>
          <c:tx>
            <c:v>Crash</c:v>
          </c:tx>
          <c:spPr>
            <a:ln w="12700">
              <a:solidFill>
                <a:srgbClr val="FF6600"/>
              </a:solidFill>
              <a:prstDash val="solid"/>
            </a:ln>
          </c:spPr>
          <c:marker>
            <c:symbol val="none"/>
          </c:marker>
          <c:xVal>
            <c:numRef>
              <c:f>Dashboard!$J$39:$P$39</c:f>
              <c:numCache>
                <c:formatCode>General</c:formatCode>
                <c:ptCount val="7"/>
                <c:pt idx="0">
                  <c:v>117</c:v>
                </c:pt>
                <c:pt idx="1">
                  <c:v>115</c:v>
                </c:pt>
                <c:pt idx="2">
                  <c:v>127</c:v>
                </c:pt>
                <c:pt idx="3">
                  <c:v>117</c:v>
                </c:pt>
                <c:pt idx="4">
                  <c:v>126</c:v>
                </c:pt>
                <c:pt idx="5">
                  <c:v>118</c:v>
                </c:pt>
                <c:pt idx="6">
                  <c:v>123</c:v>
                </c:pt>
              </c:numCache>
            </c:numRef>
          </c:xVal>
          <c:yVal>
            <c:numRef>
              <c:f>Dashboard!$J$40:$P$40</c:f>
              <c:numCache>
                <c:formatCode>General</c:formatCode>
                <c:ptCount val="7"/>
                <c:pt idx="0">
                  <c:v>-100</c:v>
                </c:pt>
                <c:pt idx="1">
                  <c:v>-100</c:v>
                </c:pt>
                <c:pt idx="2">
                  <c:v>-100</c:v>
                </c:pt>
                <c:pt idx="3">
                  <c:v>-100</c:v>
                </c:pt>
                <c:pt idx="4">
                  <c:v>-100</c:v>
                </c:pt>
                <c:pt idx="5">
                  <c:v>-100</c:v>
                </c:pt>
                <c:pt idx="6">
                  <c:v>-100</c:v>
                </c:pt>
              </c:numCache>
            </c:numRef>
          </c:yVal>
          <c:smooth val="1"/>
        </c:ser>
        <c:ser>
          <c:idx val="28"/>
          <c:order val="28"/>
          <c:tx>
            <c:v>Crash</c:v>
          </c:tx>
          <c:spPr>
            <a:ln w="12700">
              <a:solidFill>
                <a:srgbClr val="0000FF"/>
              </a:solidFill>
              <a:prstDash val="solid"/>
            </a:ln>
          </c:spPr>
          <c:marker>
            <c:symbol val="none"/>
          </c:marker>
          <c:xVal>
            <c:numRef>
              <c:f>Dashboard!$K$41:$P$41</c:f>
              <c:numCache>
                <c:formatCode>General</c:formatCode>
                <c:ptCount val="6"/>
                <c:pt idx="0">
                  <c:v>80</c:v>
                </c:pt>
                <c:pt idx="1">
                  <c:v>131</c:v>
                </c:pt>
                <c:pt idx="2">
                  <c:v>122</c:v>
                </c:pt>
                <c:pt idx="3">
                  <c:v>110</c:v>
                </c:pt>
                <c:pt idx="4">
                  <c:v>82</c:v>
                </c:pt>
                <c:pt idx="5">
                  <c:v>80</c:v>
                </c:pt>
              </c:numCache>
            </c:numRef>
          </c:xVal>
          <c:yVal>
            <c:numRef>
              <c:f>Dashboard!$K$42:$P$42</c:f>
              <c:numCache>
                <c:formatCode>General</c:formatCode>
                <c:ptCount val="6"/>
                <c:pt idx="0">
                  <c:v>-100</c:v>
                </c:pt>
                <c:pt idx="1">
                  <c:v>-100</c:v>
                </c:pt>
                <c:pt idx="2">
                  <c:v>-100</c:v>
                </c:pt>
                <c:pt idx="3">
                  <c:v>-100</c:v>
                </c:pt>
                <c:pt idx="4">
                  <c:v>-100</c:v>
                </c:pt>
                <c:pt idx="5">
                  <c:v>-100</c:v>
                </c:pt>
              </c:numCache>
            </c:numRef>
          </c:yVal>
          <c:smooth val="0"/>
        </c:ser>
        <c:dLbls>
          <c:showLegendKey val="0"/>
          <c:showVal val="0"/>
          <c:showCatName val="0"/>
          <c:showSerName val="0"/>
          <c:showPercent val="0"/>
          <c:showBubbleSize val="0"/>
        </c:dLbls>
        <c:axId val="250823352"/>
        <c:axId val="250824528"/>
      </c:scatterChart>
      <c:valAx>
        <c:axId val="250823352"/>
        <c:scaling>
          <c:orientation val="minMax"/>
          <c:max val="200"/>
          <c:min val="0"/>
        </c:scaling>
        <c:delete val="0"/>
        <c:axPos val="b"/>
        <c:numFmt formatCode="General" sourceLinked="1"/>
        <c:majorTickMark val="none"/>
        <c:minorTickMark val="none"/>
        <c:tickLblPos val="none"/>
        <c:spPr>
          <a:ln w="3175">
            <a:solidFill>
              <a:srgbClr val="FFFFFF"/>
            </a:solidFill>
            <a:prstDash val="solid"/>
          </a:ln>
        </c:spPr>
        <c:crossAx val="250824528"/>
        <c:crossesAt val="0"/>
        <c:crossBetween val="midCat"/>
        <c:majorUnit val="200"/>
        <c:minorUnit val="200"/>
      </c:valAx>
      <c:valAx>
        <c:axId val="250824528"/>
        <c:scaling>
          <c:orientation val="minMax"/>
          <c:max val="200"/>
          <c:min val="0"/>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808080"/>
            </a:solidFill>
            <a:prstDash val="solid"/>
          </a:ln>
        </c:spPr>
        <c:crossAx val="250823352"/>
        <c:crossesAt val="0"/>
        <c:crossBetween val="midCat"/>
        <c:majorUnit val="200"/>
        <c:minorUnit val="200"/>
      </c:valAx>
      <c:spPr>
        <a:gradFill rotWithShape="0">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27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Height in kilometres</a:t>
            </a:r>
          </a:p>
        </c:rich>
      </c:tx>
      <c:layout>
        <c:manualLayout>
          <c:xMode val="edge"/>
          <c:yMode val="edge"/>
          <c:x val="0.25316599132729295"/>
          <c:y val="3.0042965674088519E-2"/>
        </c:manualLayout>
      </c:layout>
      <c:overlay val="0"/>
      <c:spPr>
        <a:noFill/>
        <a:ln w="25400">
          <a:noFill/>
        </a:ln>
      </c:spPr>
    </c:title>
    <c:autoTitleDeleted val="0"/>
    <c:plotArea>
      <c:layout>
        <c:manualLayout>
          <c:layoutTarget val="inner"/>
          <c:xMode val="edge"/>
          <c:yMode val="edge"/>
          <c:x val="0.18143562711789327"/>
          <c:y val="0.16738223732706459"/>
          <c:w val="0.73418137484914947"/>
          <c:h val="0.60085931348177035"/>
        </c:manualLayout>
      </c:layout>
      <c:scatterChart>
        <c:scatterStyle val="lineMarker"/>
        <c:varyColors val="0"/>
        <c:ser>
          <c:idx val="2"/>
          <c:order val="0"/>
          <c:tx>
            <c:v>Height</c:v>
          </c:tx>
          <c:spPr>
            <a:ln w="25400">
              <a:solidFill>
                <a:srgbClr val="FF0000"/>
              </a:solidFill>
              <a:prstDash val="solid"/>
            </a:ln>
          </c:spPr>
          <c:marker>
            <c:symbol val="none"/>
          </c:marker>
          <c:xVal>
            <c:numRef>
              <c:f>Calcs!$C$1:$IR$1</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xVal>
          <c:yVal>
            <c:numRef>
              <c:f>Calcs!$C$25:$IR$25</c:f>
              <c:numCache>
                <c:formatCode>0.0</c:formatCode>
                <c:ptCount val="250"/>
                <c:pt idx="0">
                  <c:v>2.8295749358739478E-2</c:v>
                </c:pt>
                <c:pt idx="1">
                  <c:v>0.11421660844435896</c:v>
                </c:pt>
                <c:pt idx="2">
                  <c:v>0.25986042997251529</c:v>
                </c:pt>
                <c:pt idx="3">
                  <c:v>0.46738743926298298</c:v>
                </c:pt>
                <c:pt idx="4">
                  <c:v>0.73902234258514088</c:v>
                </c:pt>
                <c:pt idx="5">
                  <c:v>1.0770561774505591</c:v>
                </c:pt>
                <c:pt idx="6">
                  <c:v>1.4838478409573665</c:v>
                </c:pt>
                <c:pt idx="7">
                  <c:v>1.9618252227685402</c:v>
                </c:pt>
                <c:pt idx="8">
                  <c:v>2.513485858299382</c:v>
                </c:pt>
                <c:pt idx="9">
                  <c:v>3.1413970074839455</c:v>
                </c:pt>
                <c:pt idx="10">
                  <c:v>3.848195046979495</c:v>
                </c:pt>
                <c:pt idx="11">
                  <c:v>4.6365840532841576</c:v>
                </c:pt>
                <c:pt idx="12">
                  <c:v>5.5093334370780065</c:v>
                </c:pt>
                <c:pt idx="13">
                  <c:v>6.4692744656334069</c:v>
                </c:pt>
                <c:pt idx="14">
                  <c:v>7.5192955105394867</c:v>
                </c:pt>
                <c:pt idx="15">
                  <c:v>8.6623358053969941</c:v>
                </c:pt>
                <c:pt idx="16">
                  <c:v>9.9013774790835534</c:v>
                </c:pt>
                <c:pt idx="17">
                  <c:v>11.239435645951088</c:v>
                </c:pt>
                <c:pt idx="18">
                  <c:v>12.679546285895539</c:v>
                </c:pt>
                <c:pt idx="19">
                  <c:v>14.224751591307898</c:v>
                </c:pt>
                <c:pt idx="20">
                  <c:v>15.878082443573321</c:v>
                </c:pt>
                <c:pt idx="21">
                  <c:v>17.642537706539553</c:v>
                </c:pt>
                <c:pt idx="22">
                  <c:v>19.521059979565514</c:v>
                </c:pt>
                <c:pt idx="23">
                  <c:v>21.51650735920871</c:v>
                </c:pt>
                <c:pt idx="24">
                  <c:v>23.631620826931822</c:v>
                </c:pt>
                <c:pt idx="25">
                  <c:v>25.868986826349495</c:v>
                </c:pt>
                <c:pt idx="26">
                  <c:v>28.230994689705565</c:v>
                </c:pt>
                <c:pt idx="27">
                  <c:v>30.719788441529019</c:v>
                </c:pt>
                <c:pt idx="28">
                  <c:v>33.337212447110801</c:v>
                </c:pt>
                <c:pt idx="29">
                  <c:v>36.084750955530936</c:v>
                </c:pt>
                <c:pt idx="30">
                  <c:v>38.96346080593343</c:v>
                </c:pt>
                <c:pt idx="31">
                  <c:v>41.973897483271742</c:v>
                </c:pt>
                <c:pt idx="32">
                  <c:v>45.116034220470816</c:v>
                </c:pt>
                <c:pt idx="33">
                  <c:v>48.389174237100683</c:v>
                </c:pt>
                <c:pt idx="34">
                  <c:v>51.79185687040551</c:v>
                </c:pt>
                <c:pt idx="35">
                  <c:v>55.321756998826885</c:v>
                </c:pt>
                <c:pt idx="36">
                  <c:v>58.97557949024803</c:v>
                </c:pt>
                <c:pt idx="37">
                  <c:v>62.748949221941693</c:v>
                </c:pt>
                <c:pt idx="38">
                  <c:v>66.636298140318985</c:v>
                </c:pt>
                <c:pt idx="39">
                  <c:v>70.630751052306351</c:v>
                </c:pt>
                <c:pt idx="40">
                  <c:v>74.724010906736623</c:v>
                </c:pt>
                <c:pt idx="41">
                  <c:v>78.90624703945555</c:v>
                </c:pt>
                <c:pt idx="42">
                  <c:v>83.165988022005905</c:v>
                </c:pt>
                <c:pt idx="43">
                  <c:v>87.490021096337571</c:v>
                </c:pt>
                <c:pt idx="44">
                  <c:v>91.863300133536455</c:v>
                </c:pt>
                <c:pt idx="45">
                  <c:v>96.268865702242735</c:v>
                </c:pt>
                <c:pt idx="46">
                  <c:v>100.68777718394848</c:v>
                </c:pt>
                <c:pt idx="47">
                  <c:v>105.09905803251046</c:v>
                </c:pt>
                <c:pt idx="48">
                  <c:v>109.48790254478787</c:v>
                </c:pt>
                <c:pt idx="49">
                  <c:v>113.85218603057471</c:v>
                </c:pt>
                <c:pt idx="50">
                  <c:v>118.19543001320072</c:v>
                </c:pt>
                <c:pt idx="51">
                  <c:v>122.49153671527704</c:v>
                </c:pt>
                <c:pt idx="52">
                  <c:v>126.71136488827032</c:v>
                </c:pt>
                <c:pt idx="53">
                  <c:v>130.85376184933318</c:v>
                </c:pt>
                <c:pt idx="54">
                  <c:v>134.91882206038233</c:v>
                </c:pt>
                <c:pt idx="55">
                  <c:v>138.90663876308054</c:v>
                </c:pt>
                <c:pt idx="56">
                  <c:v>142.81730310161242</c:v>
                </c:pt>
                <c:pt idx="57">
                  <c:v>146.6509041359372</c:v>
                </c:pt>
                <c:pt idx="58">
                  <c:v>150.40752885471304</c:v>
                </c:pt>
                <c:pt idx="59">
                  <c:v>154.08726218789835</c:v>
                </c:pt>
                <c:pt idx="60">
                  <c:v>157.69018701903329</c:v>
                </c:pt>
                <c:pt idx="61">
                  <c:v>161.21638507842593</c:v>
                </c:pt>
                <c:pt idx="62">
                  <c:v>164.67308055653365</c:v>
                </c:pt>
                <c:pt idx="63">
                  <c:v>168.0676966665344</c:v>
                </c:pt>
                <c:pt idx="64">
                  <c:v>171.40071572947272</c:v>
                </c:pt>
                <c:pt idx="65">
                  <c:v>174.67262825527484</c:v>
                </c:pt>
                <c:pt idx="66">
                  <c:v>177.88393316037167</c:v>
                </c:pt>
                <c:pt idx="67">
                  <c:v>181.03513807695802</c:v>
                </c:pt>
                <c:pt idx="68">
                  <c:v>184.11041412103719</c:v>
                </c:pt>
                <c:pt idx="69">
                  <c:v>187.09375269359612</c:v>
                </c:pt>
                <c:pt idx="70">
                  <c:v>189.98530938493141</c:v>
                </c:pt>
                <c:pt idx="71">
                  <c:v>192.7852409631042</c:v>
                </c:pt>
                <c:pt idx="72">
                  <c:v>195.49370441080927</c:v>
                </c:pt>
                <c:pt idx="73">
                  <c:v>198.11085793324213</c:v>
                </c:pt>
                <c:pt idx="74">
                  <c:v>200.63685992119338</c:v>
                </c:pt>
                <c:pt idx="75">
                  <c:v>203.07187000755187</c:v>
                </c:pt>
                <c:pt idx="76">
                  <c:v>205.41605013265692</c:v>
                </c:pt>
                <c:pt idx="77">
                  <c:v>207.66956350222677</c:v>
                </c:pt>
                <c:pt idx="78">
                  <c:v>209.83257457921934</c:v>
                </c:pt>
                <c:pt idx="79">
                  <c:v>211.90524906681844</c:v>
                </c:pt>
                <c:pt idx="80">
                  <c:v>213.88775503935827</c:v>
                </c:pt>
                <c:pt idx="81">
                  <c:v>215.78026294011877</c:v>
                </c:pt>
                <c:pt idx="82">
                  <c:v>217.58294441098926</c:v>
                </c:pt>
                <c:pt idx="83">
                  <c:v>219.29597344401529</c:v>
                </c:pt>
                <c:pt idx="84">
                  <c:v>220.91952757439736</c:v>
                </c:pt>
                <c:pt idx="85">
                  <c:v>222.45378665720065</c:v>
                </c:pt>
                <c:pt idx="86">
                  <c:v>223.8989315752975</c:v>
                </c:pt>
                <c:pt idx="87">
                  <c:v>225.25514669403572</c:v>
                </c:pt>
                <c:pt idx="88">
                  <c:v>226.52261980413064</c:v>
                </c:pt>
                <c:pt idx="89">
                  <c:v>227.70154079998952</c:v>
                </c:pt>
                <c:pt idx="90">
                  <c:v>228.79210289146653</c:v>
                </c:pt>
                <c:pt idx="91">
                  <c:v>229.79450252933225</c:v>
                </c:pt>
                <c:pt idx="92">
                  <c:v>230.70894069468625</c:v>
                </c:pt>
                <c:pt idx="93">
                  <c:v>231.53562282065053</c:v>
                </c:pt>
                <c:pt idx="94">
                  <c:v>232.27475730276731</c:v>
                </c:pt>
                <c:pt idx="95">
                  <c:v>232.92655532493959</c:v>
                </c:pt>
                <c:pt idx="96">
                  <c:v>233.51520438818312</c:v>
                </c:pt>
                <c:pt idx="97">
                  <c:v>234.06530369831412</c:v>
                </c:pt>
                <c:pt idx="98">
                  <c:v>234.57790627388604</c:v>
                </c:pt>
                <c:pt idx="99">
                  <c:v>235.05410146865665</c:v>
                </c:pt>
                <c:pt idx="100">
                  <c:v>235.49501475734078</c:v>
                </c:pt>
                <c:pt idx="101">
                  <c:v>235.90180756007649</c:v>
                </c:pt>
                <c:pt idx="102">
                  <c:v>236.2756818088568</c:v>
                </c:pt>
                <c:pt idx="103">
                  <c:v>236.6178815030872</c:v>
                </c:pt>
                <c:pt idx="104">
                  <c:v>236.92969439559434</c:v>
                </c:pt>
                <c:pt idx="105">
                  <c:v>237.21245371517421</c:v>
                </c:pt>
                <c:pt idx="106">
                  <c:v>237.46754175475107</c:v>
                </c:pt>
                <c:pt idx="107">
                  <c:v>237.69639359160769</c:v>
                </c:pt>
                <c:pt idx="108">
                  <c:v>237.900497564077</c:v>
                </c:pt>
                <c:pt idx="109">
                  <c:v>238.08139934320045</c:v>
                </c:pt>
                <c:pt idx="110">
                  <c:v>238.24070622862376</c:v>
                </c:pt>
                <c:pt idx="111">
                  <c:v>238.38008801938196</c:v>
                </c:pt>
                <c:pt idx="112">
                  <c:v>238.50128364440445</c:v>
                </c:pt>
                <c:pt idx="113">
                  <c:v>238.60610618120103</c:v>
                </c:pt>
                <c:pt idx="114">
                  <c:v>238.69644249718633</c:v>
                </c:pt>
                <c:pt idx="115">
                  <c:v>238.77426275373375</c:v>
                </c:pt>
                <c:pt idx="116">
                  <c:v>238.84162439944987</c:v>
                </c:pt>
                <c:pt idx="117">
                  <c:v>238.90067665833226</c:v>
                </c:pt>
                <c:pt idx="118">
                  <c:v>238.95367142545865</c:v>
                </c:pt>
                <c:pt idx="119">
                  <c:v>239.00296655233015</c:v>
                </c:pt>
                <c:pt idx="120">
                  <c:v>239.05103161965135</c:v>
                </c:pt>
                <c:pt idx="121">
                  <c:v>239.1004585264092</c:v>
                </c:pt>
                <c:pt idx="122">
                  <c:v>239.15397293226189</c:v>
                </c:pt>
                <c:pt idx="123">
                  <c:v>239.21444436481539</c:v>
                </c:pt>
                <c:pt idx="124">
                  <c:v>239.2848949356067</c:v>
                </c:pt>
                <c:pt idx="125">
                  <c:v>239.36851363433985</c:v>
                </c:pt>
                <c:pt idx="126">
                  <c:v>239.46867185528194</c:v>
                </c:pt>
                <c:pt idx="127">
                  <c:v>239.58893804381989</c:v>
                </c:pt>
                <c:pt idx="128">
                  <c:v>239.73309381543541</c:v>
                </c:pt>
                <c:pt idx="129">
                  <c:v>239.90515698359266</c:v>
                </c:pt>
                <c:pt idx="130">
                  <c:v>240.10940949128332</c:v>
                </c:pt>
                <c:pt idx="131">
                  <c:v>240.29674055892886</c:v>
                </c:pt>
                <c:pt idx="132">
                  <c:v>240.41612128614264</c:v>
                </c:pt>
                <c:pt idx="133">
                  <c:v>240.46812772834068</c:v>
                </c:pt>
                <c:pt idx="134">
                  <c:v>240.455910507825</c:v>
                </c:pt>
                <c:pt idx="135">
                  <c:v>240.41179356075037</c:v>
                </c:pt>
                <c:pt idx="136">
                  <c:v>240.36531205413684</c:v>
                </c:pt>
                <c:pt idx="137">
                  <c:v>240.31662149337214</c:v>
                </c:pt>
                <c:pt idx="138">
                  <c:v>240.26587461388073</c:v>
                </c:pt>
                <c:pt idx="139">
                  <c:v>240.21322427643869</c:v>
                </c:pt>
                <c:pt idx="140">
                  <c:v>240.15882636531225</c:v>
                </c:pt>
                <c:pt idx="141">
                  <c:v>240.10283399262676</c:v>
                </c:pt>
                <c:pt idx="142">
                  <c:v>240.04540040210523</c:v>
                </c:pt>
                <c:pt idx="143">
                  <c:v>239.98668187563317</c:v>
                </c:pt>
                <c:pt idx="144">
                  <c:v>239.93415698970878</c:v>
                </c:pt>
                <c:pt idx="145">
                  <c:v>239.89362591212537</c:v>
                </c:pt>
                <c:pt idx="146">
                  <c:v>239.86228352239803</c:v>
                </c:pt>
                <c:pt idx="147">
                  <c:v>239.838014818537</c:v>
                </c:pt>
                <c:pt idx="148">
                  <c:v>239.81922737258824</c:v>
                </c:pt>
                <c:pt idx="149">
                  <c:v>239.80472224654892</c:v>
                </c:pt>
                <c:pt idx="150">
                  <c:v>239.7935968039109</c:v>
                </c:pt>
                <c:pt idx="151">
                  <c:v>239.78517151610956</c:v>
                </c:pt>
                <c:pt idx="152">
                  <c:v>239.77885270988855</c:v>
                </c:pt>
                <c:pt idx="153">
                  <c:v>239.77411421244415</c:v>
                </c:pt>
                <c:pt idx="154">
                  <c:v>239.77063941314745</c:v>
                </c:pt>
                <c:pt idx="155">
                  <c:v>239.76834370314259</c:v>
                </c:pt>
                <c:pt idx="156">
                  <c:v>239.76723602708873</c:v>
                </c:pt>
                <c:pt idx="157">
                  <c:v>239.76732218705214</c:v>
                </c:pt>
                <c:pt idx="158">
                  <c:v>239.76800624088622</c:v>
                </c:pt>
                <c:pt idx="159">
                  <c:v>239.76868940803814</c:v>
                </c:pt>
                <c:pt idx="160">
                  <c:v>239.76937169697069</c:v>
                </c:pt>
                <c:pt idx="161">
                  <c:v>239.77005311613581</c:v>
                </c:pt>
                <c:pt idx="162">
                  <c:v>239.77073367397463</c:v>
                </c:pt>
                <c:pt idx="163">
                  <c:v>239.77141337891749</c:v>
                </c:pt>
                <c:pt idx="164">
                  <c:v>239.77209223938416</c:v>
                </c:pt>
                <c:pt idx="165">
                  <c:v>239.77277026378388</c:v>
                </c:pt>
                <c:pt idx="166">
                  <c:v>239.77344746051554</c:v>
                </c:pt>
                <c:pt idx="167">
                  <c:v>239.77412383796764</c:v>
                </c:pt>
                <c:pt idx="168">
                  <c:v>239.77479940451855</c:v>
                </c:pt>
                <c:pt idx="169">
                  <c:v>239.77547416853645</c:v>
                </c:pt>
                <c:pt idx="170">
                  <c:v>239.77614813837971</c:v>
                </c:pt>
                <c:pt idx="171">
                  <c:v>239.77682132239664</c:v>
                </c:pt>
                <c:pt idx="172">
                  <c:v>239.77749372892586</c:v>
                </c:pt>
                <c:pt idx="173">
                  <c:v>239.77816536629624</c:v>
                </c:pt>
                <c:pt idx="174">
                  <c:v>239.77883624282717</c:v>
                </c:pt>
                <c:pt idx="175">
                  <c:v>239.77950636682851</c:v>
                </c:pt>
                <c:pt idx="176">
                  <c:v>239.78017574660072</c:v>
                </c:pt>
                <c:pt idx="177">
                  <c:v>239.78084439043502</c:v>
                </c:pt>
                <c:pt idx="178">
                  <c:v>239.78151230661351</c:v>
                </c:pt>
                <c:pt idx="179">
                  <c:v>239.78217950340914</c:v>
                </c:pt>
                <c:pt idx="180">
                  <c:v>239.78284598908596</c:v>
                </c:pt>
                <c:pt idx="181">
                  <c:v>239.78351177189916</c:v>
                </c:pt>
                <c:pt idx="182">
                  <c:v>239.78417686009516</c:v>
                </c:pt>
                <c:pt idx="183">
                  <c:v>239.78484126191171</c:v>
                </c:pt>
                <c:pt idx="184">
                  <c:v>239.78550498557803</c:v>
                </c:pt>
                <c:pt idx="185">
                  <c:v>239.7861680393149</c:v>
                </c:pt>
                <c:pt idx="186">
                  <c:v>239.78683043133475</c:v>
                </c:pt>
                <c:pt idx="187">
                  <c:v>239.78749216984176</c:v>
                </c:pt>
                <c:pt idx="188">
                  <c:v>239.78815326303189</c:v>
                </c:pt>
                <c:pt idx="189">
                  <c:v>239.78881371909318</c:v>
                </c:pt>
                <c:pt idx="190">
                  <c:v>239.7894735462057</c:v>
                </c:pt>
                <c:pt idx="191">
                  <c:v>239.79013275254164</c:v>
                </c:pt>
                <c:pt idx="192">
                  <c:v>239.79079134626542</c:v>
                </c:pt>
                <c:pt idx="193">
                  <c:v>239.79144933553391</c:v>
                </c:pt>
                <c:pt idx="194">
                  <c:v>239.79210672849641</c:v>
                </c:pt>
                <c:pt idx="195">
                  <c:v>239.79276353329476</c:v>
                </c:pt>
                <c:pt idx="196">
                  <c:v>239.79341975806349</c:v>
                </c:pt>
                <c:pt idx="197">
                  <c:v>239.79407541092988</c:v>
                </c:pt>
                <c:pt idx="198">
                  <c:v>239.79473050001411</c:v>
                </c:pt>
                <c:pt idx="199">
                  <c:v>239.79538503342931</c:v>
                </c:pt>
                <c:pt idx="200">
                  <c:v>239.79603901928164</c:v>
                </c:pt>
                <c:pt idx="201">
                  <c:v>239.79669246567045</c:v>
                </c:pt>
                <c:pt idx="202">
                  <c:v>239.79734538068837</c:v>
                </c:pt>
                <c:pt idx="203">
                  <c:v>239.79799777242144</c:v>
                </c:pt>
                <c:pt idx="204">
                  <c:v>239.79864964894907</c:v>
                </c:pt>
                <c:pt idx="205">
                  <c:v>239.79930101834429</c:v>
                </c:pt>
                <c:pt idx="206">
                  <c:v>239.79995188867386</c:v>
                </c:pt>
                <c:pt idx="207">
                  <c:v>239.80060226799819</c:v>
                </c:pt>
                <c:pt idx="208">
                  <c:v>239.80125216437165</c:v>
                </c:pt>
                <c:pt idx="209">
                  <c:v>239.80190158584256</c:v>
                </c:pt>
                <c:pt idx="210">
                  <c:v>239.8025505404533</c:v>
                </c:pt>
                <c:pt idx="211">
                  <c:v>239.80319903624036</c:v>
                </c:pt>
                <c:pt idx="212">
                  <c:v>239.80384708123458</c:v>
                </c:pt>
                <c:pt idx="213">
                  <c:v>239.80449468346117</c:v>
                </c:pt>
                <c:pt idx="214">
                  <c:v>239.80514185093975</c:v>
                </c:pt>
                <c:pt idx="215">
                  <c:v>239.80578859168452</c:v>
                </c:pt>
                <c:pt idx="216">
                  <c:v>239.80643491370432</c:v>
                </c:pt>
                <c:pt idx="217">
                  <c:v>239.80708082500283</c:v>
                </c:pt>
                <c:pt idx="218">
                  <c:v>239.80772633357856</c:v>
                </c:pt>
                <c:pt idx="219">
                  <c:v>239.80837144742492</c:v>
                </c:pt>
                <c:pt idx="220">
                  <c:v>239.80901617453048</c:v>
                </c:pt>
                <c:pt idx="221">
                  <c:v>239.80966052287891</c:v>
                </c:pt>
                <c:pt idx="222">
                  <c:v>239.81030450044918</c:v>
                </c:pt>
                <c:pt idx="223">
                  <c:v>239.81094811521555</c:v>
                </c:pt>
                <c:pt idx="224">
                  <c:v>239.81159137514777</c:v>
                </c:pt>
                <c:pt idx="225">
                  <c:v>239.81223428821119</c:v>
                </c:pt>
                <c:pt idx="226">
                  <c:v>239.81287686236672</c:v>
                </c:pt>
                <c:pt idx="227">
                  <c:v>239.81351910557109</c:v>
                </c:pt>
                <c:pt idx="228">
                  <c:v>239.81416102577688</c:v>
                </c:pt>
                <c:pt idx="229">
                  <c:v>239.8148026309326</c:v>
                </c:pt>
                <c:pt idx="230">
                  <c:v>239.81544392898283</c:v>
                </c:pt>
                <c:pt idx="231">
                  <c:v>239.81608492786827</c:v>
                </c:pt>
                <c:pt idx="232">
                  <c:v>239.81672563552587</c:v>
                </c:pt>
                <c:pt idx="233">
                  <c:v>239.81736605988891</c:v>
                </c:pt>
                <c:pt idx="234">
                  <c:v>239.81800620888714</c:v>
                </c:pt>
                <c:pt idx="235">
                  <c:v>239.81864609044686</c:v>
                </c:pt>
                <c:pt idx="236">
                  <c:v>239.81928571249094</c:v>
                </c:pt>
                <c:pt idx="237">
                  <c:v>239.81992508293908</c:v>
                </c:pt>
                <c:pt idx="238">
                  <c:v>239.8205642097077</c:v>
                </c:pt>
                <c:pt idx="239">
                  <c:v>239.82120310071022</c:v>
                </c:pt>
                <c:pt idx="240">
                  <c:v>239.82184176385718</c:v>
                </c:pt>
                <c:pt idx="241">
                  <c:v>239.82248020705603</c:v>
                </c:pt>
                <c:pt idx="242">
                  <c:v>239.82311843821162</c:v>
                </c:pt>
                <c:pt idx="243">
                  <c:v>239.82375646522607</c:v>
                </c:pt>
                <c:pt idx="244">
                  <c:v>239.8243942959989</c:v>
                </c:pt>
                <c:pt idx="245">
                  <c:v>239.82503193842717</c:v>
                </c:pt>
                <c:pt idx="246">
                  <c:v>239.82566940040559</c:v>
                </c:pt>
                <c:pt idx="247">
                  <c:v>239.82630668982648</c:v>
                </c:pt>
                <c:pt idx="248">
                  <c:v>239.82694381458009</c:v>
                </c:pt>
                <c:pt idx="249">
                  <c:v>239.82758078255455</c:v>
                </c:pt>
              </c:numCache>
            </c:numRef>
          </c:yVal>
          <c:smooth val="0"/>
        </c:ser>
        <c:ser>
          <c:idx val="0"/>
          <c:order val="1"/>
          <c:tx>
            <c:v>Selected period</c:v>
          </c:tx>
          <c:spPr>
            <a:ln w="19050">
              <a:noFill/>
            </a:ln>
          </c:spPr>
          <c:marker>
            <c:symbol val="circle"/>
            <c:size val="7"/>
            <c:spPr>
              <a:solidFill>
                <a:srgbClr val="333333"/>
              </a:solidFill>
              <a:ln>
                <a:solidFill>
                  <a:srgbClr val="333333"/>
                </a:solidFill>
                <a:prstDash val="solid"/>
              </a:ln>
            </c:spPr>
          </c:marker>
          <c:xVal>
            <c:numRef>
              <c:f>Dashboard!$J$34</c:f>
              <c:numCache>
                <c:formatCode>General</c:formatCode>
                <c:ptCount val="1"/>
                <c:pt idx="0">
                  <c:v>0</c:v>
                </c:pt>
              </c:numCache>
            </c:numRef>
          </c:xVal>
          <c:yVal>
            <c:numRef>
              <c:f>Dashboard!$P$23</c:f>
              <c:numCache>
                <c:formatCode>0.0</c:formatCode>
                <c:ptCount val="1"/>
                <c:pt idx="0">
                  <c:v>0</c:v>
                </c:pt>
              </c:numCache>
            </c:numRef>
          </c:yVal>
          <c:smooth val="0"/>
        </c:ser>
        <c:dLbls>
          <c:showLegendKey val="0"/>
          <c:showVal val="0"/>
          <c:showCatName val="0"/>
          <c:showSerName val="0"/>
          <c:showPercent val="0"/>
          <c:showBubbleSize val="0"/>
        </c:dLbls>
        <c:axId val="250819824"/>
        <c:axId val="250825704"/>
      </c:scatterChart>
      <c:valAx>
        <c:axId val="250819824"/>
        <c:scaling>
          <c:orientation val="minMax"/>
          <c:max val="250"/>
          <c:min val="0"/>
        </c:scaling>
        <c:delete val="0"/>
        <c:axPos val="b"/>
        <c:title>
          <c:tx>
            <c:rich>
              <a:bodyPr/>
              <a:lstStyle/>
              <a:p>
                <a:pPr>
                  <a:defRPr sz="825" b="0" i="0" u="none" strike="noStrike" baseline="0">
                    <a:solidFill>
                      <a:srgbClr val="000000"/>
                    </a:solidFill>
                    <a:latin typeface="Arial"/>
                    <a:ea typeface="Arial"/>
                    <a:cs typeface="Arial"/>
                  </a:defRPr>
                </a:pPr>
                <a:r>
                  <a:rPr lang="en-GB"/>
                  <a:t>Period</a:t>
                </a:r>
              </a:p>
            </c:rich>
          </c:tx>
          <c:layout>
            <c:manualLayout>
              <c:xMode val="edge"/>
              <c:yMode val="edge"/>
              <c:x val="0.39662671974609226"/>
              <c:y val="0.858370447831100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50825704"/>
        <c:crosses val="autoZero"/>
        <c:crossBetween val="midCat"/>
      </c:valAx>
      <c:valAx>
        <c:axId val="25082570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50819824"/>
        <c:crosses val="autoZero"/>
        <c:crossBetween val="midCat"/>
      </c:valAx>
      <c:spPr>
        <a:gradFill rotWithShape="0">
          <a:gsLst>
            <a:gs pos="0">
              <a:srgbClr xmlns:mc="http://schemas.openxmlformats.org/markup-compatibility/2006" xmlns:a14="http://schemas.microsoft.com/office/drawing/2010/main" val="595959" mc:Ignorable="a14" a14:legacySpreadsheetColorIndex="22">
                <a:gamma/>
                <a:shade val="46275"/>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Orbital Insertion Proximity</a:t>
            </a:r>
          </a:p>
        </c:rich>
      </c:tx>
      <c:layout>
        <c:manualLayout>
          <c:xMode val="edge"/>
          <c:yMode val="edge"/>
          <c:x val="0.23550870464020437"/>
          <c:y val="2.5559235016963177E-2"/>
        </c:manualLayout>
      </c:layout>
      <c:overlay val="0"/>
      <c:spPr>
        <a:noFill/>
        <a:ln w="25400">
          <a:noFill/>
        </a:ln>
      </c:spPr>
    </c:title>
    <c:autoTitleDeleted val="0"/>
    <c:plotArea>
      <c:layout>
        <c:manualLayout>
          <c:layoutTarget val="inner"/>
          <c:xMode val="edge"/>
          <c:yMode val="edge"/>
          <c:x val="0.2246390721183488"/>
          <c:y val="0.16932993198738105"/>
          <c:w val="0.72464216812370574"/>
          <c:h val="0.66134520606392222"/>
        </c:manualLayout>
      </c:layout>
      <c:scatterChart>
        <c:scatterStyle val="lineMarker"/>
        <c:varyColors val="0"/>
        <c:ser>
          <c:idx val="0"/>
          <c:order val="0"/>
          <c:tx>
            <c:v>Height</c:v>
          </c:tx>
          <c:spPr>
            <a:ln w="19050">
              <a:noFill/>
            </a:ln>
          </c:spPr>
          <c:marker>
            <c:symbol val="diamond"/>
            <c:size val="10"/>
            <c:spPr>
              <a:solidFill>
                <a:srgbClr val="FF0000"/>
              </a:solidFill>
              <a:ln>
                <a:solidFill>
                  <a:srgbClr val="FF0000"/>
                </a:solidFill>
                <a:prstDash val="solid"/>
              </a:ln>
            </c:spPr>
          </c:marker>
          <c:xVal>
            <c:numRef>
              <c:f>Dashboard!$J$23</c:f>
              <c:numCache>
                <c:formatCode>General</c:formatCode>
                <c:ptCount val="1"/>
                <c:pt idx="0">
                  <c:v>100</c:v>
                </c:pt>
              </c:numCache>
            </c:numRef>
          </c:xVal>
          <c:yVal>
            <c:numRef>
              <c:f>Dashboard!$J$24</c:f>
              <c:numCache>
                <c:formatCode>0.00</c:formatCode>
                <c:ptCount val="1"/>
                <c:pt idx="0">
                  <c:v>0</c:v>
                </c:pt>
              </c:numCache>
            </c:numRef>
          </c:yVal>
          <c:smooth val="0"/>
        </c:ser>
        <c:ser>
          <c:idx val="1"/>
          <c:order val="1"/>
          <c:tx>
            <c:v>Horizontal speed</c:v>
          </c:tx>
          <c:spPr>
            <a:ln w="19050">
              <a:noFill/>
            </a:ln>
          </c:spPr>
          <c:marker>
            <c:symbol val="diamond"/>
            <c:size val="10"/>
            <c:spPr>
              <a:solidFill>
                <a:srgbClr val="008000"/>
              </a:solidFill>
              <a:ln>
                <a:solidFill>
                  <a:srgbClr val="008000"/>
                </a:solidFill>
                <a:prstDash val="solid"/>
              </a:ln>
            </c:spPr>
          </c:marker>
          <c:xVal>
            <c:numRef>
              <c:f>Dashboard!$J$26</c:f>
              <c:numCache>
                <c:formatCode>General</c:formatCode>
                <c:ptCount val="1"/>
                <c:pt idx="0">
                  <c:v>150</c:v>
                </c:pt>
              </c:numCache>
            </c:numRef>
          </c:xVal>
          <c:yVal>
            <c:numRef>
              <c:f>Dashboard!$J$27</c:f>
              <c:numCache>
                <c:formatCode>0.00</c:formatCode>
                <c:ptCount val="1"/>
                <c:pt idx="0">
                  <c:v>0</c:v>
                </c:pt>
              </c:numCache>
            </c:numRef>
          </c:yVal>
          <c:smooth val="0"/>
        </c:ser>
        <c:ser>
          <c:idx val="2"/>
          <c:order val="2"/>
          <c:tx>
            <c:v>Vertical speed</c:v>
          </c:tx>
          <c:spPr>
            <a:ln w="19050">
              <a:noFill/>
            </a:ln>
          </c:spPr>
          <c:marker>
            <c:symbol val="diamond"/>
            <c:size val="10"/>
            <c:spPr>
              <a:solidFill>
                <a:srgbClr val="0000FF"/>
              </a:solidFill>
              <a:ln>
                <a:solidFill>
                  <a:srgbClr val="0000FF"/>
                </a:solidFill>
                <a:prstDash val="solid"/>
              </a:ln>
            </c:spPr>
          </c:marker>
          <c:xVal>
            <c:numRef>
              <c:f>Dashboard!$J$29</c:f>
              <c:numCache>
                <c:formatCode>General</c:formatCode>
                <c:ptCount val="1"/>
                <c:pt idx="0">
                  <c:v>50</c:v>
                </c:pt>
              </c:numCache>
            </c:numRef>
          </c:xVal>
          <c:yVal>
            <c:numRef>
              <c:f>Dashboard!$J$30</c:f>
              <c:numCache>
                <c:formatCode>0.00</c:formatCode>
                <c:ptCount val="1"/>
                <c:pt idx="0">
                  <c:v>100</c:v>
                </c:pt>
              </c:numCache>
            </c:numRef>
          </c:yVal>
          <c:smooth val="0"/>
        </c:ser>
        <c:ser>
          <c:idx val="3"/>
          <c:order val="3"/>
          <c:tx>
            <c:v>Target</c:v>
          </c:tx>
          <c:spPr>
            <a:ln w="25400">
              <a:solidFill>
                <a:srgbClr val="FFCC00"/>
              </a:solidFill>
              <a:prstDash val="solid"/>
            </a:ln>
          </c:spPr>
          <c:marker>
            <c:symbol val="none"/>
          </c:marker>
          <c:xVal>
            <c:numLit>
              <c:formatCode>General</c:formatCode>
              <c:ptCount val="2"/>
              <c:pt idx="0">
                <c:v>0</c:v>
              </c:pt>
              <c:pt idx="1">
                <c:v>200</c:v>
              </c:pt>
            </c:numLit>
          </c:xVal>
          <c:yVal>
            <c:numLit>
              <c:formatCode>General</c:formatCode>
              <c:ptCount val="2"/>
              <c:pt idx="0">
                <c:v>100</c:v>
              </c:pt>
              <c:pt idx="1">
                <c:v>100</c:v>
              </c:pt>
            </c:numLit>
          </c:yVal>
          <c:smooth val="0"/>
        </c:ser>
        <c:dLbls>
          <c:showLegendKey val="0"/>
          <c:showVal val="0"/>
          <c:showCatName val="0"/>
          <c:showSerName val="0"/>
          <c:showPercent val="0"/>
          <c:showBubbleSize val="0"/>
        </c:dLbls>
        <c:axId val="279218936"/>
        <c:axId val="279217760"/>
      </c:scatterChart>
      <c:valAx>
        <c:axId val="279218936"/>
        <c:scaling>
          <c:orientation val="minMax"/>
          <c:max val="200"/>
          <c:min val="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FFFFFF"/>
                </a:solidFill>
                <a:latin typeface="Arial"/>
                <a:ea typeface="Arial"/>
                <a:cs typeface="Arial"/>
              </a:defRPr>
            </a:pPr>
            <a:endParaRPr lang="en-US"/>
          </a:p>
        </c:txPr>
        <c:crossAx val="279217760"/>
        <c:crosses val="autoZero"/>
        <c:crossBetween val="midCat"/>
        <c:minorUnit val="50"/>
      </c:valAx>
      <c:valAx>
        <c:axId val="279217760"/>
        <c:scaling>
          <c:orientation val="minMax"/>
          <c:max val="200"/>
          <c:min val="0"/>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400" b="0" i="0" u="none" strike="noStrike" baseline="0">
                <a:solidFill>
                  <a:srgbClr val="FFFFFF"/>
                </a:solidFill>
                <a:latin typeface="Arial"/>
                <a:ea typeface="Arial"/>
                <a:cs typeface="Arial"/>
              </a:defRPr>
            </a:pPr>
            <a:endParaRPr lang="en-US"/>
          </a:p>
        </c:txPr>
        <c:crossAx val="279218936"/>
        <c:crossesAt val="0"/>
        <c:crossBetween val="midCat"/>
        <c:majorUnit val="50"/>
        <c:minorUnit val="50"/>
      </c:valAx>
      <c:spPr>
        <a:gradFill rotWithShape="0">
          <a:gsLst>
            <a:gs pos="0">
              <a:srgbClr xmlns:mc="http://schemas.openxmlformats.org/markup-compatibility/2006" xmlns:a14="http://schemas.microsoft.com/office/drawing/2010/main" val="C0C0C0" mc:Ignorable="a14" a14:legacySpreadsheetColorIndex="22"/>
            </a:gs>
            <a:gs pos="50000">
              <a:srgbClr xmlns:mc="http://schemas.openxmlformats.org/markup-compatibility/2006" xmlns:a14="http://schemas.microsoft.com/office/drawing/2010/main" val="808080" mc:Ignorable="a14" a14:legacySpreadsheetColorIndex="22">
                <a:gamma/>
                <a:shade val="66667"/>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4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a:t>Height in kilometres</a:t>
            </a:r>
          </a:p>
        </c:rich>
      </c:tx>
      <c:layout>
        <c:manualLayout>
          <c:xMode val="edge"/>
          <c:yMode val="edge"/>
          <c:x val="0.34715124712888862"/>
          <c:y val="4.0498657979980368E-2"/>
        </c:manualLayout>
      </c:layout>
      <c:overlay val="0"/>
      <c:spPr>
        <a:noFill/>
        <a:ln w="25400">
          <a:noFill/>
        </a:ln>
      </c:spPr>
    </c:title>
    <c:autoTitleDeleted val="0"/>
    <c:plotArea>
      <c:layout>
        <c:manualLayout>
          <c:layoutTarget val="inner"/>
          <c:xMode val="edge"/>
          <c:yMode val="edge"/>
          <c:x val="0.10362723794892197"/>
          <c:y val="0.14641822500454438"/>
          <c:w val="0.8238365416939295"/>
          <c:h val="0.69366930769167867"/>
        </c:manualLayout>
      </c:layout>
      <c:scatterChart>
        <c:scatterStyle val="lineMarker"/>
        <c:varyColors val="0"/>
        <c:ser>
          <c:idx val="0"/>
          <c:order val="0"/>
          <c:tx>
            <c:v>Height</c:v>
          </c:tx>
          <c:spPr>
            <a:ln w="25400">
              <a:solidFill>
                <a:srgbClr val="FF0000"/>
              </a:solidFill>
              <a:prstDash val="solid"/>
            </a:ln>
          </c:spPr>
          <c:marker>
            <c:symbol val="none"/>
          </c:marker>
          <c:xVal>
            <c:numRef>
              <c:f>Calcs!$C$1:$IR$1</c:f>
              <c:numCache>
                <c:formatCode>General</c:formatCode>
                <c:ptCount val="2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numCache>
            </c:numRef>
          </c:xVal>
          <c:yVal>
            <c:numRef>
              <c:f>Calcs!$C$25:$IR$25</c:f>
              <c:numCache>
                <c:formatCode>0.0</c:formatCode>
                <c:ptCount val="250"/>
                <c:pt idx="0">
                  <c:v>2.8295749358739478E-2</c:v>
                </c:pt>
                <c:pt idx="1">
                  <c:v>0.11421660844435896</c:v>
                </c:pt>
                <c:pt idx="2">
                  <c:v>0.25986042997251529</c:v>
                </c:pt>
                <c:pt idx="3">
                  <c:v>0.46738743926298298</c:v>
                </c:pt>
                <c:pt idx="4">
                  <c:v>0.73902234258514088</c:v>
                </c:pt>
                <c:pt idx="5">
                  <c:v>1.0770561774505591</c:v>
                </c:pt>
                <c:pt idx="6">
                  <c:v>1.4838478409573665</c:v>
                </c:pt>
                <c:pt idx="7">
                  <c:v>1.9618252227685402</c:v>
                </c:pt>
                <c:pt idx="8">
                  <c:v>2.513485858299382</c:v>
                </c:pt>
                <c:pt idx="9">
                  <c:v>3.1413970074839455</c:v>
                </c:pt>
                <c:pt idx="10">
                  <c:v>3.848195046979495</c:v>
                </c:pt>
                <c:pt idx="11">
                  <c:v>4.6365840532841576</c:v>
                </c:pt>
                <c:pt idx="12">
                  <c:v>5.5093334370780065</c:v>
                </c:pt>
                <c:pt idx="13">
                  <c:v>6.4692744656334069</c:v>
                </c:pt>
                <c:pt idx="14">
                  <c:v>7.5192955105394867</c:v>
                </c:pt>
                <c:pt idx="15">
                  <c:v>8.6623358053969941</c:v>
                </c:pt>
                <c:pt idx="16">
                  <c:v>9.9013774790835534</c:v>
                </c:pt>
                <c:pt idx="17">
                  <c:v>11.239435645951088</c:v>
                </c:pt>
                <c:pt idx="18">
                  <c:v>12.679546285895539</c:v>
                </c:pt>
                <c:pt idx="19">
                  <c:v>14.224751591307898</c:v>
                </c:pt>
                <c:pt idx="20">
                  <c:v>15.878082443573321</c:v>
                </c:pt>
                <c:pt idx="21">
                  <c:v>17.642537706539553</c:v>
                </c:pt>
                <c:pt idx="22">
                  <c:v>19.521059979565514</c:v>
                </c:pt>
                <c:pt idx="23">
                  <c:v>21.51650735920871</c:v>
                </c:pt>
                <c:pt idx="24">
                  <c:v>23.631620826931822</c:v>
                </c:pt>
                <c:pt idx="25">
                  <c:v>25.868986826349495</c:v>
                </c:pt>
                <c:pt idx="26">
                  <c:v>28.230994689705565</c:v>
                </c:pt>
                <c:pt idx="27">
                  <c:v>30.719788441529019</c:v>
                </c:pt>
                <c:pt idx="28">
                  <c:v>33.337212447110801</c:v>
                </c:pt>
                <c:pt idx="29">
                  <c:v>36.084750955530936</c:v>
                </c:pt>
                <c:pt idx="30">
                  <c:v>38.96346080593343</c:v>
                </c:pt>
                <c:pt idx="31">
                  <c:v>41.973897483271742</c:v>
                </c:pt>
                <c:pt idx="32">
                  <c:v>45.116034220470816</c:v>
                </c:pt>
                <c:pt idx="33">
                  <c:v>48.389174237100683</c:v>
                </c:pt>
                <c:pt idx="34">
                  <c:v>51.79185687040551</c:v>
                </c:pt>
                <c:pt idx="35">
                  <c:v>55.321756998826885</c:v>
                </c:pt>
                <c:pt idx="36">
                  <c:v>58.97557949024803</c:v>
                </c:pt>
                <c:pt idx="37">
                  <c:v>62.748949221941693</c:v>
                </c:pt>
                <c:pt idx="38">
                  <c:v>66.636298140318985</c:v>
                </c:pt>
                <c:pt idx="39">
                  <c:v>70.630751052306351</c:v>
                </c:pt>
                <c:pt idx="40">
                  <c:v>74.724010906736623</c:v>
                </c:pt>
                <c:pt idx="41">
                  <c:v>78.90624703945555</c:v>
                </c:pt>
                <c:pt idx="42">
                  <c:v>83.165988022005905</c:v>
                </c:pt>
                <c:pt idx="43">
                  <c:v>87.490021096337571</c:v>
                </c:pt>
                <c:pt idx="44">
                  <c:v>91.863300133536455</c:v>
                </c:pt>
                <c:pt idx="45">
                  <c:v>96.268865702242735</c:v>
                </c:pt>
                <c:pt idx="46">
                  <c:v>100.68777718394848</c:v>
                </c:pt>
                <c:pt idx="47">
                  <c:v>105.09905803251046</c:v>
                </c:pt>
                <c:pt idx="48">
                  <c:v>109.48790254478787</c:v>
                </c:pt>
                <c:pt idx="49">
                  <c:v>113.85218603057471</c:v>
                </c:pt>
                <c:pt idx="50">
                  <c:v>118.19543001320072</c:v>
                </c:pt>
                <c:pt idx="51">
                  <c:v>122.49153671527704</c:v>
                </c:pt>
                <c:pt idx="52">
                  <c:v>126.71136488827032</c:v>
                </c:pt>
                <c:pt idx="53">
                  <c:v>130.85376184933318</c:v>
                </c:pt>
                <c:pt idx="54">
                  <c:v>134.91882206038233</c:v>
                </c:pt>
                <c:pt idx="55">
                  <c:v>138.90663876308054</c:v>
                </c:pt>
                <c:pt idx="56">
                  <c:v>142.81730310161242</c:v>
                </c:pt>
                <c:pt idx="57">
                  <c:v>146.6509041359372</c:v>
                </c:pt>
                <c:pt idx="58">
                  <c:v>150.40752885471304</c:v>
                </c:pt>
                <c:pt idx="59">
                  <c:v>154.08726218789835</c:v>
                </c:pt>
                <c:pt idx="60">
                  <c:v>157.69018701903329</c:v>
                </c:pt>
                <c:pt idx="61">
                  <c:v>161.21638507842593</c:v>
                </c:pt>
                <c:pt idx="62">
                  <c:v>164.67308055653365</c:v>
                </c:pt>
                <c:pt idx="63">
                  <c:v>168.0676966665344</c:v>
                </c:pt>
                <c:pt idx="64">
                  <c:v>171.40071572947272</c:v>
                </c:pt>
                <c:pt idx="65">
                  <c:v>174.67262825527484</c:v>
                </c:pt>
                <c:pt idx="66">
                  <c:v>177.88393316037167</c:v>
                </c:pt>
                <c:pt idx="67">
                  <c:v>181.03513807695802</c:v>
                </c:pt>
                <c:pt idx="68">
                  <c:v>184.11041412103719</c:v>
                </c:pt>
                <c:pt idx="69">
                  <c:v>187.09375269359612</c:v>
                </c:pt>
                <c:pt idx="70">
                  <c:v>189.98530938493141</c:v>
                </c:pt>
                <c:pt idx="71">
                  <c:v>192.7852409631042</c:v>
                </c:pt>
                <c:pt idx="72">
                  <c:v>195.49370441080927</c:v>
                </c:pt>
                <c:pt idx="73">
                  <c:v>198.11085793324213</c:v>
                </c:pt>
                <c:pt idx="74">
                  <c:v>200.63685992119338</c:v>
                </c:pt>
                <c:pt idx="75">
                  <c:v>203.07187000755187</c:v>
                </c:pt>
                <c:pt idx="76">
                  <c:v>205.41605013265692</c:v>
                </c:pt>
                <c:pt idx="77">
                  <c:v>207.66956350222677</c:v>
                </c:pt>
                <c:pt idx="78">
                  <c:v>209.83257457921934</c:v>
                </c:pt>
                <c:pt idx="79">
                  <c:v>211.90524906681844</c:v>
                </c:pt>
                <c:pt idx="80">
                  <c:v>213.88775503935827</c:v>
                </c:pt>
                <c:pt idx="81">
                  <c:v>215.78026294011877</c:v>
                </c:pt>
                <c:pt idx="82">
                  <c:v>217.58294441098926</c:v>
                </c:pt>
                <c:pt idx="83">
                  <c:v>219.29597344401529</c:v>
                </c:pt>
                <c:pt idx="84">
                  <c:v>220.91952757439736</c:v>
                </c:pt>
                <c:pt idx="85">
                  <c:v>222.45378665720065</c:v>
                </c:pt>
                <c:pt idx="86">
                  <c:v>223.8989315752975</c:v>
                </c:pt>
                <c:pt idx="87">
                  <c:v>225.25514669403572</c:v>
                </c:pt>
                <c:pt idx="88">
                  <c:v>226.52261980413064</c:v>
                </c:pt>
                <c:pt idx="89">
                  <c:v>227.70154079998952</c:v>
                </c:pt>
                <c:pt idx="90">
                  <c:v>228.79210289146653</c:v>
                </c:pt>
                <c:pt idx="91">
                  <c:v>229.79450252933225</c:v>
                </c:pt>
                <c:pt idx="92">
                  <c:v>230.70894069468625</c:v>
                </c:pt>
                <c:pt idx="93">
                  <c:v>231.53562282065053</c:v>
                </c:pt>
                <c:pt idx="94">
                  <c:v>232.27475730276731</c:v>
                </c:pt>
                <c:pt idx="95">
                  <c:v>232.92655532493959</c:v>
                </c:pt>
                <c:pt idx="96">
                  <c:v>233.51520438818312</c:v>
                </c:pt>
                <c:pt idx="97">
                  <c:v>234.06530369831412</c:v>
                </c:pt>
                <c:pt idx="98">
                  <c:v>234.57790627388604</c:v>
                </c:pt>
                <c:pt idx="99">
                  <c:v>235.05410146865665</c:v>
                </c:pt>
                <c:pt idx="100">
                  <c:v>235.49501475734078</c:v>
                </c:pt>
                <c:pt idx="101">
                  <c:v>235.90180756007649</c:v>
                </c:pt>
                <c:pt idx="102">
                  <c:v>236.2756818088568</c:v>
                </c:pt>
                <c:pt idx="103">
                  <c:v>236.6178815030872</c:v>
                </c:pt>
                <c:pt idx="104">
                  <c:v>236.92969439559434</c:v>
                </c:pt>
                <c:pt idx="105">
                  <c:v>237.21245371517421</c:v>
                </c:pt>
                <c:pt idx="106">
                  <c:v>237.46754175475107</c:v>
                </c:pt>
                <c:pt idx="107">
                  <c:v>237.69639359160769</c:v>
                </c:pt>
                <c:pt idx="108">
                  <c:v>237.900497564077</c:v>
                </c:pt>
                <c:pt idx="109">
                  <c:v>238.08139934320045</c:v>
                </c:pt>
                <c:pt idx="110">
                  <c:v>238.24070622862376</c:v>
                </c:pt>
                <c:pt idx="111">
                  <c:v>238.38008801938196</c:v>
                </c:pt>
                <c:pt idx="112">
                  <c:v>238.50128364440445</c:v>
                </c:pt>
                <c:pt idx="113">
                  <c:v>238.60610618120103</c:v>
                </c:pt>
                <c:pt idx="114">
                  <c:v>238.69644249718633</c:v>
                </c:pt>
                <c:pt idx="115">
                  <c:v>238.77426275373375</c:v>
                </c:pt>
                <c:pt idx="116">
                  <c:v>238.84162439944987</c:v>
                </c:pt>
                <c:pt idx="117">
                  <c:v>238.90067665833226</c:v>
                </c:pt>
                <c:pt idx="118">
                  <c:v>238.95367142545865</c:v>
                </c:pt>
                <c:pt idx="119">
                  <c:v>239.00296655233015</c:v>
                </c:pt>
                <c:pt idx="120">
                  <c:v>239.05103161965135</c:v>
                </c:pt>
                <c:pt idx="121">
                  <c:v>239.1004585264092</c:v>
                </c:pt>
                <c:pt idx="122">
                  <c:v>239.15397293226189</c:v>
                </c:pt>
                <c:pt idx="123">
                  <c:v>239.21444436481539</c:v>
                </c:pt>
                <c:pt idx="124">
                  <c:v>239.2848949356067</c:v>
                </c:pt>
                <c:pt idx="125">
                  <c:v>239.36851363433985</c:v>
                </c:pt>
                <c:pt idx="126">
                  <c:v>239.46867185528194</c:v>
                </c:pt>
                <c:pt idx="127">
                  <c:v>239.58893804381989</c:v>
                </c:pt>
                <c:pt idx="128">
                  <c:v>239.73309381543541</c:v>
                </c:pt>
                <c:pt idx="129">
                  <c:v>239.90515698359266</c:v>
                </c:pt>
                <c:pt idx="130">
                  <c:v>240.10940949128332</c:v>
                </c:pt>
                <c:pt idx="131">
                  <c:v>240.29674055892886</c:v>
                </c:pt>
                <c:pt idx="132">
                  <c:v>240.41612128614264</c:v>
                </c:pt>
                <c:pt idx="133">
                  <c:v>240.46812772834068</c:v>
                </c:pt>
                <c:pt idx="134">
                  <c:v>240.455910507825</c:v>
                </c:pt>
                <c:pt idx="135">
                  <c:v>240.41179356075037</c:v>
                </c:pt>
                <c:pt idx="136">
                  <c:v>240.36531205413684</c:v>
                </c:pt>
                <c:pt idx="137">
                  <c:v>240.31662149337214</c:v>
                </c:pt>
                <c:pt idx="138">
                  <c:v>240.26587461388073</c:v>
                </c:pt>
                <c:pt idx="139">
                  <c:v>240.21322427643869</c:v>
                </c:pt>
                <c:pt idx="140">
                  <c:v>240.15882636531225</c:v>
                </c:pt>
                <c:pt idx="141">
                  <c:v>240.10283399262676</c:v>
                </c:pt>
                <c:pt idx="142">
                  <c:v>240.04540040210523</c:v>
                </c:pt>
                <c:pt idx="143">
                  <c:v>239.98668187563317</c:v>
                </c:pt>
                <c:pt idx="144">
                  <c:v>239.93415698970878</c:v>
                </c:pt>
                <c:pt idx="145">
                  <c:v>239.89362591212537</c:v>
                </c:pt>
                <c:pt idx="146">
                  <c:v>239.86228352239803</c:v>
                </c:pt>
                <c:pt idx="147">
                  <c:v>239.838014818537</c:v>
                </c:pt>
                <c:pt idx="148">
                  <c:v>239.81922737258824</c:v>
                </c:pt>
                <c:pt idx="149">
                  <c:v>239.80472224654892</c:v>
                </c:pt>
                <c:pt idx="150">
                  <c:v>239.7935968039109</c:v>
                </c:pt>
                <c:pt idx="151">
                  <c:v>239.78517151610956</c:v>
                </c:pt>
                <c:pt idx="152">
                  <c:v>239.77885270988855</c:v>
                </c:pt>
                <c:pt idx="153">
                  <c:v>239.77411421244415</c:v>
                </c:pt>
                <c:pt idx="154">
                  <c:v>239.77063941314745</c:v>
                </c:pt>
                <c:pt idx="155">
                  <c:v>239.76834370314259</c:v>
                </c:pt>
                <c:pt idx="156">
                  <c:v>239.76723602708873</c:v>
                </c:pt>
                <c:pt idx="157">
                  <c:v>239.76732218705214</c:v>
                </c:pt>
                <c:pt idx="158">
                  <c:v>239.76800624088622</c:v>
                </c:pt>
                <c:pt idx="159">
                  <c:v>239.76868940803814</c:v>
                </c:pt>
                <c:pt idx="160">
                  <c:v>239.76937169697069</c:v>
                </c:pt>
                <c:pt idx="161">
                  <c:v>239.77005311613581</c:v>
                </c:pt>
                <c:pt idx="162">
                  <c:v>239.77073367397463</c:v>
                </c:pt>
                <c:pt idx="163">
                  <c:v>239.77141337891749</c:v>
                </c:pt>
                <c:pt idx="164">
                  <c:v>239.77209223938416</c:v>
                </c:pt>
                <c:pt idx="165">
                  <c:v>239.77277026378388</c:v>
                </c:pt>
                <c:pt idx="166">
                  <c:v>239.77344746051554</c:v>
                </c:pt>
                <c:pt idx="167">
                  <c:v>239.77412383796764</c:v>
                </c:pt>
                <c:pt idx="168">
                  <c:v>239.77479940451855</c:v>
                </c:pt>
                <c:pt idx="169">
                  <c:v>239.77547416853645</c:v>
                </c:pt>
                <c:pt idx="170">
                  <c:v>239.77614813837971</c:v>
                </c:pt>
                <c:pt idx="171">
                  <c:v>239.77682132239664</c:v>
                </c:pt>
                <c:pt idx="172">
                  <c:v>239.77749372892586</c:v>
                </c:pt>
                <c:pt idx="173">
                  <c:v>239.77816536629624</c:v>
                </c:pt>
                <c:pt idx="174">
                  <c:v>239.77883624282717</c:v>
                </c:pt>
                <c:pt idx="175">
                  <c:v>239.77950636682851</c:v>
                </c:pt>
                <c:pt idx="176">
                  <c:v>239.78017574660072</c:v>
                </c:pt>
                <c:pt idx="177">
                  <c:v>239.78084439043502</c:v>
                </c:pt>
                <c:pt idx="178">
                  <c:v>239.78151230661351</c:v>
                </c:pt>
                <c:pt idx="179">
                  <c:v>239.78217950340914</c:v>
                </c:pt>
                <c:pt idx="180">
                  <c:v>239.78284598908596</c:v>
                </c:pt>
                <c:pt idx="181">
                  <c:v>239.78351177189916</c:v>
                </c:pt>
                <c:pt idx="182">
                  <c:v>239.78417686009516</c:v>
                </c:pt>
                <c:pt idx="183">
                  <c:v>239.78484126191171</c:v>
                </c:pt>
                <c:pt idx="184">
                  <c:v>239.78550498557803</c:v>
                </c:pt>
                <c:pt idx="185">
                  <c:v>239.7861680393149</c:v>
                </c:pt>
                <c:pt idx="186">
                  <c:v>239.78683043133475</c:v>
                </c:pt>
                <c:pt idx="187">
                  <c:v>239.78749216984176</c:v>
                </c:pt>
                <c:pt idx="188">
                  <c:v>239.78815326303189</c:v>
                </c:pt>
                <c:pt idx="189">
                  <c:v>239.78881371909318</c:v>
                </c:pt>
                <c:pt idx="190">
                  <c:v>239.7894735462057</c:v>
                </c:pt>
                <c:pt idx="191">
                  <c:v>239.79013275254164</c:v>
                </c:pt>
                <c:pt idx="192">
                  <c:v>239.79079134626542</c:v>
                </c:pt>
                <c:pt idx="193">
                  <c:v>239.79144933553391</c:v>
                </c:pt>
                <c:pt idx="194">
                  <c:v>239.79210672849641</c:v>
                </c:pt>
                <c:pt idx="195">
                  <c:v>239.79276353329476</c:v>
                </c:pt>
                <c:pt idx="196">
                  <c:v>239.79341975806349</c:v>
                </c:pt>
                <c:pt idx="197">
                  <c:v>239.79407541092988</c:v>
                </c:pt>
                <c:pt idx="198">
                  <c:v>239.79473050001411</c:v>
                </c:pt>
                <c:pt idx="199">
                  <c:v>239.79538503342931</c:v>
                </c:pt>
                <c:pt idx="200">
                  <c:v>239.79603901928164</c:v>
                </c:pt>
                <c:pt idx="201">
                  <c:v>239.79669246567045</c:v>
                </c:pt>
                <c:pt idx="202">
                  <c:v>239.79734538068837</c:v>
                </c:pt>
                <c:pt idx="203">
                  <c:v>239.79799777242144</c:v>
                </c:pt>
                <c:pt idx="204">
                  <c:v>239.79864964894907</c:v>
                </c:pt>
                <c:pt idx="205">
                  <c:v>239.79930101834429</c:v>
                </c:pt>
                <c:pt idx="206">
                  <c:v>239.79995188867386</c:v>
                </c:pt>
                <c:pt idx="207">
                  <c:v>239.80060226799819</c:v>
                </c:pt>
                <c:pt idx="208">
                  <c:v>239.80125216437165</c:v>
                </c:pt>
                <c:pt idx="209">
                  <c:v>239.80190158584256</c:v>
                </c:pt>
                <c:pt idx="210">
                  <c:v>239.8025505404533</c:v>
                </c:pt>
                <c:pt idx="211">
                  <c:v>239.80319903624036</c:v>
                </c:pt>
                <c:pt idx="212">
                  <c:v>239.80384708123458</c:v>
                </c:pt>
                <c:pt idx="213">
                  <c:v>239.80449468346117</c:v>
                </c:pt>
                <c:pt idx="214">
                  <c:v>239.80514185093975</c:v>
                </c:pt>
                <c:pt idx="215">
                  <c:v>239.80578859168452</c:v>
                </c:pt>
                <c:pt idx="216">
                  <c:v>239.80643491370432</c:v>
                </c:pt>
                <c:pt idx="217">
                  <c:v>239.80708082500283</c:v>
                </c:pt>
                <c:pt idx="218">
                  <c:v>239.80772633357856</c:v>
                </c:pt>
                <c:pt idx="219">
                  <c:v>239.80837144742492</c:v>
                </c:pt>
                <c:pt idx="220">
                  <c:v>239.80901617453048</c:v>
                </c:pt>
                <c:pt idx="221">
                  <c:v>239.80966052287891</c:v>
                </c:pt>
                <c:pt idx="222">
                  <c:v>239.81030450044918</c:v>
                </c:pt>
                <c:pt idx="223">
                  <c:v>239.81094811521555</c:v>
                </c:pt>
                <c:pt idx="224">
                  <c:v>239.81159137514777</c:v>
                </c:pt>
                <c:pt idx="225">
                  <c:v>239.81223428821119</c:v>
                </c:pt>
                <c:pt idx="226">
                  <c:v>239.81287686236672</c:v>
                </c:pt>
                <c:pt idx="227">
                  <c:v>239.81351910557109</c:v>
                </c:pt>
                <c:pt idx="228">
                  <c:v>239.81416102577688</c:v>
                </c:pt>
                <c:pt idx="229">
                  <c:v>239.8148026309326</c:v>
                </c:pt>
                <c:pt idx="230">
                  <c:v>239.81544392898283</c:v>
                </c:pt>
                <c:pt idx="231">
                  <c:v>239.81608492786827</c:v>
                </c:pt>
                <c:pt idx="232">
                  <c:v>239.81672563552587</c:v>
                </c:pt>
                <c:pt idx="233">
                  <c:v>239.81736605988891</c:v>
                </c:pt>
                <c:pt idx="234">
                  <c:v>239.81800620888714</c:v>
                </c:pt>
                <c:pt idx="235">
                  <c:v>239.81864609044686</c:v>
                </c:pt>
                <c:pt idx="236">
                  <c:v>239.81928571249094</c:v>
                </c:pt>
                <c:pt idx="237">
                  <c:v>239.81992508293908</c:v>
                </c:pt>
                <c:pt idx="238">
                  <c:v>239.8205642097077</c:v>
                </c:pt>
                <c:pt idx="239">
                  <c:v>239.82120310071022</c:v>
                </c:pt>
                <c:pt idx="240">
                  <c:v>239.82184176385718</c:v>
                </c:pt>
                <c:pt idx="241">
                  <c:v>239.82248020705603</c:v>
                </c:pt>
                <c:pt idx="242">
                  <c:v>239.82311843821162</c:v>
                </c:pt>
                <c:pt idx="243">
                  <c:v>239.82375646522607</c:v>
                </c:pt>
                <c:pt idx="244">
                  <c:v>239.8243942959989</c:v>
                </c:pt>
                <c:pt idx="245">
                  <c:v>239.82503193842717</c:v>
                </c:pt>
                <c:pt idx="246">
                  <c:v>239.82566940040559</c:v>
                </c:pt>
                <c:pt idx="247">
                  <c:v>239.82630668982648</c:v>
                </c:pt>
                <c:pt idx="248">
                  <c:v>239.82694381458009</c:v>
                </c:pt>
                <c:pt idx="249">
                  <c:v>239.82758078255455</c:v>
                </c:pt>
              </c:numCache>
            </c:numRef>
          </c:yVal>
          <c:smooth val="0"/>
        </c:ser>
        <c:ser>
          <c:idx val="1"/>
          <c:order val="1"/>
          <c:tx>
            <c:v>Period selected</c:v>
          </c:tx>
          <c:spPr>
            <a:ln w="19050">
              <a:noFill/>
            </a:ln>
          </c:spPr>
          <c:marker>
            <c:symbol val="circle"/>
            <c:size val="7"/>
            <c:spPr>
              <a:solidFill>
                <a:srgbClr val="333333"/>
              </a:solidFill>
              <a:ln>
                <a:solidFill>
                  <a:srgbClr val="333333"/>
                </a:solidFill>
                <a:prstDash val="solid"/>
              </a:ln>
            </c:spPr>
          </c:marker>
          <c:xVal>
            <c:numRef>
              <c:f>Dashboard!$J$34</c:f>
              <c:numCache>
                <c:formatCode>General</c:formatCode>
                <c:ptCount val="1"/>
                <c:pt idx="0">
                  <c:v>0</c:v>
                </c:pt>
              </c:numCache>
            </c:numRef>
          </c:xVal>
          <c:yVal>
            <c:numRef>
              <c:f>Dashboard!$P$23</c:f>
              <c:numCache>
                <c:formatCode>0.0</c:formatCode>
                <c:ptCount val="1"/>
                <c:pt idx="0">
                  <c:v>0</c:v>
                </c:pt>
              </c:numCache>
            </c:numRef>
          </c:yVal>
          <c:smooth val="0"/>
        </c:ser>
        <c:dLbls>
          <c:showLegendKey val="0"/>
          <c:showVal val="0"/>
          <c:showCatName val="0"/>
          <c:showSerName val="0"/>
          <c:showPercent val="0"/>
          <c:showBubbleSize val="0"/>
        </c:dLbls>
        <c:axId val="279220112"/>
        <c:axId val="279219328"/>
      </c:scatterChart>
      <c:valAx>
        <c:axId val="279220112"/>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GB"/>
                  <a:t>Period</a:t>
                </a:r>
              </a:p>
            </c:rich>
          </c:tx>
          <c:layout>
            <c:manualLayout>
              <c:xMode val="edge"/>
              <c:yMode val="edge"/>
              <c:x val="0.45941414058993929"/>
              <c:y val="0.914853925969534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219328"/>
        <c:crosses val="autoZero"/>
        <c:crossBetween val="midCat"/>
      </c:valAx>
      <c:valAx>
        <c:axId val="27921932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9220112"/>
        <c:crosses val="autoZero"/>
        <c:crossBetween val="midCat"/>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0.98425196850393704" l="0.74803149606299213" r="0.74803149606299213" t="0.98425196850393704" header="0.51181102362204722" footer="0.51181102362204722"/>
    <c:pageSetup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68580</xdr:colOff>
      <xdr:row>0</xdr:row>
      <xdr:rowOff>121920</xdr:rowOff>
    </xdr:from>
    <xdr:to>
      <xdr:col>12</xdr:col>
      <xdr:colOff>365760</xdr:colOff>
      <xdr:row>29</xdr:row>
      <xdr:rowOff>144780</xdr:rowOff>
    </xdr:to>
    <xdr:sp macro="" textlink="">
      <xdr:nvSpPr>
        <xdr:cNvPr id="4101" name="Text Box 5" descr="75%"/>
        <xdr:cNvSpPr txBox="1">
          <a:spLocks noChangeArrowheads="1"/>
        </xdr:cNvSpPr>
      </xdr:nvSpPr>
      <xdr:spPr bwMode="auto">
        <a:xfrm>
          <a:off x="68580" y="121920"/>
          <a:ext cx="7612380" cy="4884420"/>
        </a:xfrm>
        <a:prstGeom prst="rect">
          <a:avLst/>
        </a:prstGeom>
        <a:pattFill prst="pct75">
          <a:fgClr>
            <a:srgbClr xmlns:mc="http://schemas.openxmlformats.org/markup-compatibility/2006" xmlns:a14="http://schemas.microsoft.com/office/drawing/2010/main" val="FFFF99" mc:Ignorable="a14" a14:legacySpreadsheetColorIndex="43"/>
          </a:fgClr>
          <a:bgClr>
            <a:srgbClr val="FFFFFF"/>
          </a:bgClr>
        </a:patt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304800</xdr:colOff>
      <xdr:row>10</xdr:row>
      <xdr:rowOff>121920</xdr:rowOff>
    </xdr:from>
    <xdr:to>
      <xdr:col>4</xdr:col>
      <xdr:colOff>45720</xdr:colOff>
      <xdr:row>11</xdr:row>
      <xdr:rowOff>160020</xdr:rowOff>
    </xdr:to>
    <xdr:sp macro="" textlink="">
      <xdr:nvSpPr>
        <xdr:cNvPr id="4129" name="Text Box 33"/>
        <xdr:cNvSpPr txBox="1">
          <a:spLocks noChangeArrowheads="1"/>
        </xdr:cNvSpPr>
      </xdr:nvSpPr>
      <xdr:spPr bwMode="auto">
        <a:xfrm>
          <a:off x="304800" y="1798320"/>
          <a:ext cx="217932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2700">
              <a:solidFill>
                <a:srgbClr xmlns:mc="http://schemas.openxmlformats.org/markup-compatibility/2006" val="000080" mc:Ignorable="a14" a14:legacySpreadsheetColorIndex="18"/>
              </a:solidFill>
              <a:miter lim="800000"/>
              <a:headEnd/>
              <a:tailEnd/>
            </a14:hiddenLine>
          </a:ext>
        </a:extLst>
      </xdr:spPr>
      <xdr:txBody>
        <a:bodyPr vertOverflow="clip" wrap="square" lIns="27432" tIns="22860" rIns="0" bIns="0" anchor="t" upright="1"/>
        <a:lstStyle/>
        <a:p>
          <a:pPr algn="l" rtl="0">
            <a:defRPr sz="1000"/>
          </a:pPr>
          <a:r>
            <a:rPr lang="en-GB" sz="1000" b="0" i="0" u="none" strike="noStrike" baseline="0">
              <a:solidFill>
                <a:schemeClr val="tx1"/>
              </a:solidFill>
              <a:latin typeface="Arial"/>
              <a:cs typeface="Arial"/>
            </a:rPr>
            <a:t>    </a:t>
          </a:r>
          <a:r>
            <a:rPr lang="en-GB" sz="900" b="0" i="0" u="none" strike="noStrike" baseline="0">
              <a:solidFill>
                <a:schemeClr val="tx1"/>
              </a:solidFill>
              <a:latin typeface="Arial"/>
              <a:cs typeface="Arial"/>
            </a:rPr>
            <a:t>©  Copyright  2018    JD Palmer</a:t>
          </a:r>
        </a:p>
      </xdr:txBody>
    </xdr:sp>
    <xdr:clientData/>
  </xdr:twoCellAnchor>
  <xdr:twoCellAnchor>
    <xdr:from>
      <xdr:col>4</xdr:col>
      <xdr:colOff>60960</xdr:colOff>
      <xdr:row>9</xdr:row>
      <xdr:rowOff>76200</xdr:rowOff>
    </xdr:from>
    <xdr:to>
      <xdr:col>11</xdr:col>
      <xdr:colOff>502920</xdr:colOff>
      <xdr:row>11</xdr:row>
      <xdr:rowOff>137160</xdr:rowOff>
    </xdr:to>
    <xdr:sp macro="" textlink="">
      <xdr:nvSpPr>
        <xdr:cNvPr id="4163" name="Freeform 67"/>
        <xdr:cNvSpPr>
          <a:spLocks/>
        </xdr:cNvSpPr>
      </xdr:nvSpPr>
      <xdr:spPr bwMode="auto">
        <a:xfrm>
          <a:off x="2499360" y="1584960"/>
          <a:ext cx="4709160" cy="396240"/>
        </a:xfrm>
        <a:custGeom>
          <a:avLst/>
          <a:gdLst>
            <a:gd name="T0" fmla="*/ 0 w 495"/>
            <a:gd name="T1" fmla="*/ 72 h 72"/>
            <a:gd name="T2" fmla="*/ 126 w 495"/>
            <a:gd name="T3" fmla="*/ 17 h 72"/>
            <a:gd name="T4" fmla="*/ 236 w 495"/>
            <a:gd name="T5" fmla="*/ 1 h 72"/>
            <a:gd name="T6" fmla="*/ 347 w 495"/>
            <a:gd name="T7" fmla="*/ 12 h 72"/>
            <a:gd name="T8" fmla="*/ 495 w 495"/>
            <a:gd name="T9" fmla="*/ 70 h 72"/>
          </a:gdLst>
          <a:ahLst/>
          <a:cxnLst>
            <a:cxn ang="0">
              <a:pos x="T0" y="T1"/>
            </a:cxn>
            <a:cxn ang="0">
              <a:pos x="T2" y="T3"/>
            </a:cxn>
            <a:cxn ang="0">
              <a:pos x="T4" y="T5"/>
            </a:cxn>
            <a:cxn ang="0">
              <a:pos x="T6" y="T7"/>
            </a:cxn>
            <a:cxn ang="0">
              <a:pos x="T8" y="T9"/>
            </a:cxn>
          </a:cxnLst>
          <a:rect l="0" t="0" r="r" b="b"/>
          <a:pathLst>
            <a:path w="495" h="72">
              <a:moveTo>
                <a:pt x="0" y="72"/>
              </a:moveTo>
              <a:cubicBezTo>
                <a:pt x="43" y="50"/>
                <a:pt x="87" y="29"/>
                <a:pt x="126" y="17"/>
              </a:cubicBezTo>
              <a:cubicBezTo>
                <a:pt x="165" y="5"/>
                <a:pt x="199" y="2"/>
                <a:pt x="236" y="1"/>
              </a:cubicBezTo>
              <a:cubicBezTo>
                <a:pt x="273" y="0"/>
                <a:pt x="304" y="1"/>
                <a:pt x="347" y="12"/>
              </a:cubicBezTo>
              <a:cubicBezTo>
                <a:pt x="390" y="23"/>
                <a:pt x="485" y="61"/>
                <a:pt x="495" y="70"/>
              </a:cubicBezTo>
            </a:path>
          </a:pathLst>
        </a:custGeom>
        <a:gradFill rotWithShape="1">
          <a:gsLst>
            <a:gs pos="0">
              <a:srgbClr xmlns:mc="http://schemas.openxmlformats.org/markup-compatibility/2006" xmlns:a14="http://schemas.microsoft.com/office/drawing/2010/main" val="FFFFFF" mc:Ignorable="a14" a14:legacySpreadsheetColorIndex="65"/>
            </a:gs>
            <a:gs pos="100000">
              <a:srgbClr xmlns:mc="http://schemas.openxmlformats.org/markup-compatibility/2006" xmlns:a14="http://schemas.microsoft.com/office/drawing/2010/main" val="99CCFF" mc:Ignorable="a14" a14:legacySpreadsheetColorIndex="44"/>
            </a:gs>
          </a:gsLst>
          <a:lin ang="5400000" scaled="1"/>
        </a:gradFill>
        <a:ln w="1587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none" w="med" len="med"/>
        </a:ln>
      </xdr:spPr>
    </xdr:sp>
    <xdr:clientData/>
  </xdr:twoCellAnchor>
  <xdr:twoCellAnchor>
    <xdr:from>
      <xdr:col>8</xdr:col>
      <xdr:colOff>563880</xdr:colOff>
      <xdr:row>10</xdr:row>
      <xdr:rowOff>22860</xdr:rowOff>
    </xdr:from>
    <xdr:to>
      <xdr:col>9</xdr:col>
      <xdr:colOff>266700</xdr:colOff>
      <xdr:row>11</xdr:row>
      <xdr:rowOff>38100</xdr:rowOff>
    </xdr:to>
    <xdr:sp macro="" textlink="">
      <xdr:nvSpPr>
        <xdr:cNvPr id="4242" name="Freeform 146"/>
        <xdr:cNvSpPr>
          <a:spLocks/>
        </xdr:cNvSpPr>
      </xdr:nvSpPr>
      <xdr:spPr bwMode="auto">
        <a:xfrm>
          <a:off x="5440680" y="1699260"/>
          <a:ext cx="312420" cy="182880"/>
        </a:xfrm>
        <a:custGeom>
          <a:avLst/>
          <a:gdLst>
            <a:gd name="T0" fmla="*/ 20 w 33"/>
            <a:gd name="T1" fmla="*/ 2 h 19"/>
            <a:gd name="T2" fmla="*/ 4 w 33"/>
            <a:gd name="T3" fmla="*/ 3 h 19"/>
            <a:gd name="T4" fmla="*/ 0 w 33"/>
            <a:gd name="T5" fmla="*/ 12 h 19"/>
            <a:gd name="T6" fmla="*/ 17 w 33"/>
            <a:gd name="T7" fmla="*/ 19 h 19"/>
            <a:gd name="T8" fmla="*/ 23 w 33"/>
            <a:gd name="T9" fmla="*/ 10 h 19"/>
            <a:gd name="T10" fmla="*/ 33 w 33"/>
            <a:gd name="T11" fmla="*/ 12 h 19"/>
            <a:gd name="T12" fmla="*/ 20 w 33"/>
            <a:gd name="T13" fmla="*/ 2 h 19"/>
          </a:gdLst>
          <a:ahLst/>
          <a:cxnLst>
            <a:cxn ang="0">
              <a:pos x="T0" y="T1"/>
            </a:cxn>
            <a:cxn ang="0">
              <a:pos x="T2" y="T3"/>
            </a:cxn>
            <a:cxn ang="0">
              <a:pos x="T4" y="T5"/>
            </a:cxn>
            <a:cxn ang="0">
              <a:pos x="T6" y="T7"/>
            </a:cxn>
            <a:cxn ang="0">
              <a:pos x="T8" y="T9"/>
            </a:cxn>
            <a:cxn ang="0">
              <a:pos x="T10" y="T11"/>
            </a:cxn>
            <a:cxn ang="0">
              <a:pos x="T12" y="T13"/>
            </a:cxn>
          </a:cxnLst>
          <a:rect l="0" t="0" r="r" b="b"/>
          <a:pathLst>
            <a:path w="33" h="19">
              <a:moveTo>
                <a:pt x="20" y="2"/>
              </a:moveTo>
              <a:cubicBezTo>
                <a:pt x="15" y="0"/>
                <a:pt x="9" y="1"/>
                <a:pt x="4" y="3"/>
              </a:cubicBezTo>
              <a:cubicBezTo>
                <a:pt x="3" y="6"/>
                <a:pt x="1" y="9"/>
                <a:pt x="0" y="12"/>
              </a:cubicBezTo>
              <a:cubicBezTo>
                <a:pt x="23" y="14"/>
                <a:pt x="6" y="12"/>
                <a:pt x="17" y="19"/>
              </a:cubicBezTo>
              <a:cubicBezTo>
                <a:pt x="22" y="17"/>
                <a:pt x="22" y="15"/>
                <a:pt x="23" y="10"/>
              </a:cubicBezTo>
              <a:cubicBezTo>
                <a:pt x="28" y="12"/>
                <a:pt x="28" y="13"/>
                <a:pt x="33" y="12"/>
              </a:cubicBezTo>
              <a:cubicBezTo>
                <a:pt x="31" y="1"/>
                <a:pt x="20" y="10"/>
                <a:pt x="20" y="2"/>
              </a:cubicBezTo>
              <a:close/>
            </a:path>
          </a:pathLst>
        </a:custGeom>
        <a:gradFill rotWithShape="1">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969696" mc:Ignorable="a14" a14:legacySpreadsheetColorIndex="55"/>
          </a:solidFill>
          <a:round/>
          <a:headEnd/>
          <a:tailEnd/>
        </a:ln>
      </xdr:spPr>
    </xdr:sp>
    <xdr:clientData/>
  </xdr:twoCellAnchor>
  <xdr:twoCellAnchor>
    <xdr:from>
      <xdr:col>8</xdr:col>
      <xdr:colOff>213360</xdr:colOff>
      <xdr:row>10</xdr:row>
      <xdr:rowOff>60960</xdr:rowOff>
    </xdr:from>
    <xdr:to>
      <xdr:col>8</xdr:col>
      <xdr:colOff>388620</xdr:colOff>
      <xdr:row>11</xdr:row>
      <xdr:rowOff>0</xdr:rowOff>
    </xdr:to>
    <xdr:sp macro="" textlink="">
      <xdr:nvSpPr>
        <xdr:cNvPr id="4243" name="Freeform 147"/>
        <xdr:cNvSpPr>
          <a:spLocks/>
        </xdr:cNvSpPr>
      </xdr:nvSpPr>
      <xdr:spPr bwMode="auto">
        <a:xfrm>
          <a:off x="5090160" y="1737360"/>
          <a:ext cx="175260" cy="106680"/>
        </a:xfrm>
        <a:custGeom>
          <a:avLst/>
          <a:gdLst>
            <a:gd name="T0" fmla="*/ 3 w 19"/>
            <a:gd name="T1" fmla="*/ 3 h 11"/>
            <a:gd name="T2" fmla="*/ 16 w 19"/>
            <a:gd name="T3" fmla="*/ 9 h 11"/>
            <a:gd name="T4" fmla="*/ 18 w 19"/>
            <a:gd name="T5" fmla="*/ 3 h 11"/>
            <a:gd name="T6" fmla="*/ 9 w 19"/>
            <a:gd name="T7" fmla="*/ 0 h 11"/>
            <a:gd name="T8" fmla="*/ 1 w 19"/>
            <a:gd name="T9" fmla="*/ 1 h 11"/>
            <a:gd name="T10" fmla="*/ 3 w 19"/>
            <a:gd name="T11" fmla="*/ 3 h 11"/>
          </a:gdLst>
          <a:ahLst/>
          <a:cxnLst>
            <a:cxn ang="0">
              <a:pos x="T0" y="T1"/>
            </a:cxn>
            <a:cxn ang="0">
              <a:pos x="T2" y="T3"/>
            </a:cxn>
            <a:cxn ang="0">
              <a:pos x="T4" y="T5"/>
            </a:cxn>
            <a:cxn ang="0">
              <a:pos x="T6" y="T7"/>
            </a:cxn>
            <a:cxn ang="0">
              <a:pos x="T8" y="T9"/>
            </a:cxn>
            <a:cxn ang="0">
              <a:pos x="T10" y="T11"/>
            </a:cxn>
          </a:cxnLst>
          <a:rect l="0" t="0" r="r" b="b"/>
          <a:pathLst>
            <a:path w="19" h="11">
              <a:moveTo>
                <a:pt x="3" y="3"/>
              </a:moveTo>
              <a:cubicBezTo>
                <a:pt x="17" y="5"/>
                <a:pt x="10" y="11"/>
                <a:pt x="16" y="9"/>
              </a:cubicBezTo>
              <a:cubicBezTo>
                <a:pt x="17" y="7"/>
                <a:pt x="17" y="5"/>
                <a:pt x="18" y="3"/>
              </a:cubicBezTo>
              <a:cubicBezTo>
                <a:pt x="19" y="0"/>
                <a:pt x="9" y="0"/>
                <a:pt x="9" y="0"/>
              </a:cubicBezTo>
              <a:cubicBezTo>
                <a:pt x="6" y="0"/>
                <a:pt x="3" y="0"/>
                <a:pt x="1" y="1"/>
              </a:cubicBezTo>
              <a:cubicBezTo>
                <a:pt x="0" y="1"/>
                <a:pt x="2" y="4"/>
                <a:pt x="3" y="3"/>
              </a:cubicBezTo>
              <a:close/>
            </a:path>
          </a:pathLst>
        </a:custGeom>
        <a:gradFill rotWithShape="1">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969696" mc:Ignorable="a14" a14:legacySpreadsheetColorIndex="55"/>
          </a:solidFill>
          <a:round/>
          <a:headEnd/>
          <a:tailEnd/>
        </a:ln>
      </xdr:spPr>
    </xdr:sp>
    <xdr:clientData/>
  </xdr:twoCellAnchor>
  <xdr:twoCellAnchor>
    <xdr:from>
      <xdr:col>1</xdr:col>
      <xdr:colOff>68580</xdr:colOff>
      <xdr:row>3</xdr:row>
      <xdr:rowOff>68580</xdr:rowOff>
    </xdr:from>
    <xdr:to>
      <xdr:col>5</xdr:col>
      <xdr:colOff>198120</xdr:colOff>
      <xdr:row>7</xdr:row>
      <xdr:rowOff>7620</xdr:rowOff>
    </xdr:to>
    <xdr:sp macro="" textlink="">
      <xdr:nvSpPr>
        <xdr:cNvPr id="4245" name="WordArt 149"/>
        <xdr:cNvSpPr>
          <a:spLocks noChangeArrowheads="1" noChangeShapeType="1" noTextEdit="1"/>
        </xdr:cNvSpPr>
      </xdr:nvSpPr>
      <xdr:spPr bwMode="auto">
        <a:xfrm>
          <a:off x="678180" y="571500"/>
          <a:ext cx="2567940" cy="609600"/>
        </a:xfrm>
        <a:prstGeom prst="rect">
          <a:avLst/>
        </a:prstGeom>
      </xdr:spPr>
      <xdr:txBody>
        <a:bodyPr wrap="none" fromWordArt="1">
          <a:prstTxWarp prst="textWave1">
            <a:avLst>
              <a:gd name="adj1" fmla="val 13005"/>
              <a:gd name="adj2" fmla="val 0"/>
            </a:avLst>
          </a:prstTxWarp>
        </a:bodyPr>
        <a:lstStyle/>
        <a:p>
          <a:pPr algn="ctr" rtl="0">
            <a:buNone/>
          </a:pPr>
          <a:r>
            <a:rPr lang="en-GB" sz="3600" kern="10" spc="0">
              <a:ln w="19050">
                <a:solidFill>
                  <a:srgbClr xmlns:mc="http://schemas.openxmlformats.org/markup-compatibility/2006" xmlns:a14="http://schemas.microsoft.com/office/drawing/2010/main" val="333333" mc:Ignorable="a14" a14:legacySpreadsheetColorIndex="63"/>
                </a:solidFill>
                <a:round/>
                <a:headEnd/>
                <a:tailEnd/>
              </a:ln>
              <a:solidFill>
                <a:srgbClr xmlns:mc="http://schemas.openxmlformats.org/markup-compatibility/2006" xmlns:a14="http://schemas.microsoft.com/office/drawing/2010/main" val="969696" mc:Ignorable="a14" a14:legacySpreadsheetColorIndex="55"/>
              </a:solidFill>
              <a:effectLst>
                <a:outerShdw dist="53882" dir="2700000" algn="ctr" rotWithShape="0">
                  <a:srgbClr val="C0C0C0">
                    <a:alpha val="80000"/>
                  </a:srgbClr>
                </a:outerShdw>
              </a:effectLst>
              <a:latin typeface="Times New Roman" panose="02020603050405020304" pitchFamily="18" charset="0"/>
              <a:cs typeface="Times New Roman" panose="02020603050405020304" pitchFamily="18" charset="0"/>
            </a:rPr>
            <a:t>Orbiter</a:t>
          </a:r>
        </a:p>
      </xdr:txBody>
    </xdr:sp>
    <xdr:clientData/>
  </xdr:twoCellAnchor>
  <xdr:twoCellAnchor>
    <xdr:from>
      <xdr:col>0</xdr:col>
      <xdr:colOff>388620</xdr:colOff>
      <xdr:row>12</xdr:row>
      <xdr:rowOff>7620</xdr:rowOff>
    </xdr:from>
    <xdr:to>
      <xdr:col>12</xdr:col>
      <xdr:colOff>7620</xdr:colOff>
      <xdr:row>28</xdr:row>
      <xdr:rowOff>22860</xdr:rowOff>
    </xdr:to>
    <xdr:sp macro="" textlink="">
      <xdr:nvSpPr>
        <xdr:cNvPr id="4102" name="Text Box 6" descr="75%"/>
        <xdr:cNvSpPr txBox="1">
          <a:spLocks noChangeArrowheads="1"/>
        </xdr:cNvSpPr>
      </xdr:nvSpPr>
      <xdr:spPr bwMode="auto">
        <a:xfrm>
          <a:off x="388620" y="2019300"/>
          <a:ext cx="6934200" cy="2697480"/>
        </a:xfrm>
        <a:prstGeom prst="rect">
          <a:avLst/>
        </a:prstGeom>
        <a:pattFill prst="pct75">
          <a:fgClr>
            <a:srgbClr xmlns:mc="http://schemas.openxmlformats.org/markup-compatibility/2006" xmlns:a14="http://schemas.microsoft.com/office/drawing/2010/main" val="FFCC99" mc:Ignorable="a14" a14:legacySpreadsheetColorIndex="47"/>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27432" anchor="ctr" upright="1"/>
        <a:lstStyle/>
        <a:p>
          <a:pPr algn="ctr" rtl="0">
            <a:defRPr sz="1000"/>
          </a:pPr>
          <a:endParaRPr lang="en-GB" sz="1000" b="0" i="0" u="none" strike="noStrike" baseline="0">
            <a:solidFill>
              <a:srgbClr val="000000"/>
            </a:solidFill>
            <a:latin typeface="Arial"/>
            <a:cs typeface="Arial"/>
          </a:endParaRPr>
        </a:p>
        <a:p>
          <a:pPr algn="ctr" rtl="0">
            <a:defRPr sz="1000"/>
          </a:pPr>
          <a:endParaRPr lang="en-GB" sz="1000" b="0" i="0" u="none" strike="noStrike" baseline="0">
            <a:solidFill>
              <a:srgbClr val="000000"/>
            </a:solidFill>
            <a:latin typeface="Arial"/>
            <a:cs typeface="Arial"/>
          </a:endParaRPr>
        </a:p>
        <a:p>
          <a:pPr algn="ctr" rtl="0">
            <a:defRPr sz="1000"/>
          </a:pPr>
          <a:endParaRPr lang="en-GB" sz="1000" b="0" i="0" u="none" strike="noStrike" baseline="0">
            <a:solidFill>
              <a:srgbClr val="000000"/>
            </a:solidFill>
            <a:latin typeface="Arial"/>
            <a:cs typeface="Arial"/>
          </a:endParaRPr>
        </a:p>
        <a:p>
          <a:pPr algn="ctr" rtl="0">
            <a:defRPr sz="1000"/>
          </a:pPr>
          <a:endParaRPr lang="en-GB" sz="1000" b="0" i="0" u="none" strike="noStrike" baseline="0">
            <a:solidFill>
              <a:srgbClr val="000000"/>
            </a:solidFill>
            <a:latin typeface="Arial"/>
            <a:cs typeface="Arial"/>
          </a:endParaRPr>
        </a:p>
        <a:p>
          <a:pPr algn="ctr" rtl="0">
            <a:defRPr sz="1000"/>
          </a:pPr>
          <a:endParaRPr lang="en-GB" sz="1000" b="0" i="0" u="none" strike="noStrike" baseline="0">
            <a:solidFill>
              <a:srgbClr val="000000"/>
            </a:solidFill>
            <a:latin typeface="Arial"/>
            <a:cs typeface="Arial"/>
          </a:endParaRPr>
        </a:p>
        <a:p>
          <a:pPr algn="ctr" rtl="0">
            <a:defRPr sz="1000"/>
          </a:pPr>
          <a:r>
            <a:rPr lang="en-GB" sz="2400" b="0" i="0" u="none" strike="noStrike" baseline="0">
              <a:solidFill>
                <a:srgbClr val="000000"/>
              </a:solidFill>
              <a:latin typeface="Arial"/>
              <a:cs typeface="Arial"/>
            </a:rPr>
            <a:t>ROCKETS ORBITS AND NEWTON</a:t>
          </a:r>
        </a:p>
        <a:p>
          <a:pPr algn="ctr" rtl="0">
            <a:defRPr sz="1000"/>
          </a:pPr>
          <a:endParaRPr lang="en-GB" sz="1000" b="0" i="0" u="none" strike="noStrike" baseline="0">
            <a:solidFill>
              <a:srgbClr val="000000"/>
            </a:solidFill>
            <a:latin typeface="Arial"/>
            <a:cs typeface="Arial"/>
          </a:endParaRPr>
        </a:p>
        <a:p>
          <a:pPr algn="ctr" rtl="0">
            <a:defRPr sz="1000"/>
          </a:pPr>
          <a:r>
            <a:rPr lang="en-GB" sz="1400" b="0" i="0" u="none" strike="noStrike" baseline="0">
              <a:solidFill>
                <a:srgbClr val="000000"/>
              </a:solidFill>
              <a:latin typeface="Arial"/>
              <a:cs typeface="Arial"/>
            </a:rPr>
            <a:t>Modelling a Rocket's flight to orbit in a spreadsheet</a:t>
          </a:r>
        </a:p>
        <a:p>
          <a:pPr algn="ctr" rtl="0">
            <a:defRPr sz="1000"/>
          </a:pPr>
          <a:endParaRPr lang="en-GB" sz="1400" b="0" i="0" u="none" strike="noStrike" baseline="0">
            <a:solidFill>
              <a:srgbClr val="000000"/>
            </a:solidFill>
            <a:latin typeface="Arial"/>
            <a:cs typeface="Arial"/>
          </a:endParaRPr>
        </a:p>
      </xdr:txBody>
    </xdr:sp>
    <xdr:clientData/>
  </xdr:twoCellAnchor>
  <xdr:twoCellAnchor>
    <xdr:from>
      <xdr:col>5</xdr:col>
      <xdr:colOff>304800</xdr:colOff>
      <xdr:row>9</xdr:row>
      <xdr:rowOff>99060</xdr:rowOff>
    </xdr:from>
    <xdr:to>
      <xdr:col>7</xdr:col>
      <xdr:colOff>152400</xdr:colOff>
      <xdr:row>11</xdr:row>
      <xdr:rowOff>68580</xdr:rowOff>
    </xdr:to>
    <xdr:sp macro="" textlink="">
      <xdr:nvSpPr>
        <xdr:cNvPr id="4255" name="Freeform 159"/>
        <xdr:cNvSpPr>
          <a:spLocks/>
        </xdr:cNvSpPr>
      </xdr:nvSpPr>
      <xdr:spPr bwMode="auto">
        <a:xfrm>
          <a:off x="3352800" y="1607820"/>
          <a:ext cx="1066800" cy="304800"/>
        </a:xfrm>
        <a:custGeom>
          <a:avLst/>
          <a:gdLst>
            <a:gd name="T0" fmla="*/ 0 w 112"/>
            <a:gd name="T1" fmla="*/ 16 h 31"/>
            <a:gd name="T2" fmla="*/ 16 w 112"/>
            <a:gd name="T3" fmla="*/ 26 h 31"/>
            <a:gd name="T4" fmla="*/ 25 w 112"/>
            <a:gd name="T5" fmla="*/ 31 h 31"/>
            <a:gd name="T6" fmla="*/ 68 w 112"/>
            <a:gd name="T7" fmla="*/ 22 h 31"/>
            <a:gd name="T8" fmla="*/ 107 w 112"/>
            <a:gd name="T9" fmla="*/ 5 h 31"/>
            <a:gd name="T10" fmla="*/ 112 w 112"/>
            <a:gd name="T11" fmla="*/ 0 h 31"/>
          </a:gdLst>
          <a:ahLst/>
          <a:cxnLst>
            <a:cxn ang="0">
              <a:pos x="T0" y="T1"/>
            </a:cxn>
            <a:cxn ang="0">
              <a:pos x="T2" y="T3"/>
            </a:cxn>
            <a:cxn ang="0">
              <a:pos x="T4" y="T5"/>
            </a:cxn>
            <a:cxn ang="0">
              <a:pos x="T6" y="T7"/>
            </a:cxn>
            <a:cxn ang="0">
              <a:pos x="T8" y="T9"/>
            </a:cxn>
            <a:cxn ang="0">
              <a:pos x="T10" y="T11"/>
            </a:cxn>
          </a:cxnLst>
          <a:rect l="0" t="0" r="r" b="b"/>
          <a:pathLst>
            <a:path w="112" h="31">
              <a:moveTo>
                <a:pt x="0" y="16"/>
              </a:moveTo>
              <a:cubicBezTo>
                <a:pt x="3" y="26"/>
                <a:pt x="2" y="25"/>
                <a:pt x="16" y="26"/>
              </a:cubicBezTo>
              <a:cubicBezTo>
                <a:pt x="23" y="31"/>
                <a:pt x="20" y="29"/>
                <a:pt x="25" y="31"/>
              </a:cubicBezTo>
              <a:cubicBezTo>
                <a:pt x="42" y="30"/>
                <a:pt x="50" y="23"/>
                <a:pt x="68" y="22"/>
              </a:cubicBezTo>
              <a:cubicBezTo>
                <a:pt x="79" y="6"/>
                <a:pt x="88" y="6"/>
                <a:pt x="107" y="5"/>
              </a:cubicBezTo>
              <a:cubicBezTo>
                <a:pt x="109" y="3"/>
                <a:pt x="110" y="2"/>
                <a:pt x="112" y="0"/>
              </a:cubicBezTo>
            </a:path>
          </a:pathLst>
        </a:custGeom>
        <a:gradFill rotWithShape="1">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969696" mc:Ignorable="a14" a14:legacySpreadsheetColorIndex="55"/>
          </a:solidFill>
          <a:round/>
          <a:headEnd/>
          <a:tailEnd/>
        </a:ln>
      </xdr:spPr>
    </xdr:sp>
    <xdr:clientData/>
  </xdr:twoCellAnchor>
  <xdr:twoCellAnchor>
    <xdr:from>
      <xdr:col>6</xdr:col>
      <xdr:colOff>144780</xdr:colOff>
      <xdr:row>5</xdr:row>
      <xdr:rowOff>38100</xdr:rowOff>
    </xdr:from>
    <xdr:to>
      <xdr:col>7</xdr:col>
      <xdr:colOff>449580</xdr:colOff>
      <xdr:row>8</xdr:row>
      <xdr:rowOff>160020</xdr:rowOff>
    </xdr:to>
    <xdr:sp macro="" textlink="">
      <xdr:nvSpPr>
        <xdr:cNvPr id="4284" name="Rectangle 188"/>
        <xdr:cNvSpPr>
          <a:spLocks noChangeArrowheads="1"/>
        </xdr:cNvSpPr>
      </xdr:nvSpPr>
      <xdr:spPr bwMode="auto">
        <a:xfrm>
          <a:off x="3802380" y="876300"/>
          <a:ext cx="914400" cy="624840"/>
        </a:xfrm>
        <a:prstGeom prst="rect">
          <a:avLst/>
        </a:prstGeom>
        <a:gradFill rotWithShape="1">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FFFF99" mc:Ignorable="a14" a14:legacySpreadsheetColorIndex="43"/>
            </a:gs>
          </a:gsLst>
          <a:path path="shape">
            <a:fillToRect l="50000" t="50000" r="50000" b="50000"/>
          </a:path>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0</xdr:colOff>
      <xdr:row>4</xdr:row>
      <xdr:rowOff>15240</xdr:rowOff>
    </xdr:from>
    <xdr:to>
      <xdr:col>7</xdr:col>
      <xdr:colOff>213360</xdr:colOff>
      <xdr:row>10</xdr:row>
      <xdr:rowOff>15240</xdr:rowOff>
    </xdr:to>
    <xdr:grpSp>
      <xdr:nvGrpSpPr>
        <xdr:cNvPr id="4295" name="Group 199"/>
        <xdr:cNvGrpSpPr>
          <a:grpSpLocks/>
        </xdr:cNvGrpSpPr>
      </xdr:nvGrpSpPr>
      <xdr:grpSpPr bwMode="auto">
        <a:xfrm rot="2642452">
          <a:off x="4267200" y="685800"/>
          <a:ext cx="213360" cy="1005840"/>
          <a:chOff x="878" y="282"/>
          <a:chExt cx="22" cy="102"/>
        </a:xfrm>
      </xdr:grpSpPr>
      <xdr:grpSp>
        <xdr:nvGrpSpPr>
          <xdr:cNvPr id="4202" name="Group 106"/>
          <xdr:cNvGrpSpPr>
            <a:grpSpLocks/>
          </xdr:cNvGrpSpPr>
        </xdr:nvGrpSpPr>
        <xdr:grpSpPr bwMode="auto">
          <a:xfrm rot="23787327">
            <a:off x="878" y="282"/>
            <a:ext cx="21" cy="101"/>
            <a:chOff x="991" y="374"/>
            <a:chExt cx="44" cy="99"/>
          </a:xfrm>
        </xdr:grpSpPr>
        <xdr:sp macro="" textlink="">
          <xdr:nvSpPr>
            <xdr:cNvPr id="4203" name="Line 107"/>
            <xdr:cNvSpPr>
              <a:spLocks noChangeShapeType="1"/>
            </xdr:cNvSpPr>
          </xdr:nvSpPr>
          <xdr:spPr bwMode="auto">
            <a:xfrm>
              <a:off x="1013" y="374"/>
              <a:ext cx="0" cy="99"/>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04" name="Line 108"/>
            <xdr:cNvSpPr>
              <a:spLocks noChangeShapeType="1"/>
            </xdr:cNvSpPr>
          </xdr:nvSpPr>
          <xdr:spPr bwMode="auto">
            <a:xfrm flipH="1">
              <a:off x="991" y="374"/>
              <a:ext cx="11" cy="86"/>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05" name="Line 109"/>
            <xdr:cNvSpPr>
              <a:spLocks noChangeShapeType="1"/>
            </xdr:cNvSpPr>
          </xdr:nvSpPr>
          <xdr:spPr bwMode="auto">
            <a:xfrm>
              <a:off x="1023" y="374"/>
              <a:ext cx="12" cy="8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06" name="Line 110"/>
            <xdr:cNvSpPr>
              <a:spLocks noChangeShapeType="1"/>
            </xdr:cNvSpPr>
          </xdr:nvSpPr>
          <xdr:spPr bwMode="auto">
            <a:xfrm flipH="1">
              <a:off x="1000" y="374"/>
              <a:ext cx="8"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07" name="Line 111"/>
            <xdr:cNvSpPr>
              <a:spLocks noChangeShapeType="1"/>
            </xdr:cNvSpPr>
          </xdr:nvSpPr>
          <xdr:spPr bwMode="auto">
            <a:xfrm>
              <a:off x="1018" y="374"/>
              <a:ext cx="9" cy="98"/>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08" name="Line 112"/>
            <xdr:cNvSpPr>
              <a:spLocks noChangeShapeType="1"/>
            </xdr:cNvSpPr>
          </xdr:nvSpPr>
          <xdr:spPr bwMode="auto">
            <a:xfrm flipH="1">
              <a:off x="1007" y="374"/>
              <a:ext cx="3"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09" name="Line 113"/>
            <xdr:cNvSpPr>
              <a:spLocks noChangeShapeType="1"/>
            </xdr:cNvSpPr>
          </xdr:nvSpPr>
          <xdr:spPr bwMode="auto">
            <a:xfrm>
              <a:off x="1015" y="376"/>
              <a:ext cx="6"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10" name="Line 114"/>
            <xdr:cNvSpPr>
              <a:spLocks noChangeShapeType="1"/>
            </xdr:cNvSpPr>
          </xdr:nvSpPr>
          <xdr:spPr bwMode="auto">
            <a:xfrm flipH="1">
              <a:off x="995" y="375"/>
              <a:ext cx="10" cy="91"/>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11" name="Line 115"/>
            <xdr:cNvSpPr>
              <a:spLocks noChangeShapeType="1"/>
            </xdr:cNvSpPr>
          </xdr:nvSpPr>
          <xdr:spPr bwMode="auto">
            <a:xfrm>
              <a:off x="1020" y="375"/>
              <a:ext cx="11" cy="90"/>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grpSp>
        <xdr:nvGrpSpPr>
          <xdr:cNvPr id="4266" name="Group 170"/>
          <xdr:cNvGrpSpPr>
            <a:grpSpLocks/>
          </xdr:cNvGrpSpPr>
        </xdr:nvGrpSpPr>
        <xdr:grpSpPr bwMode="auto">
          <a:xfrm rot="23787327">
            <a:off x="879" y="283"/>
            <a:ext cx="21" cy="101"/>
            <a:chOff x="991" y="374"/>
            <a:chExt cx="44" cy="99"/>
          </a:xfrm>
        </xdr:grpSpPr>
        <xdr:sp macro="" textlink="">
          <xdr:nvSpPr>
            <xdr:cNvPr id="4267" name="Line 171"/>
            <xdr:cNvSpPr>
              <a:spLocks noChangeShapeType="1"/>
            </xdr:cNvSpPr>
          </xdr:nvSpPr>
          <xdr:spPr bwMode="auto">
            <a:xfrm>
              <a:off x="1013" y="374"/>
              <a:ext cx="0" cy="99"/>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68" name="Line 172"/>
            <xdr:cNvSpPr>
              <a:spLocks noChangeShapeType="1"/>
            </xdr:cNvSpPr>
          </xdr:nvSpPr>
          <xdr:spPr bwMode="auto">
            <a:xfrm flipH="1">
              <a:off x="991" y="374"/>
              <a:ext cx="11" cy="86"/>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69" name="Line 173"/>
            <xdr:cNvSpPr>
              <a:spLocks noChangeShapeType="1"/>
            </xdr:cNvSpPr>
          </xdr:nvSpPr>
          <xdr:spPr bwMode="auto">
            <a:xfrm>
              <a:off x="1023" y="374"/>
              <a:ext cx="12" cy="8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70" name="Line 174"/>
            <xdr:cNvSpPr>
              <a:spLocks noChangeShapeType="1"/>
            </xdr:cNvSpPr>
          </xdr:nvSpPr>
          <xdr:spPr bwMode="auto">
            <a:xfrm flipH="1">
              <a:off x="1000" y="374"/>
              <a:ext cx="8"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71" name="Line 175"/>
            <xdr:cNvSpPr>
              <a:spLocks noChangeShapeType="1"/>
            </xdr:cNvSpPr>
          </xdr:nvSpPr>
          <xdr:spPr bwMode="auto">
            <a:xfrm>
              <a:off x="1018" y="374"/>
              <a:ext cx="9" cy="98"/>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72" name="Line 176"/>
            <xdr:cNvSpPr>
              <a:spLocks noChangeShapeType="1"/>
            </xdr:cNvSpPr>
          </xdr:nvSpPr>
          <xdr:spPr bwMode="auto">
            <a:xfrm flipH="1">
              <a:off x="1007" y="374"/>
              <a:ext cx="3"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73" name="Line 177"/>
            <xdr:cNvSpPr>
              <a:spLocks noChangeShapeType="1"/>
            </xdr:cNvSpPr>
          </xdr:nvSpPr>
          <xdr:spPr bwMode="auto">
            <a:xfrm>
              <a:off x="1015" y="376"/>
              <a:ext cx="6"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74" name="Line 178"/>
            <xdr:cNvSpPr>
              <a:spLocks noChangeShapeType="1"/>
            </xdr:cNvSpPr>
          </xdr:nvSpPr>
          <xdr:spPr bwMode="auto">
            <a:xfrm flipH="1">
              <a:off x="995" y="375"/>
              <a:ext cx="10" cy="91"/>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4275" name="Line 179"/>
            <xdr:cNvSpPr>
              <a:spLocks noChangeShapeType="1"/>
            </xdr:cNvSpPr>
          </xdr:nvSpPr>
          <xdr:spPr bwMode="auto">
            <a:xfrm>
              <a:off x="1020" y="375"/>
              <a:ext cx="11" cy="90"/>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grpSp>
    <xdr:clientData/>
  </xdr:twoCellAnchor>
  <xdr:twoCellAnchor>
    <xdr:from>
      <xdr:col>8</xdr:col>
      <xdr:colOff>0</xdr:colOff>
      <xdr:row>4</xdr:row>
      <xdr:rowOff>9883</xdr:rowOff>
    </xdr:from>
    <xdr:to>
      <xdr:col>11</xdr:col>
      <xdr:colOff>441960</xdr:colOff>
      <xdr:row>7</xdr:row>
      <xdr:rowOff>129541</xdr:rowOff>
    </xdr:to>
    <xdr:grpSp>
      <xdr:nvGrpSpPr>
        <xdr:cNvPr id="4305" name="Group 209"/>
        <xdr:cNvGrpSpPr>
          <a:grpSpLocks/>
        </xdr:cNvGrpSpPr>
      </xdr:nvGrpSpPr>
      <xdr:grpSpPr bwMode="auto">
        <a:xfrm>
          <a:off x="4876800" y="680443"/>
          <a:ext cx="2270760" cy="622578"/>
          <a:chOff x="845" y="333"/>
          <a:chExt cx="238" cy="63"/>
        </a:xfrm>
      </xdr:grpSpPr>
      <xdr:sp macro="" textlink="">
        <xdr:nvSpPr>
          <xdr:cNvPr id="4306" name="Rectangle 210"/>
          <xdr:cNvSpPr>
            <a:spLocks noChangeArrowheads="1"/>
          </xdr:cNvSpPr>
        </xdr:nvSpPr>
        <xdr:spPr bwMode="auto">
          <a:xfrm rot="4878471">
            <a:off x="904" y="311"/>
            <a:ext cx="29" cy="106"/>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4307" name="AutoShape 211"/>
          <xdr:cNvSpPr>
            <a:spLocks noChangeArrowheads="1"/>
          </xdr:cNvSpPr>
        </xdr:nvSpPr>
        <xdr:spPr bwMode="auto">
          <a:xfrm rot="4878471" flipV="1">
            <a:off x="968" y="342"/>
            <a:ext cx="29" cy="2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4308" name="Rectangle 212"/>
          <xdr:cNvSpPr>
            <a:spLocks noChangeArrowheads="1"/>
          </xdr:cNvSpPr>
        </xdr:nvSpPr>
        <xdr:spPr bwMode="auto">
          <a:xfrm rot="4878471">
            <a:off x="1004" y="322"/>
            <a:ext cx="20" cy="56"/>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4309" name="AutoShape 213"/>
          <xdr:cNvSpPr>
            <a:spLocks noChangeArrowheads="1"/>
          </xdr:cNvSpPr>
        </xdr:nvSpPr>
        <xdr:spPr bwMode="auto">
          <a:xfrm rot="4878471">
            <a:off x="1052" y="322"/>
            <a:ext cx="20" cy="42"/>
          </a:xfrm>
          <a:prstGeom prst="triangle">
            <a:avLst>
              <a:gd name="adj" fmla="val 50000"/>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4310" name="AutoShape 214"/>
          <xdr:cNvSpPr>
            <a:spLocks noChangeArrowheads="1"/>
          </xdr:cNvSpPr>
        </xdr:nvSpPr>
        <xdr:spPr bwMode="auto">
          <a:xfrm rot="4878471" flipV="1">
            <a:off x="848" y="363"/>
            <a:ext cx="16" cy="21"/>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4311" name="AutoShape 215"/>
          <xdr:cNvSpPr>
            <a:spLocks noChangeArrowheads="1"/>
          </xdr:cNvSpPr>
        </xdr:nvSpPr>
        <xdr:spPr bwMode="auto">
          <a:xfrm rot="4878471">
            <a:off x="878" y="376"/>
            <a:ext cx="12" cy="28"/>
          </a:xfrm>
          <a:prstGeom prst="rtTriangle">
            <a:avLst/>
          </a:prstGeom>
          <a:gradFill rotWithShape="1">
            <a:gsLst>
              <a:gs pos="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312" name="AutoShape 216"/>
          <xdr:cNvSpPr>
            <a:spLocks noChangeArrowheads="1"/>
          </xdr:cNvSpPr>
        </xdr:nvSpPr>
        <xdr:spPr bwMode="auto">
          <a:xfrm rot="4878471" flipH="1">
            <a:off x="871" y="335"/>
            <a:ext cx="12" cy="28"/>
          </a:xfrm>
          <a:prstGeom prst="rtTriangle">
            <a:avLst/>
          </a:prstGeom>
          <a:gradFill rotWithShape="1">
            <a:gsLst>
              <a:gs pos="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xdr:col>
      <xdr:colOff>320040</xdr:colOff>
      <xdr:row>7</xdr:row>
      <xdr:rowOff>60960</xdr:rowOff>
    </xdr:from>
    <xdr:to>
      <xdr:col>3</xdr:col>
      <xdr:colOff>525780</xdr:colOff>
      <xdr:row>8</xdr:row>
      <xdr:rowOff>152400</xdr:rowOff>
    </xdr:to>
    <xdr:sp macro="" textlink="">
      <xdr:nvSpPr>
        <xdr:cNvPr id="40" name="Text Box 33"/>
        <xdr:cNvSpPr txBox="1">
          <a:spLocks noChangeArrowheads="1"/>
        </xdr:cNvSpPr>
      </xdr:nvSpPr>
      <xdr:spPr bwMode="auto">
        <a:xfrm>
          <a:off x="929640" y="1234440"/>
          <a:ext cx="1424940" cy="259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2700">
              <a:solidFill>
                <a:srgbClr xmlns:mc="http://schemas.openxmlformats.org/markup-compatibility/2006" val="000080" mc:Ignorable="a14" a14:legacySpreadsheetColorIndex="18"/>
              </a:solidFill>
              <a:miter lim="800000"/>
              <a:headEnd/>
              <a:tailEnd/>
            </a14:hiddenLine>
          </a:ext>
        </a:extLst>
      </xdr:spPr>
      <xdr:txBody>
        <a:bodyPr vertOverflow="clip" wrap="square" lIns="27432" tIns="22860" rIns="0" bIns="0" anchor="t" upright="1"/>
        <a:lstStyle/>
        <a:p>
          <a:pPr algn="l" rtl="0">
            <a:defRPr sz="1000"/>
          </a:pPr>
          <a:r>
            <a:rPr lang="en-GB" sz="1400" b="0" i="0" u="none" strike="noStrike" baseline="0">
              <a:solidFill>
                <a:schemeClr val="tx1"/>
              </a:solidFill>
              <a:latin typeface="Arial"/>
              <a:cs typeface="Arial"/>
            </a:rPr>
            <a:t>SPREADSHEET</a:t>
          </a:r>
        </a:p>
      </xdr:txBody>
    </xdr:sp>
    <xdr:clientData/>
  </xdr:twoCellAnchor>
  <xdr:twoCellAnchor>
    <xdr:from>
      <xdr:col>1</xdr:col>
      <xdr:colOff>53340</xdr:colOff>
      <xdr:row>14</xdr:row>
      <xdr:rowOff>38100</xdr:rowOff>
    </xdr:from>
    <xdr:to>
      <xdr:col>11</xdr:col>
      <xdr:colOff>335280</xdr:colOff>
      <xdr:row>18</xdr:row>
      <xdr:rowOff>68580</xdr:rowOff>
    </xdr:to>
    <xdr:sp macro="" textlink="">
      <xdr:nvSpPr>
        <xdr:cNvPr id="41" name="Text Box 33"/>
        <xdr:cNvSpPr txBox="1">
          <a:spLocks noChangeArrowheads="1"/>
        </xdr:cNvSpPr>
      </xdr:nvSpPr>
      <xdr:spPr bwMode="auto">
        <a:xfrm>
          <a:off x="662940" y="2385060"/>
          <a:ext cx="6377940" cy="7010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12700">
              <a:solidFill>
                <a:srgbClr xmlns:mc="http://schemas.openxmlformats.org/markup-compatibility/2006" val="000080" mc:Ignorable="a14" a14:legacySpreadsheetColorIndex="18"/>
              </a:solidFill>
              <a:miter lim="800000"/>
              <a:headEnd/>
              <a:tailEnd/>
            </a14:hiddenLine>
          </a:ext>
        </a:extLst>
      </xdr:spPr>
      <xdr:txBody>
        <a:bodyPr vertOverflow="clip" wrap="square" lIns="27432" tIns="22860" rIns="0" bIns="0" anchor="t" upright="1"/>
        <a:lstStyle/>
        <a:p>
          <a:pPr algn="ctr" rtl="0"/>
          <a:r>
            <a:rPr lang="en-GB" sz="1000" b="0" i="0" baseline="0">
              <a:effectLst/>
              <a:latin typeface="Arial" panose="020B0604020202020204" pitchFamily="34" charset="0"/>
              <a:ea typeface="+mn-ea"/>
              <a:cs typeface="Arial" panose="020B0604020202020204" pitchFamily="34" charset="0"/>
            </a:rPr>
            <a:t>This spreadsheet has been downloaded from rocketsandrelativity.co.uk</a:t>
          </a:r>
        </a:p>
        <a:p>
          <a:pPr algn="ctr" rtl="0"/>
          <a:r>
            <a:rPr lang="en-GB" sz="1000" b="0" i="0" baseline="0">
              <a:effectLst/>
              <a:latin typeface="Arial" panose="020B0604020202020204" pitchFamily="34" charset="0"/>
              <a:ea typeface="+mn-ea"/>
              <a:cs typeface="Arial" panose="020B0604020202020204" pitchFamily="34" charset="0"/>
            </a:rPr>
            <a:t> and will function as intended if opened in Excel.</a:t>
          </a:r>
        </a:p>
        <a:p>
          <a:pPr algn="ctr" rtl="0"/>
          <a:endParaRPr lang="en-GB" sz="1000" b="0" i="0" baseline="0">
            <a:effectLst/>
            <a:latin typeface="Arial" panose="020B0604020202020204" pitchFamily="34" charset="0"/>
            <a:ea typeface="+mn-ea"/>
            <a:cs typeface="Arial" panose="020B0604020202020204" pitchFamily="34" charset="0"/>
          </a:endParaRPr>
        </a:p>
        <a:p>
          <a:pPr algn="ctr" rtl="0"/>
          <a:r>
            <a:rPr lang="en-GB" sz="1000" b="0" i="0" baseline="0">
              <a:effectLst/>
              <a:latin typeface="Arial" panose="020B0604020202020204" pitchFamily="34" charset="0"/>
              <a:ea typeface="+mn-ea"/>
              <a:cs typeface="Arial" panose="020B0604020202020204" pitchFamily="34" charset="0"/>
            </a:rPr>
            <a:t>The design and operation of the spreadsheet are described in the book published on Amazon entitled:</a:t>
          </a:r>
          <a:endParaRPr lang="en-GB" sz="1000">
            <a:effectLst/>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198120</xdr:colOff>
      <xdr:row>3</xdr:row>
      <xdr:rowOff>53340</xdr:rowOff>
    </xdr:from>
    <xdr:to>
      <xdr:col>12</xdr:col>
      <xdr:colOff>388620</xdr:colOff>
      <xdr:row>32</xdr:row>
      <xdr:rowOff>83820</xdr:rowOff>
    </xdr:to>
    <xdr:graphicFrame macro="">
      <xdr:nvGraphicFramePr>
        <xdr:cNvPr id="276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22860</xdr:colOff>
      <xdr:row>27</xdr:row>
      <xdr:rowOff>83820</xdr:rowOff>
    </xdr:from>
    <xdr:to>
      <xdr:col>13</xdr:col>
      <xdr:colOff>510540</xdr:colOff>
      <xdr:row>27</xdr:row>
      <xdr:rowOff>83820</xdr:rowOff>
    </xdr:to>
    <xdr:sp macro="" textlink="">
      <xdr:nvSpPr>
        <xdr:cNvPr id="27663" name="Line 15"/>
        <xdr:cNvSpPr>
          <a:spLocks noChangeShapeType="1"/>
        </xdr:cNvSpPr>
      </xdr:nvSpPr>
      <xdr:spPr bwMode="auto">
        <a:xfrm>
          <a:off x="7086600" y="4251960"/>
          <a:ext cx="487680" cy="0"/>
        </a:xfrm>
        <a:prstGeom prst="line">
          <a:avLst/>
        </a:prstGeom>
        <a:noFill/>
        <a:ln w="19050">
          <a:solidFill>
            <a:srgbClr xmlns:mc="http://schemas.openxmlformats.org/markup-compatibility/2006" xmlns:a14="http://schemas.microsoft.com/office/drawing/2010/main" val="008000" mc:Ignorable="a14" a14:legacySpreadsheetColorIndex="17"/>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30480</xdr:colOff>
      <xdr:row>29</xdr:row>
      <xdr:rowOff>106680</xdr:rowOff>
    </xdr:from>
    <xdr:to>
      <xdr:col>13</xdr:col>
      <xdr:colOff>502920</xdr:colOff>
      <xdr:row>29</xdr:row>
      <xdr:rowOff>106680</xdr:rowOff>
    </xdr:to>
    <xdr:sp macro="" textlink="">
      <xdr:nvSpPr>
        <xdr:cNvPr id="27664" name="Line 16"/>
        <xdr:cNvSpPr>
          <a:spLocks noChangeShapeType="1"/>
        </xdr:cNvSpPr>
      </xdr:nvSpPr>
      <xdr:spPr bwMode="auto">
        <a:xfrm flipV="1">
          <a:off x="7094220" y="4579620"/>
          <a:ext cx="47244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579120</xdr:colOff>
      <xdr:row>26</xdr:row>
      <xdr:rowOff>83820</xdr:rowOff>
    </xdr:from>
    <xdr:to>
      <xdr:col>15</xdr:col>
      <xdr:colOff>411480</xdr:colOff>
      <xdr:row>28</xdr:row>
      <xdr:rowOff>68580</xdr:rowOff>
    </xdr:to>
    <xdr:sp macro="" textlink="">
      <xdr:nvSpPr>
        <xdr:cNvPr id="27666" name="Text Box 18"/>
        <xdr:cNvSpPr txBox="1">
          <a:spLocks noChangeArrowheads="1"/>
        </xdr:cNvSpPr>
      </xdr:nvSpPr>
      <xdr:spPr bwMode="auto">
        <a:xfrm>
          <a:off x="7642860" y="4099560"/>
          <a:ext cx="1356360" cy="289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lnSpc>
              <a:spcPts val="800"/>
            </a:lnSpc>
            <a:defRPr sz="1000"/>
          </a:pPr>
          <a:r>
            <a:rPr lang="en-GB" sz="800" b="0" i="0" u="none" strike="noStrike" baseline="0">
              <a:solidFill>
                <a:srgbClr val="000000"/>
              </a:solidFill>
              <a:latin typeface="Arial"/>
              <a:cs typeface="Arial"/>
            </a:rPr>
            <a:t>Angle of the flight trajectory of the vehicle</a:t>
          </a:r>
        </a:p>
      </xdr:txBody>
    </xdr:sp>
    <xdr:clientData/>
  </xdr:twoCellAnchor>
  <xdr:twoCellAnchor>
    <xdr:from>
      <xdr:col>13</xdr:col>
      <xdr:colOff>579120</xdr:colOff>
      <xdr:row>28</xdr:row>
      <xdr:rowOff>106680</xdr:rowOff>
    </xdr:from>
    <xdr:to>
      <xdr:col>15</xdr:col>
      <xdr:colOff>487680</xdr:colOff>
      <xdr:row>30</xdr:row>
      <xdr:rowOff>99060</xdr:rowOff>
    </xdr:to>
    <xdr:sp macro="" textlink="">
      <xdr:nvSpPr>
        <xdr:cNvPr id="27667" name="Text Box 19"/>
        <xdr:cNvSpPr txBox="1">
          <a:spLocks noChangeArrowheads="1"/>
        </xdr:cNvSpPr>
      </xdr:nvSpPr>
      <xdr:spPr bwMode="auto">
        <a:xfrm>
          <a:off x="7642860" y="4427220"/>
          <a:ext cx="1432560"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lnSpc>
              <a:spcPts val="800"/>
            </a:lnSpc>
            <a:defRPr sz="1000"/>
          </a:pPr>
          <a:r>
            <a:rPr lang="en-GB" sz="800" b="0" i="0" u="none" strike="noStrike" baseline="0">
              <a:solidFill>
                <a:srgbClr val="000000"/>
              </a:solidFill>
              <a:latin typeface="Arial"/>
              <a:cs typeface="Arial"/>
            </a:rPr>
            <a:t>Magnitude of the vertical and horizontal thrust components</a:t>
          </a:r>
        </a:p>
      </xdr:txBody>
    </xdr:sp>
    <xdr:clientData/>
  </xdr:twoCellAnchor>
  <xdr:twoCellAnchor>
    <xdr:from>
      <xdr:col>13</xdr:col>
      <xdr:colOff>601980</xdr:colOff>
      <xdr:row>30</xdr:row>
      <xdr:rowOff>121920</xdr:rowOff>
    </xdr:from>
    <xdr:to>
      <xdr:col>15</xdr:col>
      <xdr:colOff>579120</xdr:colOff>
      <xdr:row>32</xdr:row>
      <xdr:rowOff>114300</xdr:rowOff>
    </xdr:to>
    <xdr:sp macro="" textlink="">
      <xdr:nvSpPr>
        <xdr:cNvPr id="27668" name="Text Box 20"/>
        <xdr:cNvSpPr txBox="1">
          <a:spLocks noChangeArrowheads="1"/>
        </xdr:cNvSpPr>
      </xdr:nvSpPr>
      <xdr:spPr bwMode="auto">
        <a:xfrm>
          <a:off x="7665720" y="4747260"/>
          <a:ext cx="1501140" cy="297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lnSpc>
              <a:spcPts val="800"/>
            </a:lnSpc>
            <a:defRPr sz="1000"/>
          </a:pPr>
          <a:r>
            <a:rPr lang="en-GB" sz="800" b="0" i="0" u="none" strike="noStrike" baseline="0">
              <a:solidFill>
                <a:srgbClr val="000000"/>
              </a:solidFill>
              <a:latin typeface="Arial"/>
              <a:cs typeface="Arial"/>
            </a:rPr>
            <a:t>Volume of propellant still remaining in the Stage's tanks</a:t>
          </a:r>
        </a:p>
      </xdr:txBody>
    </xdr:sp>
    <xdr:clientData/>
  </xdr:twoCellAnchor>
  <xdr:twoCellAnchor>
    <xdr:from>
      <xdr:col>13</xdr:col>
      <xdr:colOff>259080</xdr:colOff>
      <xdr:row>33</xdr:row>
      <xdr:rowOff>121920</xdr:rowOff>
    </xdr:from>
    <xdr:to>
      <xdr:col>13</xdr:col>
      <xdr:colOff>335280</xdr:colOff>
      <xdr:row>34</xdr:row>
      <xdr:rowOff>45720</xdr:rowOff>
    </xdr:to>
    <xdr:sp macro="" textlink="">
      <xdr:nvSpPr>
        <xdr:cNvPr id="27675" name="Oval 27"/>
        <xdr:cNvSpPr>
          <a:spLocks noChangeArrowheads="1"/>
        </xdr:cNvSpPr>
      </xdr:nvSpPr>
      <xdr:spPr bwMode="auto">
        <a:xfrm>
          <a:off x="7322820" y="5204460"/>
          <a:ext cx="76200" cy="76200"/>
        </a:xfrm>
        <a:prstGeom prst="ellipse">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13</xdr:col>
      <xdr:colOff>601980</xdr:colOff>
      <xdr:row>33</xdr:row>
      <xdr:rowOff>7620</xdr:rowOff>
    </xdr:from>
    <xdr:to>
      <xdr:col>16</xdr:col>
      <xdr:colOff>0</xdr:colOff>
      <xdr:row>35</xdr:row>
      <xdr:rowOff>7620</xdr:rowOff>
    </xdr:to>
    <xdr:sp macro="" textlink="">
      <xdr:nvSpPr>
        <xdr:cNvPr id="27676" name="Text Box 28"/>
        <xdr:cNvSpPr txBox="1">
          <a:spLocks noChangeArrowheads="1"/>
        </xdr:cNvSpPr>
      </xdr:nvSpPr>
      <xdr:spPr bwMode="auto">
        <a:xfrm>
          <a:off x="7665720" y="5090160"/>
          <a:ext cx="150876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lnSpc>
              <a:spcPts val="800"/>
            </a:lnSpc>
            <a:defRPr sz="1000"/>
          </a:pPr>
          <a:r>
            <a:rPr lang="en-GB" sz="800" b="0" i="0" u="none" strike="noStrike" baseline="0">
              <a:solidFill>
                <a:srgbClr val="000000"/>
              </a:solidFill>
              <a:latin typeface="Arial"/>
              <a:cs typeface="Arial"/>
            </a:rPr>
            <a:t>Centre of Gravity (moving forward as propellant is burnt)</a:t>
          </a:r>
        </a:p>
      </xdr:txBody>
    </xdr:sp>
    <xdr:clientData/>
  </xdr:twoCellAnchor>
  <xdr:twoCellAnchor>
    <xdr:from>
      <xdr:col>2</xdr:col>
      <xdr:colOff>0</xdr:colOff>
      <xdr:row>3</xdr:row>
      <xdr:rowOff>53340</xdr:rowOff>
    </xdr:from>
    <xdr:to>
      <xdr:col>5</xdr:col>
      <xdr:colOff>7620</xdr:colOff>
      <xdr:row>14</xdr:row>
      <xdr:rowOff>83820</xdr:rowOff>
    </xdr:to>
    <xdr:graphicFrame macro="">
      <xdr:nvGraphicFramePr>
        <xdr:cNvPr id="27677"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7620</xdr:colOff>
      <xdr:row>3</xdr:row>
      <xdr:rowOff>53340</xdr:rowOff>
    </xdr:from>
    <xdr:to>
      <xdr:col>16</xdr:col>
      <xdr:colOff>0</xdr:colOff>
      <xdr:row>18</xdr:row>
      <xdr:rowOff>83820</xdr:rowOff>
    </xdr:to>
    <xdr:graphicFrame macro="">
      <xdr:nvGraphicFramePr>
        <xdr:cNvPr id="27678"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76200</xdr:colOff>
      <xdr:row>6</xdr:row>
      <xdr:rowOff>144780</xdr:rowOff>
    </xdr:from>
    <xdr:to>
      <xdr:col>13</xdr:col>
      <xdr:colOff>434340</xdr:colOff>
      <xdr:row>9</xdr:row>
      <xdr:rowOff>0</xdr:rowOff>
    </xdr:to>
    <xdr:sp macro="" textlink="">
      <xdr:nvSpPr>
        <xdr:cNvPr id="27681" name="Text Box 33"/>
        <xdr:cNvSpPr txBox="1">
          <a:spLocks noChangeArrowheads="1"/>
        </xdr:cNvSpPr>
      </xdr:nvSpPr>
      <xdr:spPr bwMode="auto">
        <a:xfrm>
          <a:off x="7139940" y="1112520"/>
          <a:ext cx="358140" cy="31242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en-GB" sz="800" b="0" i="0" u="none" strike="noStrike" baseline="0">
              <a:solidFill>
                <a:srgbClr val="000000"/>
              </a:solidFill>
              <a:latin typeface="Arial"/>
              <a:cs typeface="Arial"/>
            </a:rPr>
            <a:t>Upper limit</a:t>
          </a:r>
        </a:p>
      </xdr:txBody>
    </xdr:sp>
    <xdr:clientData/>
  </xdr:twoCellAnchor>
  <xdr:twoCellAnchor>
    <xdr:from>
      <xdr:col>13</xdr:col>
      <xdr:colOff>60960</xdr:colOff>
      <xdr:row>12</xdr:row>
      <xdr:rowOff>30480</xdr:rowOff>
    </xdr:from>
    <xdr:to>
      <xdr:col>13</xdr:col>
      <xdr:colOff>441960</xdr:colOff>
      <xdr:row>14</xdr:row>
      <xdr:rowOff>38100</xdr:rowOff>
    </xdr:to>
    <xdr:sp macro="" textlink="">
      <xdr:nvSpPr>
        <xdr:cNvPr id="27682" name="Text Box 34"/>
        <xdr:cNvSpPr txBox="1">
          <a:spLocks noChangeArrowheads="1"/>
        </xdr:cNvSpPr>
      </xdr:nvSpPr>
      <xdr:spPr bwMode="auto">
        <a:xfrm>
          <a:off x="7124700" y="1912620"/>
          <a:ext cx="381000" cy="31242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en-GB" sz="800" b="0" i="0" u="none" strike="noStrike" baseline="0">
              <a:solidFill>
                <a:srgbClr val="000000"/>
              </a:solidFill>
              <a:latin typeface="Arial"/>
              <a:cs typeface="Arial"/>
            </a:rPr>
            <a:t>Lower limit</a:t>
          </a:r>
        </a:p>
      </xdr:txBody>
    </xdr:sp>
    <xdr:clientData/>
  </xdr:twoCellAnchor>
  <xdr:twoCellAnchor>
    <xdr:from>
      <xdr:col>13</xdr:col>
      <xdr:colOff>45720</xdr:colOff>
      <xdr:row>9</xdr:row>
      <xdr:rowOff>144780</xdr:rowOff>
    </xdr:from>
    <xdr:to>
      <xdr:col>13</xdr:col>
      <xdr:colOff>449580</xdr:colOff>
      <xdr:row>11</xdr:row>
      <xdr:rowOff>22860</xdr:rowOff>
    </xdr:to>
    <xdr:sp macro="" textlink="">
      <xdr:nvSpPr>
        <xdr:cNvPr id="27683" name="Text Box 35"/>
        <xdr:cNvSpPr txBox="1">
          <a:spLocks noChangeArrowheads="1"/>
        </xdr:cNvSpPr>
      </xdr:nvSpPr>
      <xdr:spPr bwMode="auto">
        <a:xfrm>
          <a:off x="7109460" y="1569720"/>
          <a:ext cx="403860" cy="18288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Target</a:t>
          </a:r>
        </a:p>
      </xdr:txBody>
    </xdr:sp>
    <xdr:clientData/>
  </xdr:twoCellAnchor>
  <xdr:twoCellAnchor>
    <xdr:from>
      <xdr:col>13</xdr:col>
      <xdr:colOff>556260</xdr:colOff>
      <xdr:row>16</xdr:row>
      <xdr:rowOff>45720</xdr:rowOff>
    </xdr:from>
    <xdr:to>
      <xdr:col>14</xdr:col>
      <xdr:colOff>213360</xdr:colOff>
      <xdr:row>18</xdr:row>
      <xdr:rowOff>38100</xdr:rowOff>
    </xdr:to>
    <xdr:sp macro="" textlink="">
      <xdr:nvSpPr>
        <xdr:cNvPr id="27684" name="Text Box 36"/>
        <xdr:cNvSpPr txBox="1">
          <a:spLocks noChangeArrowheads="1"/>
        </xdr:cNvSpPr>
      </xdr:nvSpPr>
      <xdr:spPr bwMode="auto">
        <a:xfrm>
          <a:off x="7620000" y="2537460"/>
          <a:ext cx="472440" cy="29718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en-GB" sz="800" b="0" i="0" u="none" strike="noStrike" baseline="0">
              <a:solidFill>
                <a:srgbClr val="000000"/>
              </a:solidFill>
              <a:latin typeface="Arial"/>
              <a:cs typeface="Arial"/>
            </a:rPr>
            <a:t>Vertical speed</a:t>
          </a:r>
        </a:p>
      </xdr:txBody>
    </xdr:sp>
    <xdr:clientData/>
  </xdr:twoCellAnchor>
  <xdr:twoCellAnchor>
    <xdr:from>
      <xdr:col>14</xdr:col>
      <xdr:colOff>228600</xdr:colOff>
      <xdr:row>16</xdr:row>
      <xdr:rowOff>137160</xdr:rowOff>
    </xdr:from>
    <xdr:to>
      <xdr:col>14</xdr:col>
      <xdr:colOff>594360</xdr:colOff>
      <xdr:row>17</xdr:row>
      <xdr:rowOff>144780</xdr:rowOff>
    </xdr:to>
    <xdr:sp macro="" textlink="">
      <xdr:nvSpPr>
        <xdr:cNvPr id="27685" name="Text Box 37"/>
        <xdr:cNvSpPr txBox="1">
          <a:spLocks noChangeArrowheads="1"/>
        </xdr:cNvSpPr>
      </xdr:nvSpPr>
      <xdr:spPr bwMode="auto">
        <a:xfrm>
          <a:off x="8107680" y="2628900"/>
          <a:ext cx="365760" cy="16002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Height</a:t>
          </a:r>
        </a:p>
      </xdr:txBody>
    </xdr:sp>
    <xdr:clientData/>
  </xdr:twoCellAnchor>
  <xdr:twoCellAnchor>
    <xdr:from>
      <xdr:col>14</xdr:col>
      <xdr:colOff>586740</xdr:colOff>
      <xdr:row>16</xdr:row>
      <xdr:rowOff>45720</xdr:rowOff>
    </xdr:from>
    <xdr:to>
      <xdr:col>15</xdr:col>
      <xdr:colOff>426720</xdr:colOff>
      <xdr:row>18</xdr:row>
      <xdr:rowOff>38100</xdr:rowOff>
    </xdr:to>
    <xdr:sp macro="" textlink="">
      <xdr:nvSpPr>
        <xdr:cNvPr id="27686" name="Text Box 38"/>
        <xdr:cNvSpPr txBox="1">
          <a:spLocks noChangeArrowheads="1"/>
        </xdr:cNvSpPr>
      </xdr:nvSpPr>
      <xdr:spPr bwMode="auto">
        <a:xfrm>
          <a:off x="8465820" y="2537460"/>
          <a:ext cx="548640" cy="29718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en-GB" sz="800" b="0" i="0" u="none" strike="noStrike" baseline="0">
              <a:solidFill>
                <a:srgbClr val="000000"/>
              </a:solidFill>
              <a:latin typeface="Arial"/>
              <a:cs typeface="Arial"/>
            </a:rPr>
            <a:t>Horizontal speed</a:t>
          </a:r>
        </a:p>
      </xdr:txBody>
    </xdr:sp>
    <xdr:clientData/>
  </xdr:twoCellAnchor>
  <xdr:twoCellAnchor>
    <xdr:from>
      <xdr:col>13</xdr:col>
      <xdr:colOff>45720</xdr:colOff>
      <xdr:row>31</xdr:row>
      <xdr:rowOff>45720</xdr:rowOff>
    </xdr:from>
    <xdr:to>
      <xdr:col>13</xdr:col>
      <xdr:colOff>502920</xdr:colOff>
      <xdr:row>32</xdr:row>
      <xdr:rowOff>45720</xdr:rowOff>
    </xdr:to>
    <xdr:sp macro="" textlink="">
      <xdr:nvSpPr>
        <xdr:cNvPr id="27687" name="Rectangle 39"/>
        <xdr:cNvSpPr>
          <a:spLocks noChangeArrowheads="1"/>
        </xdr:cNvSpPr>
      </xdr:nvSpPr>
      <xdr:spPr bwMode="auto">
        <a:xfrm>
          <a:off x="7109460" y="4823460"/>
          <a:ext cx="457200" cy="152400"/>
        </a:xfrm>
        <a:prstGeom prst="rect">
          <a:avLst/>
        </a:prstGeom>
        <a:noFill/>
        <a:ln w="12700">
          <a:solidFill>
            <a:srgbClr xmlns:mc="http://schemas.openxmlformats.org/markup-compatibility/2006" xmlns:a14="http://schemas.microsoft.com/office/drawing/2010/main" val="800000" mc:Ignorable="a14" a14:legacySpreadsheetColorIndex="16"/>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99060</xdr:colOff>
      <xdr:row>1</xdr:row>
      <xdr:rowOff>38100</xdr:rowOff>
    </xdr:from>
    <xdr:to>
      <xdr:col>4</xdr:col>
      <xdr:colOff>601980</xdr:colOff>
      <xdr:row>15</xdr:row>
      <xdr:rowOff>137160</xdr:rowOff>
    </xdr:to>
    <xdr:graphicFrame macro="">
      <xdr:nvGraphicFramePr>
        <xdr:cNvPr id="143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45720</xdr:colOff>
      <xdr:row>16</xdr:row>
      <xdr:rowOff>22860</xdr:rowOff>
    </xdr:from>
    <xdr:to>
      <xdr:col>9</xdr:col>
      <xdr:colOff>571500</xdr:colOff>
      <xdr:row>30</xdr:row>
      <xdr:rowOff>121920</xdr:rowOff>
    </xdr:to>
    <xdr:graphicFrame macro="">
      <xdr:nvGraphicFramePr>
        <xdr:cNvPr id="143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16</xdr:row>
      <xdr:rowOff>22860</xdr:rowOff>
    </xdr:from>
    <xdr:to>
      <xdr:col>4</xdr:col>
      <xdr:colOff>601980</xdr:colOff>
      <xdr:row>30</xdr:row>
      <xdr:rowOff>121920</xdr:rowOff>
    </xdr:to>
    <xdr:graphicFrame macro="">
      <xdr:nvGraphicFramePr>
        <xdr:cNvPr id="143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xdr:colOff>
      <xdr:row>31</xdr:row>
      <xdr:rowOff>7620</xdr:rowOff>
    </xdr:from>
    <xdr:to>
      <xdr:col>14</xdr:col>
      <xdr:colOff>556260</xdr:colOff>
      <xdr:row>45</xdr:row>
      <xdr:rowOff>144780</xdr:rowOff>
    </xdr:to>
    <xdr:graphicFrame macro="">
      <xdr:nvGraphicFramePr>
        <xdr:cNvPr id="1434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45720</xdr:colOff>
      <xdr:row>1</xdr:row>
      <xdr:rowOff>38100</xdr:rowOff>
    </xdr:from>
    <xdr:to>
      <xdr:col>9</xdr:col>
      <xdr:colOff>571500</xdr:colOff>
      <xdr:row>15</xdr:row>
      <xdr:rowOff>137160</xdr:rowOff>
    </xdr:to>
    <xdr:graphicFrame macro="">
      <xdr:nvGraphicFramePr>
        <xdr:cNvPr id="1434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22860</xdr:colOff>
      <xdr:row>1</xdr:row>
      <xdr:rowOff>38100</xdr:rowOff>
    </xdr:from>
    <xdr:to>
      <xdr:col>14</xdr:col>
      <xdr:colOff>556260</xdr:colOff>
      <xdr:row>15</xdr:row>
      <xdr:rowOff>137160</xdr:rowOff>
    </xdr:to>
    <xdr:graphicFrame macro="">
      <xdr:nvGraphicFramePr>
        <xdr:cNvPr id="1434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60960</xdr:colOff>
      <xdr:row>31</xdr:row>
      <xdr:rowOff>22860</xdr:rowOff>
    </xdr:from>
    <xdr:to>
      <xdr:col>9</xdr:col>
      <xdr:colOff>579120</xdr:colOff>
      <xdr:row>45</xdr:row>
      <xdr:rowOff>144780</xdr:rowOff>
    </xdr:to>
    <xdr:graphicFrame macro="">
      <xdr:nvGraphicFramePr>
        <xdr:cNvPr id="1434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83820</xdr:colOff>
      <xdr:row>31</xdr:row>
      <xdr:rowOff>22860</xdr:rowOff>
    </xdr:from>
    <xdr:to>
      <xdr:col>4</xdr:col>
      <xdr:colOff>601980</xdr:colOff>
      <xdr:row>45</xdr:row>
      <xdr:rowOff>144780</xdr:rowOff>
    </xdr:to>
    <xdr:graphicFrame macro="">
      <xdr:nvGraphicFramePr>
        <xdr:cNvPr id="1434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30480</xdr:colOff>
      <xdr:row>16</xdr:row>
      <xdr:rowOff>22860</xdr:rowOff>
    </xdr:from>
    <xdr:to>
      <xdr:col>14</xdr:col>
      <xdr:colOff>556260</xdr:colOff>
      <xdr:row>30</xdr:row>
      <xdr:rowOff>121920</xdr:rowOff>
    </xdr:to>
    <xdr:graphicFrame macro="">
      <xdr:nvGraphicFramePr>
        <xdr:cNvPr id="1434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7</xdr:col>
      <xdr:colOff>487680</xdr:colOff>
      <xdr:row>6</xdr:row>
      <xdr:rowOff>83820</xdr:rowOff>
    </xdr:from>
    <xdr:ext cx="76200" cy="198120"/>
    <xdr:sp macro="" textlink="">
      <xdr:nvSpPr>
        <xdr:cNvPr id="3163" name="Text Box 91"/>
        <xdr:cNvSpPr txBox="1">
          <a:spLocks noChangeArrowheads="1"/>
        </xdr:cNvSpPr>
      </xdr:nvSpPr>
      <xdr:spPr bwMode="auto">
        <a:xfrm>
          <a:off x="5120640" y="83820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655320</xdr:colOff>
      <xdr:row>6</xdr:row>
      <xdr:rowOff>91440</xdr:rowOff>
    </xdr:from>
    <xdr:to>
      <xdr:col>8</xdr:col>
      <xdr:colOff>281940</xdr:colOff>
      <xdr:row>25</xdr:row>
      <xdr:rowOff>99060</xdr:rowOff>
    </xdr:to>
    <xdr:grpSp>
      <xdr:nvGrpSpPr>
        <xdr:cNvPr id="3909" name="Group 837"/>
        <xdr:cNvGrpSpPr>
          <a:grpSpLocks/>
        </xdr:cNvGrpSpPr>
      </xdr:nvGrpSpPr>
      <xdr:grpSpPr bwMode="auto">
        <a:xfrm>
          <a:off x="5288280" y="845820"/>
          <a:ext cx="754380" cy="3040380"/>
          <a:chOff x="1169" y="113"/>
          <a:chExt cx="83" cy="358"/>
        </a:xfrm>
      </xdr:grpSpPr>
      <xdr:sp macro="" textlink="">
        <xdr:nvSpPr>
          <xdr:cNvPr id="3910" name="Rectangle 838"/>
          <xdr:cNvSpPr>
            <a:spLocks noChangeArrowheads="1"/>
          </xdr:cNvSpPr>
        </xdr:nvSpPr>
        <xdr:spPr bwMode="auto">
          <a:xfrm>
            <a:off x="1195" y="169"/>
            <a:ext cx="29" cy="82"/>
          </a:xfrm>
          <a:prstGeom prst="rect">
            <a:avLst/>
          </a:prstGeom>
          <a:solidFill>
            <a:srgbClr xmlns:mc="http://schemas.openxmlformats.org/markup-compatibility/2006" xmlns:a14="http://schemas.microsoft.com/office/drawing/2010/main" val="FFFF99" mc:Ignorable="a14" a14:legacySpreadsheetColorIndex="43"/>
          </a:solidFill>
          <a:ln w="12700">
            <a:solidFill>
              <a:srgbClr xmlns:mc="http://schemas.openxmlformats.org/markup-compatibility/2006" xmlns:a14="http://schemas.microsoft.com/office/drawing/2010/main" val="0000FF" mc:Ignorable="a14" a14:legacySpreadsheetColorIndex="12"/>
            </a:solidFill>
            <a:miter lim="800000"/>
            <a:headEnd/>
            <a:tailEnd/>
          </a:ln>
        </xdr:spPr>
      </xdr:sp>
      <xdr:sp macro="" textlink="">
        <xdr:nvSpPr>
          <xdr:cNvPr id="3911" name="Rectangle 839"/>
          <xdr:cNvSpPr>
            <a:spLocks noChangeArrowheads="1"/>
          </xdr:cNvSpPr>
        </xdr:nvSpPr>
        <xdr:spPr bwMode="auto">
          <a:xfrm>
            <a:off x="1190" y="280"/>
            <a:ext cx="41" cy="155"/>
          </a:xfrm>
          <a:prstGeom prst="rect">
            <a:avLst/>
          </a:prstGeom>
          <a:solidFill>
            <a:srgbClr xmlns:mc="http://schemas.openxmlformats.org/markup-compatibility/2006" xmlns:a14="http://schemas.microsoft.com/office/drawing/2010/main" val="FFFF99" mc:Ignorable="a14" a14:legacySpreadsheetColorIndex="43"/>
          </a:solidFill>
          <a:ln w="12700">
            <a:solidFill>
              <a:srgbClr xmlns:mc="http://schemas.openxmlformats.org/markup-compatibility/2006" xmlns:a14="http://schemas.microsoft.com/office/drawing/2010/main" val="0000FF" mc:Ignorable="a14" a14:legacySpreadsheetColorIndex="12"/>
            </a:solidFill>
            <a:miter lim="800000"/>
            <a:headEnd/>
            <a:tailEnd/>
          </a:ln>
        </xdr:spPr>
      </xdr:sp>
      <xdr:sp macro="" textlink="">
        <xdr:nvSpPr>
          <xdr:cNvPr id="3912" name="Rectangle 840" descr="Zig zag"/>
          <xdr:cNvSpPr>
            <a:spLocks noChangeArrowheads="1"/>
          </xdr:cNvSpPr>
        </xdr:nvSpPr>
        <xdr:spPr bwMode="auto">
          <a:xfrm>
            <a:off x="1201" y="189"/>
            <a:ext cx="17" cy="53"/>
          </a:xfrm>
          <a:prstGeom prst="rect">
            <a:avLst/>
          </a:prstGeom>
          <a:pattFill prst="zigZag">
            <a:fgClr>
              <a:srgbClr xmlns:mc="http://schemas.openxmlformats.org/markup-compatibility/2006" xmlns:a14="http://schemas.microsoft.com/office/drawing/2010/main" val="FF0000" mc:Ignorable="a14" a14:legacySpreadsheetColorIndex="1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913" name="Rectangle 841" descr="Zig zag"/>
          <xdr:cNvSpPr>
            <a:spLocks noChangeArrowheads="1"/>
          </xdr:cNvSpPr>
        </xdr:nvSpPr>
        <xdr:spPr bwMode="auto">
          <a:xfrm>
            <a:off x="1197" y="293"/>
            <a:ext cx="27" cy="128"/>
          </a:xfrm>
          <a:prstGeom prst="rect">
            <a:avLst/>
          </a:prstGeom>
          <a:pattFill prst="zigZag">
            <a:fgClr>
              <a:srgbClr xmlns:mc="http://schemas.openxmlformats.org/markup-compatibility/2006" xmlns:a14="http://schemas.microsoft.com/office/drawing/2010/main" val="FF0000" mc:Ignorable="a14" a14:legacySpreadsheetColorIndex="1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914" name="Line 842"/>
          <xdr:cNvSpPr>
            <a:spLocks noChangeShapeType="1"/>
          </xdr:cNvSpPr>
        </xdr:nvSpPr>
        <xdr:spPr bwMode="auto">
          <a:xfrm flipH="1">
            <a:off x="1201" y="435"/>
            <a:ext cx="6" cy="35"/>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15" name="Line 843"/>
          <xdr:cNvSpPr>
            <a:spLocks noChangeShapeType="1"/>
          </xdr:cNvSpPr>
        </xdr:nvSpPr>
        <xdr:spPr bwMode="auto">
          <a:xfrm>
            <a:off x="1216" y="435"/>
            <a:ext cx="5" cy="36"/>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16" name="Line 844"/>
          <xdr:cNvSpPr>
            <a:spLocks noChangeShapeType="1"/>
          </xdr:cNvSpPr>
        </xdr:nvSpPr>
        <xdr:spPr bwMode="auto">
          <a:xfrm>
            <a:off x="1201" y="470"/>
            <a:ext cx="20" cy="0"/>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17" name="AutoShape 845"/>
          <xdr:cNvSpPr>
            <a:spLocks noChangeArrowheads="1"/>
          </xdr:cNvSpPr>
        </xdr:nvSpPr>
        <xdr:spPr bwMode="auto">
          <a:xfrm>
            <a:off x="1195" y="113"/>
            <a:ext cx="29" cy="56"/>
          </a:xfrm>
          <a:prstGeom prst="triangle">
            <a:avLst>
              <a:gd name="adj" fmla="val 50000"/>
            </a:avLst>
          </a:prstGeom>
          <a:noFill/>
          <a:ln w="12700">
            <a:solidFill>
              <a:srgbClr xmlns:mc="http://schemas.openxmlformats.org/markup-compatibility/2006" xmlns:a14="http://schemas.microsoft.com/office/drawing/2010/main" val="000080" mc:Ignorable="a14" a14:legacySpreadsheetColorIndex="18"/>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sp macro="" textlink="">
        <xdr:nvSpPr>
          <xdr:cNvPr id="3918" name="Line 846"/>
          <xdr:cNvSpPr>
            <a:spLocks noChangeShapeType="1"/>
          </xdr:cNvSpPr>
        </xdr:nvSpPr>
        <xdr:spPr bwMode="auto">
          <a:xfrm flipH="1" flipV="1">
            <a:off x="1231" y="435"/>
            <a:ext cx="21" cy="0"/>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19" name="Line 847"/>
          <xdr:cNvSpPr>
            <a:spLocks noChangeShapeType="1"/>
          </xdr:cNvSpPr>
        </xdr:nvSpPr>
        <xdr:spPr bwMode="auto">
          <a:xfrm flipH="1" flipV="1">
            <a:off x="1232" y="383"/>
            <a:ext cx="20" cy="52"/>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20" name="Line 848"/>
          <xdr:cNvSpPr>
            <a:spLocks noChangeShapeType="1"/>
          </xdr:cNvSpPr>
        </xdr:nvSpPr>
        <xdr:spPr bwMode="auto">
          <a:xfrm flipV="1">
            <a:off x="1169" y="435"/>
            <a:ext cx="21" cy="0"/>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21" name="Line 849"/>
          <xdr:cNvSpPr>
            <a:spLocks noChangeShapeType="1"/>
          </xdr:cNvSpPr>
        </xdr:nvSpPr>
        <xdr:spPr bwMode="auto">
          <a:xfrm flipV="1">
            <a:off x="1169" y="383"/>
            <a:ext cx="20" cy="52"/>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22" name="Line 850"/>
          <xdr:cNvSpPr>
            <a:spLocks noChangeShapeType="1"/>
          </xdr:cNvSpPr>
        </xdr:nvSpPr>
        <xdr:spPr bwMode="auto">
          <a:xfrm flipV="1">
            <a:off x="1190" y="250"/>
            <a:ext cx="5" cy="29"/>
          </a:xfrm>
          <a:prstGeom prst="line">
            <a:avLst/>
          </a:prstGeom>
          <a:noFill/>
          <a:ln w="12700">
            <a:solidFill>
              <a:srgbClr xmlns:mc="http://schemas.openxmlformats.org/markup-compatibility/2006" xmlns:a14="http://schemas.microsoft.com/office/drawing/2010/main" val="000080" mc:Ignorable="a14" a14:legacySpreadsheetColorIndex="18"/>
            </a:solidFill>
            <a:round/>
            <a:headEnd/>
            <a:tailEnd/>
          </a:ln>
          <a:extLst>
            <a:ext uri="{909E8E84-426E-40DD-AFC4-6F175D3DCCD1}">
              <a14:hiddenFill xmlns:a14="http://schemas.microsoft.com/office/drawing/2010/main">
                <a:noFill/>
              </a14:hiddenFill>
            </a:ext>
          </a:extLst>
        </xdr:spPr>
      </xdr:sp>
      <xdr:sp macro="" textlink="">
        <xdr:nvSpPr>
          <xdr:cNvPr id="3923" name="Oval 851" descr="Small confetti"/>
          <xdr:cNvSpPr>
            <a:spLocks noChangeArrowheads="1"/>
          </xdr:cNvSpPr>
        </xdr:nvSpPr>
        <xdr:spPr bwMode="auto">
          <a:xfrm>
            <a:off x="1201" y="149"/>
            <a:ext cx="17" cy="17"/>
          </a:xfrm>
          <a:prstGeom prst="ellipse">
            <a:avLst/>
          </a:prstGeom>
          <a:pattFill prst="smConfetti">
            <a:fgClr>
              <a:srgbClr xmlns:mc="http://schemas.openxmlformats.org/markup-compatibility/2006" xmlns:a14="http://schemas.microsoft.com/office/drawing/2010/main" val="339966" mc:Ignorable="a14" a14:legacySpreadsheetColorIndex="57"/>
            </a:fgClr>
            <a:bgClr>
              <a:srgbClr val="FFFFFF"/>
            </a:bgClr>
          </a:patt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924" name="Line 852"/>
          <xdr:cNvSpPr>
            <a:spLocks noChangeShapeType="1"/>
          </xdr:cNvSpPr>
        </xdr:nvSpPr>
        <xdr:spPr bwMode="auto">
          <a:xfrm flipH="1" flipV="1">
            <a:off x="1224" y="251"/>
            <a:ext cx="6" cy="28"/>
          </a:xfrm>
          <a:prstGeom prst="line">
            <a:avLst/>
          </a:prstGeom>
          <a:noFill/>
          <a:ln w="12700">
            <a:solidFill>
              <a:srgbClr xmlns:mc="http://schemas.openxmlformats.org/markup-compatibility/2006" xmlns:a14="http://schemas.microsoft.com/office/drawing/2010/main" val="000080" mc:Ignorable="a14" a14:legacySpreadsheetColorIndex="18"/>
            </a:solidFill>
            <a:round/>
            <a:headEnd/>
            <a:tailEnd/>
          </a:ln>
          <a:extLst>
            <a:ext uri="{909E8E84-426E-40DD-AFC4-6F175D3DCCD1}">
              <a14:hiddenFill xmlns:a14="http://schemas.microsoft.com/office/drawing/2010/main">
                <a:noFill/>
              </a14:hiddenFill>
            </a:ext>
          </a:extLst>
        </xdr:spPr>
      </xdr:sp>
      <xdr:sp macro="" textlink="">
        <xdr:nvSpPr>
          <xdr:cNvPr id="3925" name="Line 853"/>
          <xdr:cNvSpPr>
            <a:spLocks noChangeShapeType="1"/>
          </xdr:cNvSpPr>
        </xdr:nvSpPr>
        <xdr:spPr bwMode="auto">
          <a:xfrm>
            <a:off x="1194" y="182"/>
            <a:ext cx="30" cy="0"/>
          </a:xfrm>
          <a:prstGeom prst="line">
            <a:avLst/>
          </a:prstGeom>
          <a:noFill/>
          <a:ln w="15875">
            <a:solidFill>
              <a:srgbClr xmlns:mc="http://schemas.openxmlformats.org/markup-compatibility/2006" xmlns:a14="http://schemas.microsoft.com/office/drawing/2010/main" val="000080" mc:Ignorable="a14" a14:legacySpreadsheetColorIndex="18"/>
            </a:solidFill>
            <a:round/>
            <a:headEnd/>
            <a:tailEnd/>
          </a:ln>
          <a:extLst>
            <a:ext uri="{909E8E84-426E-40DD-AFC4-6F175D3DCCD1}">
              <a14:hiddenFill xmlns:a14="http://schemas.microsoft.com/office/drawing/2010/main">
                <a:noFill/>
              </a14:hiddenFill>
            </a:ext>
          </a:extLst>
        </xdr:spPr>
      </xdr:sp>
      <xdr:sp macro="" textlink="">
        <xdr:nvSpPr>
          <xdr:cNvPr id="3926" name="Line 854"/>
          <xdr:cNvSpPr>
            <a:spLocks noChangeShapeType="1"/>
          </xdr:cNvSpPr>
        </xdr:nvSpPr>
        <xdr:spPr bwMode="auto">
          <a:xfrm flipH="1">
            <a:off x="1201" y="251"/>
            <a:ext cx="5" cy="18"/>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27" name="Line 855"/>
          <xdr:cNvSpPr>
            <a:spLocks noChangeShapeType="1"/>
          </xdr:cNvSpPr>
        </xdr:nvSpPr>
        <xdr:spPr bwMode="auto">
          <a:xfrm>
            <a:off x="1214" y="251"/>
            <a:ext cx="5" cy="19"/>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3928" name="Line 856"/>
          <xdr:cNvSpPr>
            <a:spLocks noChangeShapeType="1"/>
          </xdr:cNvSpPr>
        </xdr:nvSpPr>
        <xdr:spPr bwMode="auto">
          <a:xfrm>
            <a:off x="1200" y="269"/>
            <a:ext cx="20" cy="0"/>
          </a:xfrm>
          <a:prstGeom prst="line">
            <a:avLst/>
          </a:prstGeom>
          <a:noFill/>
          <a:ln w="127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clientData/>
  </xdr:twoCellAnchor>
  <xdr:twoCellAnchor>
    <xdr:from>
      <xdr:col>7</xdr:col>
      <xdr:colOff>982255</xdr:colOff>
      <xdr:row>6</xdr:row>
      <xdr:rowOff>104028</xdr:rowOff>
    </xdr:from>
    <xdr:to>
      <xdr:col>10</xdr:col>
      <xdr:colOff>527160</xdr:colOff>
      <xdr:row>25</xdr:row>
      <xdr:rowOff>21791</xdr:rowOff>
    </xdr:to>
    <xdr:grpSp>
      <xdr:nvGrpSpPr>
        <xdr:cNvPr id="4054" name="Group 982"/>
        <xdr:cNvGrpSpPr>
          <a:grpSpLocks/>
        </xdr:cNvGrpSpPr>
      </xdr:nvGrpSpPr>
      <xdr:grpSpPr bwMode="auto">
        <a:xfrm>
          <a:off x="5615215" y="858408"/>
          <a:ext cx="1891865" cy="2950523"/>
          <a:chOff x="631" y="92"/>
          <a:chExt cx="199" cy="312"/>
        </a:xfrm>
      </xdr:grpSpPr>
      <xdr:sp macro="" textlink="">
        <xdr:nvSpPr>
          <xdr:cNvPr id="3093" name="Text Box 21"/>
          <xdr:cNvSpPr txBox="1">
            <a:spLocks noChangeArrowheads="1"/>
          </xdr:cNvSpPr>
        </xdr:nvSpPr>
        <xdr:spPr bwMode="auto">
          <a:xfrm>
            <a:off x="721" y="115"/>
            <a:ext cx="49" cy="17"/>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Payload</a:t>
            </a:r>
          </a:p>
        </xdr:txBody>
      </xdr:sp>
      <xdr:sp macro="" textlink="">
        <xdr:nvSpPr>
          <xdr:cNvPr id="3094" name="Text Box 22"/>
          <xdr:cNvSpPr txBox="1">
            <a:spLocks noChangeArrowheads="1"/>
          </xdr:cNvSpPr>
        </xdr:nvSpPr>
        <xdr:spPr bwMode="auto">
          <a:xfrm>
            <a:off x="722" y="168"/>
            <a:ext cx="108" cy="19"/>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2nd stage Propellant</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xdr:txBody>
      </xdr:sp>
      <xdr:sp macro="" textlink="">
        <xdr:nvSpPr>
          <xdr:cNvPr id="3095" name="Text Box 23"/>
          <xdr:cNvSpPr txBox="1">
            <a:spLocks noChangeArrowheads="1"/>
          </xdr:cNvSpPr>
        </xdr:nvSpPr>
        <xdr:spPr bwMode="auto">
          <a:xfrm>
            <a:off x="722" y="273"/>
            <a:ext cx="101" cy="20"/>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1st stage Propellant</a:t>
            </a:r>
          </a:p>
        </xdr:txBody>
      </xdr:sp>
      <xdr:sp macro="" textlink="">
        <xdr:nvSpPr>
          <xdr:cNvPr id="3096" name="Text Box 24"/>
          <xdr:cNvSpPr txBox="1">
            <a:spLocks noChangeArrowheads="1"/>
          </xdr:cNvSpPr>
        </xdr:nvSpPr>
        <xdr:spPr bwMode="auto">
          <a:xfrm>
            <a:off x="722" y="193"/>
            <a:ext cx="105" cy="21"/>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2nd stage structure</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xdr:txBody>
      </xdr:sp>
      <xdr:sp macro="" textlink="">
        <xdr:nvSpPr>
          <xdr:cNvPr id="3097" name="Text Box 25"/>
          <xdr:cNvSpPr txBox="1">
            <a:spLocks noChangeArrowheads="1"/>
          </xdr:cNvSpPr>
        </xdr:nvSpPr>
        <xdr:spPr bwMode="auto">
          <a:xfrm>
            <a:off x="723" y="316"/>
            <a:ext cx="103" cy="21"/>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1st stage structure</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xdr:txBody>
      </xdr:sp>
      <xdr:sp macro="" textlink="">
        <xdr:nvSpPr>
          <xdr:cNvPr id="3626" name="Text Box 554"/>
          <xdr:cNvSpPr txBox="1">
            <a:spLocks noChangeArrowheads="1"/>
          </xdr:cNvSpPr>
        </xdr:nvSpPr>
        <xdr:spPr bwMode="auto">
          <a:xfrm>
            <a:off x="726" y="386"/>
            <a:ext cx="76" cy="18"/>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l" rtl="0">
              <a:defRPr sz="1000"/>
            </a:pPr>
            <a:r>
              <a:rPr lang="en-GB" sz="800" b="0" i="0" u="none" strike="noStrike" baseline="0">
                <a:solidFill>
                  <a:srgbClr val="000000"/>
                </a:solidFill>
                <a:latin typeface="Arial"/>
                <a:cs typeface="Arial"/>
              </a:rPr>
              <a:t>Engine nozzle</a:t>
            </a:r>
          </a:p>
        </xdr:txBody>
      </xdr:sp>
      <xdr:sp macro="" textlink="">
        <xdr:nvSpPr>
          <xdr:cNvPr id="3627" name="Text Box 555"/>
          <xdr:cNvSpPr txBox="1">
            <a:spLocks noChangeArrowheads="1"/>
          </xdr:cNvSpPr>
        </xdr:nvSpPr>
        <xdr:spPr bwMode="auto">
          <a:xfrm>
            <a:off x="720" y="92"/>
            <a:ext cx="110" cy="20"/>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l" rtl="0">
              <a:defRPr sz="1000"/>
            </a:pPr>
            <a:r>
              <a:rPr lang="en-GB" sz="800" b="0" i="0" u="none" strike="noStrike" baseline="0">
                <a:solidFill>
                  <a:srgbClr val="000000"/>
                </a:solidFill>
                <a:latin typeface="Arial"/>
                <a:cs typeface="Arial"/>
              </a:rPr>
              <a:t>Protective nosecone</a:t>
            </a:r>
          </a:p>
        </xdr:txBody>
      </xdr:sp>
      <xdr:sp macro="" textlink="">
        <xdr:nvSpPr>
          <xdr:cNvPr id="3628" name="Line 556"/>
          <xdr:cNvSpPr>
            <a:spLocks noChangeShapeType="1"/>
          </xdr:cNvSpPr>
        </xdr:nvSpPr>
        <xdr:spPr bwMode="auto">
          <a:xfrm flipH="1">
            <a:off x="645" y="103"/>
            <a:ext cx="72" cy="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630" name="Text Box 558"/>
          <xdr:cNvSpPr txBox="1">
            <a:spLocks noChangeArrowheads="1"/>
          </xdr:cNvSpPr>
        </xdr:nvSpPr>
        <xdr:spPr bwMode="auto">
          <a:xfrm>
            <a:off x="722" y="221"/>
            <a:ext cx="105" cy="20"/>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l" rtl="0">
              <a:defRPr sz="1000"/>
            </a:pPr>
            <a:r>
              <a:rPr lang="en-GB" sz="800" b="0" i="0" u="none" strike="noStrike" baseline="0">
                <a:solidFill>
                  <a:srgbClr val="000000"/>
                </a:solidFill>
                <a:latin typeface="Arial"/>
                <a:cs typeface="Arial"/>
              </a:rPr>
              <a:t>Interstage structure</a:t>
            </a:r>
          </a:p>
        </xdr:txBody>
      </xdr:sp>
      <xdr:sp macro="" textlink="">
        <xdr:nvSpPr>
          <xdr:cNvPr id="3631" name="Line 559"/>
          <xdr:cNvSpPr>
            <a:spLocks noChangeShapeType="1"/>
          </xdr:cNvSpPr>
        </xdr:nvSpPr>
        <xdr:spPr bwMode="auto">
          <a:xfrm flipH="1">
            <a:off x="655" y="230"/>
            <a:ext cx="6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634" name="Text Box 562"/>
          <xdr:cNvSpPr txBox="1">
            <a:spLocks noChangeArrowheads="1"/>
          </xdr:cNvSpPr>
        </xdr:nvSpPr>
        <xdr:spPr bwMode="auto">
          <a:xfrm>
            <a:off x="720" y="136"/>
            <a:ext cx="107" cy="19"/>
          </a:xfrm>
          <a:prstGeom prst="rect">
            <a:avLst/>
          </a:prstGeom>
          <a:noFill/>
          <a:ln>
            <a:noFill/>
          </a:ln>
          <a:extLst>
            <a:ext uri="{909E8E84-426E-40DD-AFC4-6F175D3DCCD1}">
              <a14:hiddenFill xmlns:a14="http://schemas.microsoft.com/office/drawing/2010/main">
                <a:solidFill>
                  <a:srgbClr xmlns:mc="http://schemas.openxmlformats.org/markup-compatibility/2006" val="FFCC99" mc:Ignorable="a14" a14:legacySpreadsheetColorIndex="47"/>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Guidance equipment</a:t>
            </a:r>
          </a:p>
        </xdr:txBody>
      </xdr:sp>
      <xdr:sp macro="" textlink="">
        <xdr:nvSpPr>
          <xdr:cNvPr id="3101" name="Line 29"/>
          <xdr:cNvSpPr>
            <a:spLocks noChangeShapeType="1"/>
          </xdr:cNvSpPr>
        </xdr:nvSpPr>
        <xdr:spPr bwMode="auto">
          <a:xfrm flipH="1">
            <a:off x="633" y="177"/>
            <a:ext cx="8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03" name="Line 31"/>
          <xdr:cNvSpPr>
            <a:spLocks noChangeShapeType="1"/>
          </xdr:cNvSpPr>
        </xdr:nvSpPr>
        <xdr:spPr bwMode="auto">
          <a:xfrm flipH="1" flipV="1">
            <a:off x="653" y="202"/>
            <a:ext cx="7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04" name="Line 32"/>
          <xdr:cNvSpPr>
            <a:spLocks noChangeShapeType="1"/>
          </xdr:cNvSpPr>
        </xdr:nvSpPr>
        <xdr:spPr bwMode="auto">
          <a:xfrm flipH="1">
            <a:off x="634" y="282"/>
            <a:ext cx="8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08" name="Line 36"/>
          <xdr:cNvSpPr>
            <a:spLocks noChangeShapeType="1"/>
          </xdr:cNvSpPr>
        </xdr:nvSpPr>
        <xdr:spPr bwMode="auto">
          <a:xfrm flipH="1">
            <a:off x="658" y="325"/>
            <a:ext cx="6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100" name="Line 28"/>
          <xdr:cNvSpPr>
            <a:spLocks noChangeShapeType="1"/>
          </xdr:cNvSpPr>
        </xdr:nvSpPr>
        <xdr:spPr bwMode="auto">
          <a:xfrm flipH="1">
            <a:off x="631" y="126"/>
            <a:ext cx="89" cy="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629" name="Line 557"/>
          <xdr:cNvSpPr>
            <a:spLocks noChangeShapeType="1"/>
          </xdr:cNvSpPr>
        </xdr:nvSpPr>
        <xdr:spPr bwMode="auto">
          <a:xfrm flipH="1">
            <a:off x="632" y="395"/>
            <a:ext cx="90" cy="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3635" name="Line 563"/>
          <xdr:cNvSpPr>
            <a:spLocks noChangeShapeType="1"/>
          </xdr:cNvSpPr>
        </xdr:nvSpPr>
        <xdr:spPr bwMode="auto">
          <a:xfrm flipH="1">
            <a:off x="637" y="145"/>
            <a:ext cx="82" cy="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xdr:oneCellAnchor>
    <xdr:from>
      <xdr:col>7</xdr:col>
      <xdr:colOff>487680</xdr:colOff>
      <xdr:row>10</xdr:row>
      <xdr:rowOff>83820</xdr:rowOff>
    </xdr:from>
    <xdr:ext cx="76200" cy="198120"/>
    <xdr:sp macro="" textlink="">
      <xdr:nvSpPr>
        <xdr:cNvPr id="4017" name="Text Box 945"/>
        <xdr:cNvSpPr txBox="1">
          <a:spLocks noChangeArrowheads="1"/>
        </xdr:cNvSpPr>
      </xdr:nvSpPr>
      <xdr:spPr bwMode="auto">
        <a:xfrm>
          <a:off x="5120640" y="147066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160020</xdr:colOff>
      <xdr:row>1</xdr:row>
      <xdr:rowOff>0</xdr:rowOff>
    </xdr:from>
    <xdr:to>
      <xdr:col>4</xdr:col>
      <xdr:colOff>106680</xdr:colOff>
      <xdr:row>33</xdr:row>
      <xdr:rowOff>0</xdr:rowOff>
    </xdr:to>
    <xdr:sp macro="" textlink="">
      <xdr:nvSpPr>
        <xdr:cNvPr id="18433" name="Text Box 1"/>
        <xdr:cNvSpPr txBox="1">
          <a:spLocks noChangeArrowheads="1"/>
        </xdr:cNvSpPr>
      </xdr:nvSpPr>
      <xdr:spPr bwMode="auto">
        <a:xfrm>
          <a:off x="160020" y="152400"/>
          <a:ext cx="2293620" cy="53340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274320</xdr:colOff>
      <xdr:row>27</xdr:row>
      <xdr:rowOff>106680</xdr:rowOff>
    </xdr:from>
    <xdr:to>
      <xdr:col>3</xdr:col>
      <xdr:colOff>594360</xdr:colOff>
      <xdr:row>30</xdr:row>
      <xdr:rowOff>0</xdr:rowOff>
    </xdr:to>
    <xdr:sp macro="" textlink="">
      <xdr:nvSpPr>
        <xdr:cNvPr id="18452" name="Rectangle 20" descr="Horizontal brick"/>
        <xdr:cNvSpPr>
          <a:spLocks noChangeArrowheads="1"/>
        </xdr:cNvSpPr>
      </xdr:nvSpPr>
      <xdr:spPr bwMode="auto">
        <a:xfrm>
          <a:off x="274320" y="4587240"/>
          <a:ext cx="2057400" cy="396240"/>
        </a:xfrm>
        <a:prstGeom prst="rect">
          <a:avLst/>
        </a:prstGeom>
        <a:pattFill prst="horzBrick">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C0C0C0" mc:Ignorable="a14" a14:legacySpreadsheetColorIndex="22"/>
          </a:bgClr>
        </a:pattFill>
        <a:ln w="12700">
          <a:solidFill>
            <a:schemeClr val="tx1">
              <a:lumMod val="85000"/>
              <a:lumOff val="15000"/>
            </a:schemeClr>
          </a:solidFill>
          <a:miter lim="800000"/>
          <a:headEnd/>
          <a:tailEnd/>
        </a:ln>
      </xdr:spPr>
    </xdr:sp>
    <xdr:clientData/>
  </xdr:twoCellAnchor>
  <xdr:twoCellAnchor>
    <xdr:from>
      <xdr:col>0</xdr:col>
      <xdr:colOff>472440</xdr:colOff>
      <xdr:row>6</xdr:row>
      <xdr:rowOff>0</xdr:rowOff>
    </xdr:from>
    <xdr:to>
      <xdr:col>1</xdr:col>
      <xdr:colOff>144780</xdr:colOff>
      <xdr:row>27</xdr:row>
      <xdr:rowOff>106680</xdr:rowOff>
    </xdr:to>
    <xdr:sp macro="" textlink="">
      <xdr:nvSpPr>
        <xdr:cNvPr id="18453" name="Rectangle 21"/>
        <xdr:cNvSpPr>
          <a:spLocks noChangeArrowheads="1"/>
        </xdr:cNvSpPr>
      </xdr:nvSpPr>
      <xdr:spPr bwMode="auto">
        <a:xfrm>
          <a:off x="472440" y="960120"/>
          <a:ext cx="190500" cy="3627120"/>
        </a:xfrm>
        <a:prstGeom prst="rect">
          <a:avLst/>
        </a:prstGeom>
        <a:gradFill rotWithShape="1">
          <a:gsLst>
            <a:gs pos="0">
              <a:srgbClr xmlns:mc="http://schemas.openxmlformats.org/markup-compatibility/2006" xmlns:a14="http://schemas.microsoft.com/office/drawing/2010/main" val="969696" mc:Ignorable="a14" a14:legacySpreadsheetColorIndex="55"/>
            </a:gs>
            <a:gs pos="50000">
              <a:srgbClr xmlns:mc="http://schemas.openxmlformats.org/markup-compatibility/2006" xmlns:a14="http://schemas.microsoft.com/office/drawing/2010/main" val="B3B3B3" mc:Ignorable="a14" a14:legacySpreadsheetColorIndex="55">
                <a:gamma/>
                <a:tint val="72157"/>
                <a:invGamma/>
              </a:srgbClr>
            </a:gs>
            <a:gs pos="100000">
              <a:srgbClr xmlns:mc="http://schemas.openxmlformats.org/markup-compatibility/2006" xmlns:a14="http://schemas.microsoft.com/office/drawing/2010/main" val="969696" mc:Ignorable="a14" a14:legacySpreadsheetColorIndex="55"/>
            </a:gs>
          </a:gsLst>
          <a:lin ang="0" scaled="1"/>
        </a:gradFill>
        <a:ln w="19050">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0</xdr:col>
      <xdr:colOff>472440</xdr:colOff>
      <xdr:row>22</xdr:row>
      <xdr:rowOff>38100</xdr:rowOff>
    </xdr:from>
    <xdr:to>
      <xdr:col>1</xdr:col>
      <xdr:colOff>144780</xdr:colOff>
      <xdr:row>27</xdr:row>
      <xdr:rowOff>114300</xdr:rowOff>
    </xdr:to>
    <xdr:sp macro="" textlink="">
      <xdr:nvSpPr>
        <xdr:cNvPr id="18455" name="Line 23"/>
        <xdr:cNvSpPr>
          <a:spLocks noChangeShapeType="1"/>
        </xdr:cNvSpPr>
      </xdr:nvSpPr>
      <xdr:spPr bwMode="auto">
        <a:xfrm flipV="1">
          <a:off x="472440" y="3680460"/>
          <a:ext cx="190500" cy="914400"/>
        </a:xfrm>
        <a:prstGeom prst="line">
          <a:avLst/>
        </a:prstGeom>
        <a:noFill/>
        <a:ln w="19050">
          <a:solidFill>
            <a:srgbClr xmlns:mc="http://schemas.openxmlformats.org/markup-compatibility/2006" xmlns:a14="http://schemas.microsoft.com/office/drawing/2010/main" val="333333" mc:Ignorable="a14" a14:legacySpreadsheetColorIndex="63"/>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22</xdr:row>
      <xdr:rowOff>60960</xdr:rowOff>
    </xdr:from>
    <xdr:to>
      <xdr:col>1</xdr:col>
      <xdr:colOff>152400</xdr:colOff>
      <xdr:row>22</xdr:row>
      <xdr:rowOff>60960</xdr:rowOff>
    </xdr:to>
    <xdr:sp macro="" textlink="">
      <xdr:nvSpPr>
        <xdr:cNvPr id="18456" name="Line 24"/>
        <xdr:cNvSpPr>
          <a:spLocks noChangeShapeType="1"/>
        </xdr:cNvSpPr>
      </xdr:nvSpPr>
      <xdr:spPr bwMode="auto">
        <a:xfrm>
          <a:off x="670560" y="37033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480060</xdr:colOff>
      <xdr:row>17</xdr:row>
      <xdr:rowOff>106680</xdr:rowOff>
    </xdr:from>
    <xdr:to>
      <xdr:col>1</xdr:col>
      <xdr:colOff>144780</xdr:colOff>
      <xdr:row>22</xdr:row>
      <xdr:rowOff>60960</xdr:rowOff>
    </xdr:to>
    <xdr:sp macro="" textlink="">
      <xdr:nvSpPr>
        <xdr:cNvPr id="18457" name="Line 25"/>
        <xdr:cNvSpPr>
          <a:spLocks noChangeShapeType="1"/>
        </xdr:cNvSpPr>
      </xdr:nvSpPr>
      <xdr:spPr bwMode="auto">
        <a:xfrm flipH="1" flipV="1">
          <a:off x="480060" y="2910840"/>
          <a:ext cx="182880" cy="792480"/>
        </a:xfrm>
        <a:prstGeom prst="line">
          <a:avLst/>
        </a:prstGeom>
        <a:noFill/>
        <a:ln w="19050">
          <a:solidFill>
            <a:srgbClr xmlns:mc="http://schemas.openxmlformats.org/markup-compatibility/2006" xmlns:a14="http://schemas.microsoft.com/office/drawing/2010/main" val="333333" mc:Ignorable="a14" a14:legacySpreadsheetColorIndex="63"/>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480060</xdr:colOff>
      <xdr:row>12</xdr:row>
      <xdr:rowOff>22860</xdr:rowOff>
    </xdr:from>
    <xdr:to>
      <xdr:col>1</xdr:col>
      <xdr:colOff>144780</xdr:colOff>
      <xdr:row>17</xdr:row>
      <xdr:rowOff>99060</xdr:rowOff>
    </xdr:to>
    <xdr:sp macro="" textlink="">
      <xdr:nvSpPr>
        <xdr:cNvPr id="18458" name="Line 26"/>
        <xdr:cNvSpPr>
          <a:spLocks noChangeShapeType="1"/>
        </xdr:cNvSpPr>
      </xdr:nvSpPr>
      <xdr:spPr bwMode="auto">
        <a:xfrm flipV="1">
          <a:off x="480060" y="1988820"/>
          <a:ext cx="182880" cy="914400"/>
        </a:xfrm>
        <a:prstGeom prst="line">
          <a:avLst/>
        </a:prstGeom>
        <a:noFill/>
        <a:ln w="19050">
          <a:solidFill>
            <a:srgbClr xmlns:mc="http://schemas.openxmlformats.org/markup-compatibility/2006" xmlns:a14="http://schemas.microsoft.com/office/drawing/2010/main" val="333333" mc:Ignorable="a14" a14:legacySpreadsheetColorIndex="63"/>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480060</xdr:colOff>
      <xdr:row>6</xdr:row>
      <xdr:rowOff>0</xdr:rowOff>
    </xdr:from>
    <xdr:to>
      <xdr:col>1</xdr:col>
      <xdr:colOff>137160</xdr:colOff>
      <xdr:row>12</xdr:row>
      <xdr:rowOff>30480</xdr:rowOff>
    </xdr:to>
    <xdr:sp macro="" textlink="">
      <xdr:nvSpPr>
        <xdr:cNvPr id="18459" name="Line 27"/>
        <xdr:cNvSpPr>
          <a:spLocks noChangeShapeType="1"/>
        </xdr:cNvSpPr>
      </xdr:nvSpPr>
      <xdr:spPr bwMode="auto">
        <a:xfrm flipH="1" flipV="1">
          <a:off x="480060" y="960120"/>
          <a:ext cx="175260" cy="1036320"/>
        </a:xfrm>
        <a:prstGeom prst="line">
          <a:avLst/>
        </a:prstGeom>
        <a:noFill/>
        <a:ln w="19050">
          <a:solidFill>
            <a:srgbClr xmlns:mc="http://schemas.openxmlformats.org/markup-compatibility/2006" xmlns:a14="http://schemas.microsoft.com/office/drawing/2010/main" val="333333" mc:Ignorable="a14" a14:legacySpreadsheetColorIndex="63"/>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480060</xdr:colOff>
      <xdr:row>6</xdr:row>
      <xdr:rowOff>0</xdr:rowOff>
    </xdr:from>
    <xdr:to>
      <xdr:col>1</xdr:col>
      <xdr:colOff>137160</xdr:colOff>
      <xdr:row>12</xdr:row>
      <xdr:rowOff>38100</xdr:rowOff>
    </xdr:to>
    <xdr:sp macro="" textlink="">
      <xdr:nvSpPr>
        <xdr:cNvPr id="18460" name="Line 28"/>
        <xdr:cNvSpPr>
          <a:spLocks noChangeShapeType="1"/>
        </xdr:cNvSpPr>
      </xdr:nvSpPr>
      <xdr:spPr bwMode="auto">
        <a:xfrm flipH="1">
          <a:off x="480060" y="960120"/>
          <a:ext cx="175260" cy="1043940"/>
        </a:xfrm>
        <a:prstGeom prst="line">
          <a:avLst/>
        </a:prstGeom>
        <a:noFill/>
        <a:ln w="19050">
          <a:solidFill>
            <a:srgbClr xmlns:mc="http://schemas.openxmlformats.org/markup-compatibility/2006" xmlns:a14="http://schemas.microsoft.com/office/drawing/2010/main" val="333333" mc:Ignorable="a14" a14:legacySpreadsheetColorIndex="63"/>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472440</xdr:colOff>
      <xdr:row>11</xdr:row>
      <xdr:rowOff>160020</xdr:rowOff>
    </xdr:from>
    <xdr:to>
      <xdr:col>1</xdr:col>
      <xdr:colOff>144780</xdr:colOff>
      <xdr:row>17</xdr:row>
      <xdr:rowOff>106680</xdr:rowOff>
    </xdr:to>
    <xdr:sp macro="" textlink="">
      <xdr:nvSpPr>
        <xdr:cNvPr id="18461" name="Line 29"/>
        <xdr:cNvSpPr>
          <a:spLocks noChangeShapeType="1"/>
        </xdr:cNvSpPr>
      </xdr:nvSpPr>
      <xdr:spPr bwMode="auto">
        <a:xfrm>
          <a:off x="472440" y="1958340"/>
          <a:ext cx="190500" cy="952500"/>
        </a:xfrm>
        <a:prstGeom prst="line">
          <a:avLst/>
        </a:prstGeom>
        <a:noFill/>
        <a:ln w="19050">
          <a:solidFill>
            <a:srgbClr xmlns:mc="http://schemas.openxmlformats.org/markup-compatibility/2006" xmlns:a14="http://schemas.microsoft.com/office/drawing/2010/main" val="333333" mc:Ignorable="a14" a14:legacySpreadsheetColorIndex="63"/>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472440</xdr:colOff>
      <xdr:row>17</xdr:row>
      <xdr:rowOff>99060</xdr:rowOff>
    </xdr:from>
    <xdr:to>
      <xdr:col>1</xdr:col>
      <xdr:colOff>144780</xdr:colOff>
      <xdr:row>22</xdr:row>
      <xdr:rowOff>76200</xdr:rowOff>
    </xdr:to>
    <xdr:sp macro="" textlink="">
      <xdr:nvSpPr>
        <xdr:cNvPr id="18462" name="Line 30"/>
        <xdr:cNvSpPr>
          <a:spLocks noChangeShapeType="1"/>
        </xdr:cNvSpPr>
      </xdr:nvSpPr>
      <xdr:spPr bwMode="auto">
        <a:xfrm flipH="1">
          <a:off x="472440" y="2903220"/>
          <a:ext cx="190500" cy="815340"/>
        </a:xfrm>
        <a:prstGeom prst="line">
          <a:avLst/>
        </a:prstGeom>
        <a:noFill/>
        <a:ln w="19050">
          <a:solidFill>
            <a:srgbClr xmlns:mc="http://schemas.openxmlformats.org/markup-compatibility/2006" xmlns:a14="http://schemas.microsoft.com/office/drawing/2010/main" val="333333" mc:Ignorable="a14" a14:legacySpreadsheetColorIndex="63"/>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472440</xdr:colOff>
      <xdr:row>22</xdr:row>
      <xdr:rowOff>38100</xdr:rowOff>
    </xdr:from>
    <xdr:to>
      <xdr:col>1</xdr:col>
      <xdr:colOff>144780</xdr:colOff>
      <xdr:row>27</xdr:row>
      <xdr:rowOff>114300</xdr:rowOff>
    </xdr:to>
    <xdr:sp macro="" textlink="">
      <xdr:nvSpPr>
        <xdr:cNvPr id="18463" name="Line 31"/>
        <xdr:cNvSpPr>
          <a:spLocks noChangeShapeType="1"/>
        </xdr:cNvSpPr>
      </xdr:nvSpPr>
      <xdr:spPr bwMode="auto">
        <a:xfrm>
          <a:off x="472440" y="3680460"/>
          <a:ext cx="190500" cy="914400"/>
        </a:xfrm>
        <a:prstGeom prst="line">
          <a:avLst/>
        </a:prstGeom>
        <a:noFill/>
        <a:ln w="19050">
          <a:solidFill>
            <a:srgbClr xmlns:mc="http://schemas.openxmlformats.org/markup-compatibility/2006" xmlns:a14="http://schemas.microsoft.com/office/drawing/2010/main" val="333333" mc:Ignorable="a14" a14:legacySpreadsheetColorIndex="63"/>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144780</xdr:colOff>
      <xdr:row>9</xdr:row>
      <xdr:rowOff>106680</xdr:rowOff>
    </xdr:from>
    <xdr:to>
      <xdr:col>1</xdr:col>
      <xdr:colOff>289560</xdr:colOff>
      <xdr:row>10</xdr:row>
      <xdr:rowOff>38100</xdr:rowOff>
    </xdr:to>
    <xdr:sp macro="" textlink="">
      <xdr:nvSpPr>
        <xdr:cNvPr id="18464" name="Rectangle 32"/>
        <xdr:cNvSpPr>
          <a:spLocks noChangeArrowheads="1"/>
        </xdr:cNvSpPr>
      </xdr:nvSpPr>
      <xdr:spPr bwMode="auto">
        <a:xfrm>
          <a:off x="662940" y="1569720"/>
          <a:ext cx="144780" cy="99060"/>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213360</xdr:colOff>
      <xdr:row>10</xdr:row>
      <xdr:rowOff>38100</xdr:rowOff>
    </xdr:from>
    <xdr:to>
      <xdr:col>2</xdr:col>
      <xdr:colOff>137160</xdr:colOff>
      <xdr:row>11</xdr:row>
      <xdr:rowOff>144780</xdr:rowOff>
    </xdr:to>
    <xdr:sp macro="" textlink="">
      <xdr:nvSpPr>
        <xdr:cNvPr id="18467" name="Freeform 35"/>
        <xdr:cNvSpPr>
          <a:spLocks/>
        </xdr:cNvSpPr>
      </xdr:nvSpPr>
      <xdr:spPr bwMode="auto">
        <a:xfrm>
          <a:off x="731520" y="1668780"/>
          <a:ext cx="533400" cy="274320"/>
        </a:xfrm>
        <a:custGeom>
          <a:avLst/>
          <a:gdLst>
            <a:gd name="T0" fmla="*/ 0 w 51"/>
            <a:gd name="T1" fmla="*/ 0 h 24"/>
            <a:gd name="T2" fmla="*/ 27 w 51"/>
            <a:gd name="T3" fmla="*/ 22 h 24"/>
            <a:gd name="T4" fmla="*/ 51 w 51"/>
            <a:gd name="T5" fmla="*/ 15 h 24"/>
          </a:gdLst>
          <a:ahLst/>
          <a:cxnLst>
            <a:cxn ang="0">
              <a:pos x="T0" y="T1"/>
            </a:cxn>
            <a:cxn ang="0">
              <a:pos x="T2" y="T3"/>
            </a:cxn>
            <a:cxn ang="0">
              <a:pos x="T4" y="T5"/>
            </a:cxn>
          </a:cxnLst>
          <a:rect l="0" t="0" r="r" b="b"/>
          <a:pathLst>
            <a:path w="51" h="24">
              <a:moveTo>
                <a:pt x="0" y="0"/>
              </a:moveTo>
              <a:cubicBezTo>
                <a:pt x="9" y="10"/>
                <a:pt x="19" y="20"/>
                <a:pt x="27" y="22"/>
              </a:cubicBezTo>
              <a:cubicBezTo>
                <a:pt x="35" y="24"/>
                <a:pt x="47" y="16"/>
                <a:pt x="51" y="15"/>
              </a:cubicBezTo>
            </a:path>
          </a:pathLst>
        </a:custGeom>
        <a:noFill/>
        <a:ln w="1905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144780</xdr:colOff>
      <xdr:row>14</xdr:row>
      <xdr:rowOff>68580</xdr:rowOff>
    </xdr:from>
    <xdr:to>
      <xdr:col>1</xdr:col>
      <xdr:colOff>289560</xdr:colOff>
      <xdr:row>15</xdr:row>
      <xdr:rowOff>0</xdr:rowOff>
    </xdr:to>
    <xdr:sp macro="" textlink="">
      <xdr:nvSpPr>
        <xdr:cNvPr id="18476" name="Rectangle 44"/>
        <xdr:cNvSpPr>
          <a:spLocks noChangeArrowheads="1"/>
        </xdr:cNvSpPr>
      </xdr:nvSpPr>
      <xdr:spPr bwMode="auto">
        <a:xfrm>
          <a:off x="662940" y="2369820"/>
          <a:ext cx="144780" cy="99060"/>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220980</xdr:colOff>
      <xdr:row>15</xdr:row>
      <xdr:rowOff>0</xdr:rowOff>
    </xdr:from>
    <xdr:to>
      <xdr:col>2</xdr:col>
      <xdr:colOff>99060</xdr:colOff>
      <xdr:row>16</xdr:row>
      <xdr:rowOff>106680</xdr:rowOff>
    </xdr:to>
    <xdr:sp macro="" textlink="">
      <xdr:nvSpPr>
        <xdr:cNvPr id="18477" name="Freeform 45"/>
        <xdr:cNvSpPr>
          <a:spLocks/>
        </xdr:cNvSpPr>
      </xdr:nvSpPr>
      <xdr:spPr bwMode="auto">
        <a:xfrm>
          <a:off x="739140" y="2468880"/>
          <a:ext cx="487680" cy="274320"/>
        </a:xfrm>
        <a:custGeom>
          <a:avLst/>
          <a:gdLst>
            <a:gd name="T0" fmla="*/ 0 w 51"/>
            <a:gd name="T1" fmla="*/ 0 h 24"/>
            <a:gd name="T2" fmla="*/ 27 w 51"/>
            <a:gd name="T3" fmla="*/ 22 h 24"/>
            <a:gd name="T4" fmla="*/ 51 w 51"/>
            <a:gd name="T5" fmla="*/ 15 h 24"/>
          </a:gdLst>
          <a:ahLst/>
          <a:cxnLst>
            <a:cxn ang="0">
              <a:pos x="T0" y="T1"/>
            </a:cxn>
            <a:cxn ang="0">
              <a:pos x="T2" y="T3"/>
            </a:cxn>
            <a:cxn ang="0">
              <a:pos x="T4" y="T5"/>
            </a:cxn>
          </a:cxnLst>
          <a:rect l="0" t="0" r="r" b="b"/>
          <a:pathLst>
            <a:path w="51" h="24">
              <a:moveTo>
                <a:pt x="0" y="0"/>
              </a:moveTo>
              <a:cubicBezTo>
                <a:pt x="9" y="10"/>
                <a:pt x="19" y="20"/>
                <a:pt x="27" y="22"/>
              </a:cubicBezTo>
              <a:cubicBezTo>
                <a:pt x="35" y="24"/>
                <a:pt x="47" y="16"/>
                <a:pt x="51" y="15"/>
              </a:cubicBezTo>
            </a:path>
          </a:pathLst>
        </a:custGeom>
        <a:noFill/>
        <a:ln w="1905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144780</xdr:colOff>
      <xdr:row>26</xdr:row>
      <xdr:rowOff>7620</xdr:rowOff>
    </xdr:from>
    <xdr:to>
      <xdr:col>2</xdr:col>
      <xdr:colOff>114300</xdr:colOff>
      <xdr:row>27</xdr:row>
      <xdr:rowOff>106680</xdr:rowOff>
    </xdr:to>
    <xdr:sp macro="" textlink="">
      <xdr:nvSpPr>
        <xdr:cNvPr id="18478" name="Rectangle 46" descr="Horizontal brick"/>
        <xdr:cNvSpPr>
          <a:spLocks noChangeArrowheads="1"/>
        </xdr:cNvSpPr>
      </xdr:nvSpPr>
      <xdr:spPr bwMode="auto">
        <a:xfrm>
          <a:off x="662940" y="4320540"/>
          <a:ext cx="579120" cy="266700"/>
        </a:xfrm>
        <a:prstGeom prst="rect">
          <a:avLst/>
        </a:prstGeom>
        <a:pattFill prst="horzBrick">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C0C0C0" mc:Ignorable="a14" a14:legacySpreadsheetColorIndex="22"/>
          </a:bgClr>
        </a:pattFill>
        <a:ln w="12700">
          <a:solidFill>
            <a:schemeClr val="tx1">
              <a:lumMod val="85000"/>
              <a:lumOff val="15000"/>
            </a:schemeClr>
          </a:solidFill>
          <a:miter lim="800000"/>
          <a:headEnd/>
          <a:tailEnd/>
        </a:ln>
      </xdr:spPr>
    </xdr:sp>
    <xdr:clientData/>
  </xdr:twoCellAnchor>
  <xdr:twoCellAnchor>
    <xdr:from>
      <xdr:col>2</xdr:col>
      <xdr:colOff>419100</xdr:colOff>
      <xdr:row>26</xdr:row>
      <xdr:rowOff>7620</xdr:rowOff>
    </xdr:from>
    <xdr:to>
      <xdr:col>3</xdr:col>
      <xdr:colOff>403860</xdr:colOff>
      <xdr:row>27</xdr:row>
      <xdr:rowOff>106680</xdr:rowOff>
    </xdr:to>
    <xdr:sp macro="" textlink="">
      <xdr:nvSpPr>
        <xdr:cNvPr id="18479" name="Rectangle 47" descr="Horizontal brick"/>
        <xdr:cNvSpPr>
          <a:spLocks noChangeArrowheads="1"/>
        </xdr:cNvSpPr>
      </xdr:nvSpPr>
      <xdr:spPr bwMode="auto">
        <a:xfrm>
          <a:off x="1546860" y="4320540"/>
          <a:ext cx="594360" cy="266700"/>
        </a:xfrm>
        <a:prstGeom prst="rect">
          <a:avLst/>
        </a:prstGeom>
        <a:pattFill prst="horzBrick">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C0C0C0" mc:Ignorable="a14" a14:legacySpreadsheetColorIndex="22"/>
          </a:bgClr>
        </a:pattFill>
        <a:ln w="12700">
          <a:solidFill>
            <a:schemeClr val="tx1">
              <a:lumMod val="85000"/>
              <a:lumOff val="15000"/>
            </a:schemeClr>
          </a:solidFill>
          <a:miter lim="800000"/>
          <a:headEnd/>
          <a:tailEnd/>
        </a:ln>
      </xdr:spPr>
    </xdr:sp>
    <xdr:clientData/>
  </xdr:twoCellAnchor>
  <xdr:twoCellAnchor>
    <xdr:from>
      <xdr:col>2</xdr:col>
      <xdr:colOff>419100</xdr:colOff>
      <xdr:row>25</xdr:row>
      <xdr:rowOff>45720</xdr:rowOff>
    </xdr:from>
    <xdr:to>
      <xdr:col>2</xdr:col>
      <xdr:colOff>579120</xdr:colOff>
      <xdr:row>26</xdr:row>
      <xdr:rowOff>7620</xdr:rowOff>
    </xdr:to>
    <xdr:sp macro="" textlink="">
      <xdr:nvSpPr>
        <xdr:cNvPr id="18480" name="Rectangle 48"/>
        <xdr:cNvSpPr>
          <a:spLocks noChangeArrowheads="1"/>
        </xdr:cNvSpPr>
      </xdr:nvSpPr>
      <xdr:spPr bwMode="auto">
        <a:xfrm>
          <a:off x="1546860" y="4191000"/>
          <a:ext cx="160020" cy="129540"/>
        </a:xfrm>
        <a:prstGeom prst="rect">
          <a:avLst/>
        </a:prstGeom>
        <a:solidFill>
          <a:srgbClr xmlns:mc="http://schemas.openxmlformats.org/markup-compatibility/2006" xmlns:a14="http://schemas.microsoft.com/office/drawing/2010/main" val="969696" mc:Ignorable="a14" a14:legacySpreadsheetColorIndex="55"/>
        </a:solidFill>
        <a:ln w="12700">
          <a:solidFill>
            <a:schemeClr val="tx1">
              <a:lumMod val="85000"/>
              <a:lumOff val="15000"/>
            </a:schemeClr>
          </a:solidFill>
          <a:miter lim="800000"/>
          <a:headEnd/>
          <a:tailEnd/>
        </a:ln>
      </xdr:spPr>
    </xdr:sp>
    <xdr:clientData/>
  </xdr:twoCellAnchor>
  <xdr:twoCellAnchor>
    <xdr:from>
      <xdr:col>1</xdr:col>
      <xdr:colOff>22860</xdr:colOff>
      <xdr:row>3</xdr:row>
      <xdr:rowOff>236220</xdr:rowOff>
    </xdr:from>
    <xdr:to>
      <xdr:col>1</xdr:col>
      <xdr:colOff>91440</xdr:colOff>
      <xdr:row>6</xdr:row>
      <xdr:rowOff>0</xdr:rowOff>
    </xdr:to>
    <xdr:sp macro="" textlink="">
      <xdr:nvSpPr>
        <xdr:cNvPr id="18486" name="Rectangle 54"/>
        <xdr:cNvSpPr>
          <a:spLocks noChangeArrowheads="1"/>
        </xdr:cNvSpPr>
      </xdr:nvSpPr>
      <xdr:spPr bwMode="auto">
        <a:xfrm>
          <a:off x="541020" y="640080"/>
          <a:ext cx="68580" cy="320040"/>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85000"/>
              <a:lumOff val="15000"/>
            </a:schemeClr>
          </a:solidFill>
          <a:miter lim="800000"/>
          <a:headEnd/>
          <a:tailEnd/>
        </a:ln>
      </xdr:spPr>
    </xdr:sp>
    <xdr:clientData/>
  </xdr:twoCellAnchor>
  <xdr:twoCellAnchor>
    <xdr:from>
      <xdr:col>12</xdr:col>
      <xdr:colOff>0</xdr:colOff>
      <xdr:row>1</xdr:row>
      <xdr:rowOff>0</xdr:rowOff>
    </xdr:from>
    <xdr:to>
      <xdr:col>15</xdr:col>
      <xdr:colOff>0</xdr:colOff>
      <xdr:row>29</xdr:row>
      <xdr:rowOff>106680</xdr:rowOff>
    </xdr:to>
    <xdr:graphicFrame macro="">
      <xdr:nvGraphicFramePr>
        <xdr:cNvPr id="18517"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68580</xdr:colOff>
      <xdr:row>14</xdr:row>
      <xdr:rowOff>76200</xdr:rowOff>
    </xdr:from>
    <xdr:to>
      <xdr:col>2</xdr:col>
      <xdr:colOff>457200</xdr:colOff>
      <xdr:row>16</xdr:row>
      <xdr:rowOff>91440</xdr:rowOff>
    </xdr:to>
    <xdr:sp macro="" textlink="">
      <xdr:nvSpPr>
        <xdr:cNvPr id="18522" name="AutoShape 90"/>
        <xdr:cNvSpPr>
          <a:spLocks noChangeArrowheads="1"/>
        </xdr:cNvSpPr>
      </xdr:nvSpPr>
      <xdr:spPr bwMode="auto">
        <a:xfrm flipV="1">
          <a:off x="1196340" y="2377440"/>
          <a:ext cx="388620" cy="35052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85000"/>
              <a:lumOff val="15000"/>
            </a:schemeClr>
          </a:solidFill>
          <a:miter lim="800000"/>
          <a:headEnd/>
          <a:tailEnd/>
        </a:ln>
      </xdr:spPr>
    </xdr:sp>
    <xdr:clientData/>
  </xdr:twoCellAnchor>
  <xdr:twoCellAnchor>
    <xdr:from>
      <xdr:col>2</xdr:col>
      <xdr:colOff>121920</xdr:colOff>
      <xdr:row>10</xdr:row>
      <xdr:rowOff>121920</xdr:rowOff>
    </xdr:from>
    <xdr:to>
      <xdr:col>2</xdr:col>
      <xdr:colOff>403860</xdr:colOff>
      <xdr:row>15</xdr:row>
      <xdr:rowOff>38100</xdr:rowOff>
    </xdr:to>
    <xdr:sp macro="" textlink="">
      <xdr:nvSpPr>
        <xdr:cNvPr id="18518" name="Rectangle 86"/>
        <xdr:cNvSpPr>
          <a:spLocks noChangeArrowheads="1"/>
        </xdr:cNvSpPr>
      </xdr:nvSpPr>
      <xdr:spPr bwMode="auto">
        <a:xfrm>
          <a:off x="1249680" y="1752600"/>
          <a:ext cx="281940" cy="754380"/>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85000"/>
              <a:lumOff val="15000"/>
            </a:schemeClr>
          </a:solidFill>
          <a:miter lim="800000"/>
          <a:headEnd/>
          <a:tailEnd/>
        </a:ln>
      </xdr:spPr>
    </xdr:sp>
    <xdr:clientData/>
  </xdr:twoCellAnchor>
  <xdr:twoCellAnchor>
    <xdr:from>
      <xdr:col>2</xdr:col>
      <xdr:colOff>68580</xdr:colOff>
      <xdr:row>16</xdr:row>
      <xdr:rowOff>76200</xdr:rowOff>
    </xdr:from>
    <xdr:to>
      <xdr:col>2</xdr:col>
      <xdr:colOff>457200</xdr:colOff>
      <xdr:row>25</xdr:row>
      <xdr:rowOff>38100</xdr:rowOff>
    </xdr:to>
    <xdr:sp macro="" textlink="">
      <xdr:nvSpPr>
        <xdr:cNvPr id="18519" name="Rectangle 87"/>
        <xdr:cNvSpPr>
          <a:spLocks noChangeArrowheads="1"/>
        </xdr:cNvSpPr>
      </xdr:nvSpPr>
      <xdr:spPr bwMode="auto">
        <a:xfrm>
          <a:off x="1196340" y="2712720"/>
          <a:ext cx="388620" cy="1470660"/>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85000"/>
              <a:lumOff val="15000"/>
            </a:schemeClr>
          </a:solidFill>
          <a:miter lim="800000"/>
          <a:headEnd/>
          <a:tailEnd/>
        </a:ln>
      </xdr:spPr>
    </xdr:sp>
    <xdr:clientData/>
  </xdr:twoCellAnchor>
  <xdr:twoCellAnchor>
    <xdr:from>
      <xdr:col>2</xdr:col>
      <xdr:colOff>121920</xdr:colOff>
      <xdr:row>7</xdr:row>
      <xdr:rowOff>38100</xdr:rowOff>
    </xdr:from>
    <xdr:to>
      <xdr:col>2</xdr:col>
      <xdr:colOff>403860</xdr:colOff>
      <xdr:row>10</xdr:row>
      <xdr:rowOff>121920</xdr:rowOff>
    </xdr:to>
    <xdr:sp macro="" textlink="">
      <xdr:nvSpPr>
        <xdr:cNvPr id="18523" name="AutoShape 91"/>
        <xdr:cNvSpPr>
          <a:spLocks noChangeArrowheads="1"/>
        </xdr:cNvSpPr>
      </xdr:nvSpPr>
      <xdr:spPr bwMode="auto">
        <a:xfrm>
          <a:off x="1249680" y="1165860"/>
          <a:ext cx="281940" cy="586740"/>
        </a:xfrm>
        <a:prstGeom prst="triangle">
          <a:avLst>
            <a:gd name="adj" fmla="val 50000"/>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85000"/>
              <a:lumOff val="15000"/>
            </a:schemeClr>
          </a:solidFill>
          <a:miter lim="800000"/>
          <a:headEnd/>
          <a:tailEnd/>
        </a:ln>
      </xdr:spPr>
    </xdr:sp>
    <xdr:clientData/>
  </xdr:twoCellAnchor>
  <xdr:twoCellAnchor>
    <xdr:from>
      <xdr:col>2</xdr:col>
      <xdr:colOff>160020</xdr:colOff>
      <xdr:row>25</xdr:row>
      <xdr:rowOff>45720</xdr:rowOff>
    </xdr:from>
    <xdr:to>
      <xdr:col>2</xdr:col>
      <xdr:colOff>373380</xdr:colOff>
      <xdr:row>27</xdr:row>
      <xdr:rowOff>0</xdr:rowOff>
    </xdr:to>
    <xdr:sp macro="" textlink="">
      <xdr:nvSpPr>
        <xdr:cNvPr id="18524" name="AutoShape 92"/>
        <xdr:cNvSpPr>
          <a:spLocks noChangeArrowheads="1"/>
        </xdr:cNvSpPr>
      </xdr:nvSpPr>
      <xdr:spPr bwMode="auto">
        <a:xfrm flipV="1">
          <a:off x="1287780" y="4191000"/>
          <a:ext cx="213360" cy="28956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85000"/>
              <a:lumOff val="15000"/>
            </a:schemeClr>
          </a:solidFill>
          <a:miter lim="800000"/>
          <a:headEnd/>
          <a:tailEnd/>
        </a:ln>
      </xdr:spPr>
    </xdr:sp>
    <xdr:clientData/>
  </xdr:twoCellAnchor>
  <xdr:twoCellAnchor>
    <xdr:from>
      <xdr:col>2</xdr:col>
      <xdr:colOff>464820</xdr:colOff>
      <xdr:row>23</xdr:row>
      <xdr:rowOff>0</xdr:rowOff>
    </xdr:from>
    <xdr:to>
      <xdr:col>3</xdr:col>
      <xdr:colOff>30480</xdr:colOff>
      <xdr:row>25</xdr:row>
      <xdr:rowOff>45720</xdr:rowOff>
    </xdr:to>
    <xdr:sp macro="" textlink="">
      <xdr:nvSpPr>
        <xdr:cNvPr id="18525" name="AutoShape 93"/>
        <xdr:cNvSpPr>
          <a:spLocks noChangeArrowheads="1"/>
        </xdr:cNvSpPr>
      </xdr:nvSpPr>
      <xdr:spPr bwMode="auto">
        <a:xfrm>
          <a:off x="1592580" y="3810000"/>
          <a:ext cx="175260" cy="381000"/>
        </a:xfrm>
        <a:prstGeom prst="rtTriangle">
          <a:avLst/>
        </a:prstGeom>
        <a:gradFill rotWithShape="1">
          <a:gsLst>
            <a:gs pos="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85000"/>
              <a:lumOff val="15000"/>
            </a:schemeClr>
          </a:solidFill>
          <a:miter lim="800000"/>
          <a:headEnd/>
          <a:tailEnd/>
        </a:ln>
      </xdr:spPr>
    </xdr:sp>
    <xdr:clientData/>
  </xdr:twoCellAnchor>
  <xdr:twoCellAnchor>
    <xdr:from>
      <xdr:col>1</xdr:col>
      <xdr:colOff>502920</xdr:colOff>
      <xdr:row>23</xdr:row>
      <xdr:rowOff>0</xdr:rowOff>
    </xdr:from>
    <xdr:to>
      <xdr:col>2</xdr:col>
      <xdr:colOff>68580</xdr:colOff>
      <xdr:row>25</xdr:row>
      <xdr:rowOff>45720</xdr:rowOff>
    </xdr:to>
    <xdr:sp macro="" textlink="">
      <xdr:nvSpPr>
        <xdr:cNvPr id="18526" name="AutoShape 94"/>
        <xdr:cNvSpPr>
          <a:spLocks noChangeArrowheads="1"/>
        </xdr:cNvSpPr>
      </xdr:nvSpPr>
      <xdr:spPr bwMode="auto">
        <a:xfrm flipH="1">
          <a:off x="1021080" y="3810000"/>
          <a:ext cx="175260" cy="381000"/>
        </a:xfrm>
        <a:prstGeom prst="rtTriangle">
          <a:avLst/>
        </a:prstGeom>
        <a:gradFill rotWithShape="1">
          <a:gsLst>
            <a:gs pos="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85000"/>
              <a:lumOff val="15000"/>
            </a:schemeClr>
          </a:solidFill>
          <a:miter lim="800000"/>
          <a:headEnd/>
          <a:tailEnd/>
        </a:ln>
      </xdr:spPr>
    </xdr:sp>
    <xdr:clientData/>
  </xdr:twoCellAnchor>
  <xdr:twoCellAnchor>
    <xdr:from>
      <xdr:col>2</xdr:col>
      <xdr:colOff>121920</xdr:colOff>
      <xdr:row>11</xdr:row>
      <xdr:rowOff>106680</xdr:rowOff>
    </xdr:from>
    <xdr:to>
      <xdr:col>2</xdr:col>
      <xdr:colOff>388620</xdr:colOff>
      <xdr:row>11</xdr:row>
      <xdr:rowOff>106680</xdr:rowOff>
    </xdr:to>
    <xdr:sp macro="" textlink="">
      <xdr:nvSpPr>
        <xdr:cNvPr id="18520" name="Line 88"/>
        <xdr:cNvSpPr>
          <a:spLocks noChangeShapeType="1"/>
        </xdr:cNvSpPr>
      </xdr:nvSpPr>
      <xdr:spPr bwMode="auto">
        <a:xfrm>
          <a:off x="1249680" y="1905000"/>
          <a:ext cx="266700" cy="0"/>
        </a:xfrm>
        <a:prstGeom prst="line">
          <a:avLst/>
        </a:prstGeom>
        <a:noFill/>
        <a:ln w="12700">
          <a:solidFill>
            <a:schemeClr val="tx1">
              <a:lumMod val="85000"/>
              <a:lumOff val="1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563880</xdr:colOff>
      <xdr:row>25</xdr:row>
      <xdr:rowOff>45720</xdr:rowOff>
    </xdr:from>
    <xdr:to>
      <xdr:col>2</xdr:col>
      <xdr:colOff>114300</xdr:colOff>
      <xdr:row>26</xdr:row>
      <xdr:rowOff>7620</xdr:rowOff>
    </xdr:to>
    <xdr:sp macro="" textlink="">
      <xdr:nvSpPr>
        <xdr:cNvPr id="18531" name="Rectangle 99"/>
        <xdr:cNvSpPr>
          <a:spLocks noChangeArrowheads="1"/>
        </xdr:cNvSpPr>
      </xdr:nvSpPr>
      <xdr:spPr bwMode="auto">
        <a:xfrm>
          <a:off x="1082040" y="4191000"/>
          <a:ext cx="160020" cy="129540"/>
        </a:xfrm>
        <a:prstGeom prst="rect">
          <a:avLst/>
        </a:prstGeom>
        <a:solidFill>
          <a:srgbClr xmlns:mc="http://schemas.openxmlformats.org/markup-compatibility/2006" xmlns:a14="http://schemas.microsoft.com/office/drawing/2010/main" val="969696" mc:Ignorable="a14" a14:legacySpreadsheetColorIndex="55"/>
        </a:solidFill>
        <a:ln w="12700">
          <a:solidFill>
            <a:schemeClr val="tx1">
              <a:lumMod val="85000"/>
              <a:lumOff val="15000"/>
            </a:schemeClr>
          </a:solidFill>
          <a:miter lim="800000"/>
          <a:headEnd/>
          <a:tailEnd/>
        </a:ln>
      </xdr:spPr>
    </xdr:sp>
    <xdr:clientData/>
  </xdr:twoCellAnchor>
  <xdr:twoCellAnchor>
    <xdr:from>
      <xdr:col>2</xdr:col>
      <xdr:colOff>266700</xdr:colOff>
      <xdr:row>23</xdr:row>
      <xdr:rowOff>0</xdr:rowOff>
    </xdr:from>
    <xdr:to>
      <xdr:col>2</xdr:col>
      <xdr:colOff>266700</xdr:colOff>
      <xdr:row>25</xdr:row>
      <xdr:rowOff>45720</xdr:rowOff>
    </xdr:to>
    <xdr:sp macro="" textlink="">
      <xdr:nvSpPr>
        <xdr:cNvPr id="18532" name="Line 100"/>
        <xdr:cNvSpPr>
          <a:spLocks noChangeShapeType="1"/>
        </xdr:cNvSpPr>
      </xdr:nvSpPr>
      <xdr:spPr bwMode="auto">
        <a:xfrm>
          <a:off x="1394460" y="3810000"/>
          <a:ext cx="0" cy="381000"/>
        </a:xfrm>
        <a:prstGeom prst="line">
          <a:avLst/>
        </a:prstGeom>
        <a:noFill/>
        <a:ln w="19050">
          <a:solidFill>
            <a:schemeClr val="tx1">
              <a:lumMod val="85000"/>
              <a:lumOff val="15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304800</xdr:colOff>
      <xdr:row>3</xdr:row>
      <xdr:rowOff>0</xdr:rowOff>
    </xdr:from>
    <xdr:ext cx="76200" cy="198120"/>
    <xdr:sp macro="" textlink="">
      <xdr:nvSpPr>
        <xdr:cNvPr id="8217" name="Text Box 25"/>
        <xdr:cNvSpPr txBox="1">
          <a:spLocks noChangeArrowheads="1"/>
        </xdr:cNvSpPr>
      </xdr:nvSpPr>
      <xdr:spPr bwMode="auto">
        <a:xfrm>
          <a:off x="1584960" y="140970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1</xdr:col>
      <xdr:colOff>579120</xdr:colOff>
      <xdr:row>9</xdr:row>
      <xdr:rowOff>0</xdr:rowOff>
    </xdr:from>
    <xdr:to>
      <xdr:col>14</xdr:col>
      <xdr:colOff>0</xdr:colOff>
      <xdr:row>25</xdr:row>
      <xdr:rowOff>99060</xdr:rowOff>
    </xdr:to>
    <xdr:sp macro="" textlink="">
      <xdr:nvSpPr>
        <xdr:cNvPr id="8222" name="Freeform 30"/>
        <xdr:cNvSpPr>
          <a:spLocks/>
        </xdr:cNvSpPr>
      </xdr:nvSpPr>
      <xdr:spPr bwMode="auto">
        <a:xfrm>
          <a:off x="640080" y="2743200"/>
          <a:ext cx="7117080" cy="2781300"/>
        </a:xfrm>
        <a:custGeom>
          <a:avLst/>
          <a:gdLst>
            <a:gd name="T0" fmla="*/ 8 w 736"/>
            <a:gd name="T1" fmla="*/ 287 h 287"/>
            <a:gd name="T2" fmla="*/ 16 w 736"/>
            <a:gd name="T3" fmla="*/ 200 h 287"/>
            <a:gd name="T4" fmla="*/ 104 w 736"/>
            <a:gd name="T5" fmla="*/ 62 h 287"/>
            <a:gd name="T6" fmla="*/ 218 w 736"/>
            <a:gd name="T7" fmla="*/ 2 h 287"/>
            <a:gd name="T8" fmla="*/ 358 w 736"/>
            <a:gd name="T9" fmla="*/ 52 h 287"/>
            <a:gd name="T10" fmla="*/ 489 w 736"/>
            <a:gd name="T11" fmla="*/ 24 h 287"/>
            <a:gd name="T12" fmla="*/ 597 w 736"/>
            <a:gd name="T13" fmla="*/ 13 h 287"/>
            <a:gd name="T14" fmla="*/ 736 w 736"/>
            <a:gd name="T15" fmla="*/ 32 h 2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36" h="287">
              <a:moveTo>
                <a:pt x="8" y="287"/>
              </a:moveTo>
              <a:cubicBezTo>
                <a:pt x="4" y="262"/>
                <a:pt x="0" y="238"/>
                <a:pt x="16" y="200"/>
              </a:cubicBezTo>
              <a:cubicBezTo>
                <a:pt x="32" y="162"/>
                <a:pt x="70" y="95"/>
                <a:pt x="104" y="62"/>
              </a:cubicBezTo>
              <a:cubicBezTo>
                <a:pt x="138" y="29"/>
                <a:pt x="176" y="4"/>
                <a:pt x="218" y="2"/>
              </a:cubicBezTo>
              <a:cubicBezTo>
                <a:pt x="260" y="0"/>
                <a:pt x="313" y="48"/>
                <a:pt x="358" y="52"/>
              </a:cubicBezTo>
              <a:cubicBezTo>
                <a:pt x="403" y="56"/>
                <a:pt x="449" y="30"/>
                <a:pt x="489" y="24"/>
              </a:cubicBezTo>
              <a:cubicBezTo>
                <a:pt x="529" y="18"/>
                <a:pt x="556" y="12"/>
                <a:pt x="597" y="13"/>
              </a:cubicBezTo>
              <a:cubicBezTo>
                <a:pt x="638" y="14"/>
                <a:pt x="715" y="27"/>
                <a:pt x="736" y="32"/>
              </a:cubicBezTo>
            </a:path>
          </a:pathLst>
        </a:custGeom>
        <a:noFill/>
        <a:ln w="12700" cap="flat" cmpd="sng">
          <a:solidFill>
            <a:srgbClr xmlns:mc="http://schemas.openxmlformats.org/markup-compatibility/2006" xmlns:a14="http://schemas.microsoft.com/office/drawing/2010/main" val="000080" mc:Ignorable="a14" a14:legacySpreadsheetColorIndex="18"/>
          </a:solidFill>
          <a:prstDash val="dash"/>
          <a:round/>
          <a:headEnd type="none"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22860</xdr:colOff>
      <xdr:row>21</xdr:row>
      <xdr:rowOff>38100</xdr:rowOff>
    </xdr:from>
    <xdr:to>
      <xdr:col>5</xdr:col>
      <xdr:colOff>457200</xdr:colOff>
      <xdr:row>24</xdr:row>
      <xdr:rowOff>76200</xdr:rowOff>
    </xdr:to>
    <xdr:sp macro="" textlink="">
      <xdr:nvSpPr>
        <xdr:cNvPr id="8226" name="Text Box 34"/>
        <xdr:cNvSpPr txBox="1">
          <a:spLocks noChangeArrowheads="1"/>
        </xdr:cNvSpPr>
      </xdr:nvSpPr>
      <xdr:spPr bwMode="auto">
        <a:xfrm>
          <a:off x="1303020" y="3352800"/>
          <a:ext cx="1653540" cy="54102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As the height increases the Thrust angle is increased to tilt the Rocket away from the vertical</a:t>
          </a:r>
        </a:p>
      </xdr:txBody>
    </xdr:sp>
    <xdr:clientData/>
  </xdr:twoCellAnchor>
  <xdr:twoCellAnchor>
    <xdr:from>
      <xdr:col>1</xdr:col>
      <xdr:colOff>213360</xdr:colOff>
      <xdr:row>23</xdr:row>
      <xdr:rowOff>160020</xdr:rowOff>
    </xdr:from>
    <xdr:to>
      <xdr:col>1</xdr:col>
      <xdr:colOff>365760</xdr:colOff>
      <xdr:row>25</xdr:row>
      <xdr:rowOff>83820</xdr:rowOff>
    </xdr:to>
    <xdr:grpSp>
      <xdr:nvGrpSpPr>
        <xdr:cNvPr id="8243" name="Group 51"/>
        <xdr:cNvGrpSpPr>
          <a:grpSpLocks/>
        </xdr:cNvGrpSpPr>
      </xdr:nvGrpSpPr>
      <xdr:grpSpPr bwMode="auto">
        <a:xfrm rot="249386">
          <a:off x="274320" y="3810000"/>
          <a:ext cx="152400" cy="259080"/>
          <a:chOff x="991" y="374"/>
          <a:chExt cx="44" cy="99"/>
        </a:xfrm>
      </xdr:grpSpPr>
      <xdr:sp macro="" textlink="">
        <xdr:nvSpPr>
          <xdr:cNvPr id="8244" name="Line 52"/>
          <xdr:cNvSpPr>
            <a:spLocks noChangeShapeType="1"/>
          </xdr:cNvSpPr>
        </xdr:nvSpPr>
        <xdr:spPr bwMode="auto">
          <a:xfrm>
            <a:off x="1013" y="374"/>
            <a:ext cx="0" cy="99"/>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245" name="Line 53"/>
          <xdr:cNvSpPr>
            <a:spLocks noChangeShapeType="1"/>
          </xdr:cNvSpPr>
        </xdr:nvSpPr>
        <xdr:spPr bwMode="auto">
          <a:xfrm flipH="1">
            <a:off x="991" y="374"/>
            <a:ext cx="11" cy="86"/>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246" name="Line 54"/>
          <xdr:cNvSpPr>
            <a:spLocks noChangeShapeType="1"/>
          </xdr:cNvSpPr>
        </xdr:nvSpPr>
        <xdr:spPr bwMode="auto">
          <a:xfrm>
            <a:off x="1023" y="374"/>
            <a:ext cx="12" cy="8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247" name="Line 55"/>
          <xdr:cNvSpPr>
            <a:spLocks noChangeShapeType="1"/>
          </xdr:cNvSpPr>
        </xdr:nvSpPr>
        <xdr:spPr bwMode="auto">
          <a:xfrm flipH="1">
            <a:off x="1000" y="374"/>
            <a:ext cx="8"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248" name="Line 56"/>
          <xdr:cNvSpPr>
            <a:spLocks noChangeShapeType="1"/>
          </xdr:cNvSpPr>
        </xdr:nvSpPr>
        <xdr:spPr bwMode="auto">
          <a:xfrm>
            <a:off x="1018" y="374"/>
            <a:ext cx="9" cy="98"/>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249" name="Line 57"/>
          <xdr:cNvSpPr>
            <a:spLocks noChangeShapeType="1"/>
          </xdr:cNvSpPr>
        </xdr:nvSpPr>
        <xdr:spPr bwMode="auto">
          <a:xfrm flipH="1">
            <a:off x="1007" y="374"/>
            <a:ext cx="3"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250" name="Line 58"/>
          <xdr:cNvSpPr>
            <a:spLocks noChangeShapeType="1"/>
          </xdr:cNvSpPr>
        </xdr:nvSpPr>
        <xdr:spPr bwMode="auto">
          <a:xfrm>
            <a:off x="1015" y="376"/>
            <a:ext cx="6"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251" name="Line 59"/>
          <xdr:cNvSpPr>
            <a:spLocks noChangeShapeType="1"/>
          </xdr:cNvSpPr>
        </xdr:nvSpPr>
        <xdr:spPr bwMode="auto">
          <a:xfrm flipH="1">
            <a:off x="995" y="375"/>
            <a:ext cx="10" cy="91"/>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252" name="Line 60"/>
          <xdr:cNvSpPr>
            <a:spLocks noChangeShapeType="1"/>
          </xdr:cNvSpPr>
        </xdr:nvSpPr>
        <xdr:spPr bwMode="auto">
          <a:xfrm>
            <a:off x="1020" y="375"/>
            <a:ext cx="11" cy="90"/>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228600</xdr:colOff>
      <xdr:row>17</xdr:row>
      <xdr:rowOff>160020</xdr:rowOff>
    </xdr:from>
    <xdr:to>
      <xdr:col>9</xdr:col>
      <xdr:colOff>304800</xdr:colOff>
      <xdr:row>21</xdr:row>
      <xdr:rowOff>22860</xdr:rowOff>
    </xdr:to>
    <xdr:sp macro="" textlink="">
      <xdr:nvSpPr>
        <xdr:cNvPr id="8316" name="Text Box 124"/>
        <xdr:cNvSpPr txBox="1">
          <a:spLocks noChangeArrowheads="1"/>
        </xdr:cNvSpPr>
      </xdr:nvSpPr>
      <xdr:spPr bwMode="auto">
        <a:xfrm>
          <a:off x="3337560" y="2804160"/>
          <a:ext cx="1905000" cy="5334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If the Rocket dips back below Target orbit height, the Thrust angle is once again calculated based on the height</a:t>
          </a:r>
        </a:p>
      </xdr:txBody>
    </xdr:sp>
    <xdr:clientData/>
  </xdr:twoCellAnchor>
  <xdr:twoCellAnchor>
    <xdr:from>
      <xdr:col>1</xdr:col>
      <xdr:colOff>571500</xdr:colOff>
      <xdr:row>4</xdr:row>
      <xdr:rowOff>99060</xdr:rowOff>
    </xdr:from>
    <xdr:to>
      <xdr:col>4</xdr:col>
      <xdr:colOff>190500</xdr:colOff>
      <xdr:row>8</xdr:row>
      <xdr:rowOff>144780</xdr:rowOff>
    </xdr:to>
    <xdr:sp macro="" textlink="">
      <xdr:nvSpPr>
        <xdr:cNvPr id="8317" name="Text Box 125"/>
        <xdr:cNvSpPr txBox="1">
          <a:spLocks noChangeArrowheads="1"/>
        </xdr:cNvSpPr>
      </xdr:nvSpPr>
      <xdr:spPr bwMode="auto">
        <a:xfrm>
          <a:off x="632460" y="563880"/>
          <a:ext cx="1447800" cy="71628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22860" anchor="ctr" upright="1"/>
        <a:lstStyle/>
        <a:p>
          <a:pPr algn="ctr" rtl="0">
            <a:defRPr sz="1000"/>
          </a:pPr>
          <a:r>
            <a:rPr lang="en-GB" sz="800" b="0" i="0" u="none" strike="noStrike" baseline="0">
              <a:solidFill>
                <a:srgbClr val="000000"/>
              </a:solidFill>
              <a:latin typeface="Arial"/>
              <a:cs typeface="Arial"/>
            </a:rPr>
            <a:t>If the Rocket rises above Target orbit  height the Thrust angle is directed downwards to push the Rocket back towards the Target orbit height. </a:t>
          </a:r>
        </a:p>
      </xdr:txBody>
    </xdr:sp>
    <xdr:clientData/>
  </xdr:twoCellAnchor>
  <xdr:twoCellAnchor>
    <xdr:from>
      <xdr:col>10</xdr:col>
      <xdr:colOff>60960</xdr:colOff>
      <xdr:row>19</xdr:row>
      <xdr:rowOff>160020</xdr:rowOff>
    </xdr:from>
    <xdr:to>
      <xdr:col>12</xdr:col>
      <xdr:colOff>68580</xdr:colOff>
      <xdr:row>21</xdr:row>
      <xdr:rowOff>53340</xdr:rowOff>
    </xdr:to>
    <xdr:sp macro="" textlink="">
      <xdr:nvSpPr>
        <xdr:cNvPr id="8319" name="Text Box 127" descr="75%"/>
        <xdr:cNvSpPr txBox="1">
          <a:spLocks noChangeArrowheads="1"/>
        </xdr:cNvSpPr>
      </xdr:nvSpPr>
      <xdr:spPr bwMode="auto">
        <a:xfrm>
          <a:off x="5608320" y="3139440"/>
          <a:ext cx="1226820" cy="228600"/>
        </a:xfrm>
        <a:prstGeom prst="rect">
          <a:avLst/>
        </a:prstGeom>
        <a:pattFill prst="pct75">
          <a:fgClr>
            <a:srgbClr xmlns:mc="http://schemas.openxmlformats.org/markup-compatibility/2006" xmlns:a14="http://schemas.microsoft.com/office/drawing/2010/main" val="FFFF99" mc:Ignorable="a14" a14:legacySpreadsheetColorIndex="43"/>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Pitchdown trigger height</a:t>
          </a:r>
        </a:p>
      </xdr:txBody>
    </xdr:sp>
    <xdr:clientData/>
  </xdr:twoCellAnchor>
  <xdr:twoCellAnchor>
    <xdr:from>
      <xdr:col>12</xdr:col>
      <xdr:colOff>198120</xdr:colOff>
      <xdr:row>17</xdr:row>
      <xdr:rowOff>68580</xdr:rowOff>
    </xdr:from>
    <xdr:to>
      <xdr:col>14</xdr:col>
      <xdr:colOff>266700</xdr:colOff>
      <xdr:row>18</xdr:row>
      <xdr:rowOff>106680</xdr:rowOff>
    </xdr:to>
    <xdr:sp macro="" textlink="">
      <xdr:nvSpPr>
        <xdr:cNvPr id="8320" name="Text Box 128" descr="75%"/>
        <xdr:cNvSpPr txBox="1">
          <a:spLocks noChangeArrowheads="1"/>
        </xdr:cNvSpPr>
      </xdr:nvSpPr>
      <xdr:spPr bwMode="auto">
        <a:xfrm>
          <a:off x="6964680" y="2712720"/>
          <a:ext cx="1059180" cy="205740"/>
        </a:xfrm>
        <a:prstGeom prst="rect">
          <a:avLst/>
        </a:prstGeom>
        <a:pattFill prst="pct75">
          <a:fgClr>
            <a:srgbClr xmlns:mc="http://schemas.openxmlformats.org/markup-compatibility/2006" xmlns:a14="http://schemas.microsoft.com/office/drawing/2010/main" val="FFFF99" mc:Ignorable="a14" a14:legacySpreadsheetColorIndex="43"/>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800"/>
            </a:lnSpc>
            <a:defRPr sz="1000"/>
          </a:pPr>
          <a:r>
            <a:rPr lang="en-GB" sz="800" b="0" i="0" u="none" strike="noStrike" baseline="0">
              <a:solidFill>
                <a:srgbClr val="000000"/>
              </a:solidFill>
              <a:latin typeface="Arial"/>
              <a:cs typeface="Arial"/>
            </a:rPr>
            <a:t>Target orbit height </a:t>
          </a:r>
        </a:p>
      </xdr:txBody>
    </xdr:sp>
    <xdr:clientData/>
  </xdr:twoCellAnchor>
  <xdr:twoCellAnchor>
    <xdr:from>
      <xdr:col>7</xdr:col>
      <xdr:colOff>76200</xdr:colOff>
      <xdr:row>4</xdr:row>
      <xdr:rowOff>83820</xdr:rowOff>
    </xdr:from>
    <xdr:to>
      <xdr:col>9</xdr:col>
      <xdr:colOff>518160</xdr:colOff>
      <xdr:row>8</xdr:row>
      <xdr:rowOff>137160</xdr:rowOff>
    </xdr:to>
    <xdr:sp macro="" textlink="">
      <xdr:nvSpPr>
        <xdr:cNvPr id="8321" name="Text Box 129"/>
        <xdr:cNvSpPr txBox="1">
          <a:spLocks noChangeArrowheads="1"/>
        </xdr:cNvSpPr>
      </xdr:nvSpPr>
      <xdr:spPr bwMode="auto">
        <a:xfrm>
          <a:off x="3794760" y="1988820"/>
          <a:ext cx="1661160" cy="72390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At any height above the Pitchdown trigger height if the vertical speed is too high the Thrust angle is set so that it starts to burn off some of the excess vertical speed. </a:t>
          </a:r>
        </a:p>
      </xdr:txBody>
    </xdr:sp>
    <xdr:clientData/>
  </xdr:twoCellAnchor>
  <xdr:twoCellAnchor>
    <xdr:from>
      <xdr:col>11</xdr:col>
      <xdr:colOff>45720</xdr:colOff>
      <xdr:row>21</xdr:row>
      <xdr:rowOff>53340</xdr:rowOff>
    </xdr:from>
    <xdr:to>
      <xdr:col>11</xdr:col>
      <xdr:colOff>53340</xdr:colOff>
      <xdr:row>25</xdr:row>
      <xdr:rowOff>114300</xdr:rowOff>
    </xdr:to>
    <xdr:sp macro="" textlink="">
      <xdr:nvSpPr>
        <xdr:cNvPr id="8324" name="Line 132"/>
        <xdr:cNvSpPr>
          <a:spLocks noChangeShapeType="1"/>
        </xdr:cNvSpPr>
      </xdr:nvSpPr>
      <xdr:spPr bwMode="auto">
        <a:xfrm>
          <a:off x="6202680" y="3368040"/>
          <a:ext cx="7620" cy="7315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38100</xdr:colOff>
      <xdr:row>16</xdr:row>
      <xdr:rowOff>30480</xdr:rowOff>
    </xdr:from>
    <xdr:to>
      <xdr:col>11</xdr:col>
      <xdr:colOff>45720</xdr:colOff>
      <xdr:row>20</xdr:row>
      <xdr:rowOff>7620</xdr:rowOff>
    </xdr:to>
    <xdr:sp macro="" textlink="">
      <xdr:nvSpPr>
        <xdr:cNvPr id="8325" name="Line 133"/>
        <xdr:cNvSpPr>
          <a:spLocks noChangeShapeType="1"/>
        </xdr:cNvSpPr>
      </xdr:nvSpPr>
      <xdr:spPr bwMode="auto">
        <a:xfrm flipH="1" flipV="1">
          <a:off x="6195060" y="2506980"/>
          <a:ext cx="762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167640</xdr:colOff>
      <xdr:row>11</xdr:row>
      <xdr:rowOff>22860</xdr:rowOff>
    </xdr:from>
    <xdr:to>
      <xdr:col>13</xdr:col>
      <xdr:colOff>167640</xdr:colOff>
      <xdr:row>17</xdr:row>
      <xdr:rowOff>53340</xdr:rowOff>
    </xdr:to>
    <xdr:sp macro="" textlink="">
      <xdr:nvSpPr>
        <xdr:cNvPr id="8327" name="Line 135"/>
        <xdr:cNvSpPr>
          <a:spLocks noChangeShapeType="1"/>
        </xdr:cNvSpPr>
      </xdr:nvSpPr>
      <xdr:spPr bwMode="auto">
        <a:xfrm flipH="1" flipV="1">
          <a:off x="7543800" y="1661160"/>
          <a:ext cx="0" cy="10363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175260</xdr:colOff>
      <xdr:row>18</xdr:row>
      <xdr:rowOff>129540</xdr:rowOff>
    </xdr:from>
    <xdr:to>
      <xdr:col>13</xdr:col>
      <xdr:colOff>175260</xdr:colOff>
      <xdr:row>25</xdr:row>
      <xdr:rowOff>114300</xdr:rowOff>
    </xdr:to>
    <xdr:sp macro="" textlink="">
      <xdr:nvSpPr>
        <xdr:cNvPr id="8328" name="Line 136"/>
        <xdr:cNvSpPr>
          <a:spLocks noChangeShapeType="1"/>
        </xdr:cNvSpPr>
      </xdr:nvSpPr>
      <xdr:spPr bwMode="auto">
        <a:xfrm>
          <a:off x="7551420" y="2941320"/>
          <a:ext cx="0" cy="11582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381000</xdr:colOff>
      <xdr:row>4</xdr:row>
      <xdr:rowOff>38100</xdr:rowOff>
    </xdr:from>
    <xdr:to>
      <xdr:col>14</xdr:col>
      <xdr:colOff>228600</xdr:colOff>
      <xdr:row>8</xdr:row>
      <xdr:rowOff>106680</xdr:rowOff>
    </xdr:to>
    <xdr:sp macro="" textlink="">
      <xdr:nvSpPr>
        <xdr:cNvPr id="8329" name="Text Box 137" descr="75%"/>
        <xdr:cNvSpPr txBox="1">
          <a:spLocks noChangeArrowheads="1"/>
        </xdr:cNvSpPr>
      </xdr:nvSpPr>
      <xdr:spPr bwMode="auto">
        <a:xfrm>
          <a:off x="6537960" y="1943100"/>
          <a:ext cx="1447800" cy="739140"/>
        </a:xfrm>
        <a:prstGeom prst="rect">
          <a:avLst/>
        </a:prstGeom>
        <a:pattFill prst="pct75">
          <a:fgClr>
            <a:srgbClr xmlns:mc="http://schemas.openxmlformats.org/markup-compatibility/2006" xmlns:a14="http://schemas.microsoft.com/office/drawing/2010/main" val="FFFF99" mc:Ignorable="a14" a14:legacySpreadsheetColorIndex="43"/>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At burnout or cutoff the Payload is released and if Orbital Insertion is achieved it is automatically nudged nearer to the circular orbit required.</a:t>
          </a:r>
        </a:p>
      </xdr:txBody>
    </xdr:sp>
    <xdr:clientData/>
  </xdr:twoCellAnchor>
  <xdr:twoCellAnchor>
    <xdr:from>
      <xdr:col>1</xdr:col>
      <xdr:colOff>182880</xdr:colOff>
      <xdr:row>10</xdr:row>
      <xdr:rowOff>144780</xdr:rowOff>
    </xdr:from>
    <xdr:to>
      <xdr:col>13</xdr:col>
      <xdr:colOff>342900</xdr:colOff>
      <xdr:row>10</xdr:row>
      <xdr:rowOff>144780</xdr:rowOff>
    </xdr:to>
    <xdr:sp macro="" textlink="">
      <xdr:nvSpPr>
        <xdr:cNvPr id="8344" name="Line 152"/>
        <xdr:cNvSpPr>
          <a:spLocks noChangeShapeType="1"/>
        </xdr:cNvSpPr>
      </xdr:nvSpPr>
      <xdr:spPr bwMode="auto">
        <a:xfrm>
          <a:off x="243840" y="3055620"/>
          <a:ext cx="7475220" cy="0"/>
        </a:xfrm>
        <a:prstGeom prst="line">
          <a:avLst/>
        </a:prstGeom>
        <a:noFill/>
        <a:ln w="1270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182880</xdr:colOff>
      <xdr:row>16</xdr:row>
      <xdr:rowOff>7620</xdr:rowOff>
    </xdr:from>
    <xdr:to>
      <xdr:col>13</xdr:col>
      <xdr:colOff>335280</xdr:colOff>
      <xdr:row>16</xdr:row>
      <xdr:rowOff>7620</xdr:rowOff>
    </xdr:to>
    <xdr:sp macro="" textlink="">
      <xdr:nvSpPr>
        <xdr:cNvPr id="8345" name="Line 153"/>
        <xdr:cNvSpPr>
          <a:spLocks noChangeShapeType="1"/>
        </xdr:cNvSpPr>
      </xdr:nvSpPr>
      <xdr:spPr bwMode="auto">
        <a:xfrm>
          <a:off x="243840" y="3924300"/>
          <a:ext cx="7467600" cy="0"/>
        </a:xfrm>
        <a:prstGeom prst="line">
          <a:avLst/>
        </a:prstGeom>
        <a:noFill/>
        <a:ln w="12700">
          <a:solidFill>
            <a:srgbClr xmlns:mc="http://schemas.openxmlformats.org/markup-compatibility/2006" xmlns:a14="http://schemas.microsoft.com/office/drawing/2010/main" val="339966" mc:Ignorable="a14" a14:legacySpreadsheetColorIndex="57"/>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4</xdr:col>
      <xdr:colOff>266700</xdr:colOff>
      <xdr:row>6</xdr:row>
      <xdr:rowOff>144780</xdr:rowOff>
    </xdr:from>
    <xdr:to>
      <xdr:col>4</xdr:col>
      <xdr:colOff>541020</xdr:colOff>
      <xdr:row>7</xdr:row>
      <xdr:rowOff>68580</xdr:rowOff>
    </xdr:to>
    <xdr:sp macro="" textlink="">
      <xdr:nvSpPr>
        <xdr:cNvPr id="8347" name="Line 155"/>
        <xdr:cNvSpPr>
          <a:spLocks noChangeShapeType="1"/>
        </xdr:cNvSpPr>
      </xdr:nvSpPr>
      <xdr:spPr bwMode="auto">
        <a:xfrm>
          <a:off x="2156460" y="2385060"/>
          <a:ext cx="274320" cy="914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556260</xdr:colOff>
      <xdr:row>7</xdr:row>
      <xdr:rowOff>91440</xdr:rowOff>
    </xdr:from>
    <xdr:to>
      <xdr:col>10</xdr:col>
      <xdr:colOff>228600</xdr:colOff>
      <xdr:row>7</xdr:row>
      <xdr:rowOff>91440</xdr:rowOff>
    </xdr:to>
    <xdr:sp macro="" textlink="">
      <xdr:nvSpPr>
        <xdr:cNvPr id="8348" name="Line 156"/>
        <xdr:cNvSpPr>
          <a:spLocks noChangeShapeType="1"/>
        </xdr:cNvSpPr>
      </xdr:nvSpPr>
      <xdr:spPr bwMode="auto">
        <a:xfrm>
          <a:off x="5494020" y="249936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563880</xdr:colOff>
      <xdr:row>13</xdr:row>
      <xdr:rowOff>99060</xdr:rowOff>
    </xdr:from>
    <xdr:to>
      <xdr:col>8</xdr:col>
      <xdr:colOff>7620</xdr:colOff>
      <xdr:row>17</xdr:row>
      <xdr:rowOff>129540</xdr:rowOff>
    </xdr:to>
    <xdr:sp macro="" textlink="">
      <xdr:nvSpPr>
        <xdr:cNvPr id="8349" name="Line 157"/>
        <xdr:cNvSpPr>
          <a:spLocks noChangeShapeType="1"/>
        </xdr:cNvSpPr>
      </xdr:nvSpPr>
      <xdr:spPr bwMode="auto">
        <a:xfrm flipV="1">
          <a:off x="4282440" y="2072640"/>
          <a:ext cx="53340" cy="7010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xdr:colOff>
      <xdr:row>22</xdr:row>
      <xdr:rowOff>137160</xdr:rowOff>
    </xdr:from>
    <xdr:to>
      <xdr:col>2</xdr:col>
      <xdr:colOff>548640</xdr:colOff>
      <xdr:row>22</xdr:row>
      <xdr:rowOff>137160</xdr:rowOff>
    </xdr:to>
    <xdr:sp macro="" textlink="">
      <xdr:nvSpPr>
        <xdr:cNvPr id="8350" name="Line 158"/>
        <xdr:cNvSpPr>
          <a:spLocks noChangeShapeType="1"/>
        </xdr:cNvSpPr>
      </xdr:nvSpPr>
      <xdr:spPr bwMode="auto">
        <a:xfrm flipH="1" flipV="1">
          <a:off x="723900" y="5059680"/>
          <a:ext cx="495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60960</xdr:colOff>
      <xdr:row>11</xdr:row>
      <xdr:rowOff>60960</xdr:rowOff>
    </xdr:from>
    <xdr:to>
      <xdr:col>2</xdr:col>
      <xdr:colOff>213360</xdr:colOff>
      <xdr:row>14</xdr:row>
      <xdr:rowOff>152400</xdr:rowOff>
    </xdr:to>
    <xdr:sp macro="" textlink="">
      <xdr:nvSpPr>
        <xdr:cNvPr id="8353" name="Text Box 161" descr="75%"/>
        <xdr:cNvSpPr txBox="1">
          <a:spLocks noChangeArrowheads="1"/>
        </xdr:cNvSpPr>
      </xdr:nvSpPr>
      <xdr:spPr bwMode="auto">
        <a:xfrm>
          <a:off x="121920" y="1699260"/>
          <a:ext cx="762000" cy="594360"/>
        </a:xfrm>
        <a:prstGeom prst="rect">
          <a:avLst/>
        </a:prstGeom>
        <a:pattFill prst="pct75">
          <a:fgClr>
            <a:srgbClr xmlns:mc="http://schemas.openxmlformats.org/markup-compatibility/2006" xmlns:a14="http://schemas.microsoft.com/office/drawing/2010/main" val="FFFF99" mc:Ignorable="a14" a14:legacySpreadsheetColorIndex="43"/>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2nd stage either ignites immediately or after a delay</a:t>
          </a:r>
        </a:p>
      </xdr:txBody>
    </xdr:sp>
    <xdr:clientData/>
  </xdr:twoCellAnchor>
  <xdr:twoCellAnchor>
    <xdr:from>
      <xdr:col>1</xdr:col>
      <xdr:colOff>190500</xdr:colOff>
      <xdr:row>19</xdr:row>
      <xdr:rowOff>121920</xdr:rowOff>
    </xdr:from>
    <xdr:to>
      <xdr:col>1</xdr:col>
      <xdr:colOff>487680</xdr:colOff>
      <xdr:row>23</xdr:row>
      <xdr:rowOff>144780</xdr:rowOff>
    </xdr:to>
    <xdr:grpSp>
      <xdr:nvGrpSpPr>
        <xdr:cNvPr id="8381" name="Group 189"/>
        <xdr:cNvGrpSpPr>
          <a:grpSpLocks/>
        </xdr:cNvGrpSpPr>
      </xdr:nvGrpSpPr>
      <xdr:grpSpPr bwMode="auto">
        <a:xfrm rot="337473">
          <a:off x="251460" y="3101340"/>
          <a:ext cx="297180" cy="693420"/>
          <a:chOff x="447" y="510"/>
          <a:chExt cx="54" cy="146"/>
        </a:xfrm>
      </xdr:grpSpPr>
      <xdr:grpSp>
        <xdr:nvGrpSpPr>
          <xdr:cNvPr id="8382" name="Group 190"/>
          <xdr:cNvGrpSpPr>
            <a:grpSpLocks/>
          </xdr:cNvGrpSpPr>
        </xdr:nvGrpSpPr>
        <xdr:grpSpPr bwMode="auto">
          <a:xfrm>
            <a:off x="447" y="510"/>
            <a:ext cx="38" cy="146"/>
            <a:chOff x="447" y="510"/>
            <a:chExt cx="38" cy="146"/>
          </a:xfrm>
        </xdr:grpSpPr>
        <xdr:sp macro="" textlink="">
          <xdr:nvSpPr>
            <xdr:cNvPr id="8383" name="Rectangle 191"/>
            <xdr:cNvSpPr>
              <a:spLocks noChangeArrowheads="1"/>
            </xdr:cNvSpPr>
          </xdr:nvSpPr>
          <xdr:spPr bwMode="auto">
            <a:xfrm>
              <a:off x="463" y="591"/>
              <a:ext cx="21" cy="65"/>
            </a:xfrm>
            <a:prstGeom prst="rect">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384" name="AutoShape 192"/>
            <xdr:cNvSpPr>
              <a:spLocks noChangeArrowheads="1"/>
            </xdr:cNvSpPr>
          </xdr:nvSpPr>
          <xdr:spPr bwMode="auto">
            <a:xfrm flipV="1">
              <a:off x="463" y="564"/>
              <a:ext cx="22" cy="27"/>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385" name="Rectangle 193"/>
            <xdr:cNvSpPr>
              <a:spLocks noChangeArrowheads="1"/>
            </xdr:cNvSpPr>
          </xdr:nvSpPr>
          <xdr:spPr bwMode="auto">
            <a:xfrm>
              <a:off x="468" y="537"/>
              <a:ext cx="11" cy="26"/>
            </a:xfrm>
            <a:prstGeom prst="rect">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386" name="AutoShape 194"/>
            <xdr:cNvSpPr>
              <a:spLocks noChangeArrowheads="1"/>
            </xdr:cNvSpPr>
          </xdr:nvSpPr>
          <xdr:spPr bwMode="auto">
            <a:xfrm>
              <a:off x="468" y="510"/>
              <a:ext cx="12" cy="27"/>
            </a:xfrm>
            <a:prstGeom prst="triangle">
              <a:avLst>
                <a:gd name="adj" fmla="val 50000"/>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387" name="AutoShape 195"/>
            <xdr:cNvSpPr>
              <a:spLocks noChangeArrowheads="1"/>
            </xdr:cNvSpPr>
          </xdr:nvSpPr>
          <xdr:spPr bwMode="auto">
            <a:xfrm flipH="1">
              <a:off x="447" y="633"/>
              <a:ext cx="16" cy="22"/>
            </a:xfrm>
            <a:prstGeom prst="rtTriangle">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8388" name="AutoShape 196"/>
          <xdr:cNvSpPr>
            <a:spLocks noChangeArrowheads="1"/>
          </xdr:cNvSpPr>
        </xdr:nvSpPr>
        <xdr:spPr bwMode="auto">
          <a:xfrm>
            <a:off x="485" y="633"/>
            <a:ext cx="16" cy="22"/>
          </a:xfrm>
          <a:prstGeom prst="rtTriangle">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4</xdr:col>
      <xdr:colOff>601980</xdr:colOff>
      <xdr:row>7</xdr:row>
      <xdr:rowOff>45720</xdr:rowOff>
    </xdr:from>
    <xdr:to>
      <xdr:col>5</xdr:col>
      <xdr:colOff>594360</xdr:colOff>
      <xdr:row>8</xdr:row>
      <xdr:rowOff>91440</xdr:rowOff>
    </xdr:to>
    <xdr:grpSp>
      <xdr:nvGrpSpPr>
        <xdr:cNvPr id="8539" name="Group 347"/>
        <xdr:cNvGrpSpPr>
          <a:grpSpLocks/>
        </xdr:cNvGrpSpPr>
      </xdr:nvGrpSpPr>
      <xdr:grpSpPr bwMode="auto">
        <a:xfrm>
          <a:off x="2491740" y="1013460"/>
          <a:ext cx="601980" cy="213360"/>
          <a:chOff x="246" y="262"/>
          <a:chExt cx="63" cy="21"/>
        </a:xfrm>
      </xdr:grpSpPr>
      <xdr:grpSp>
        <xdr:nvGrpSpPr>
          <xdr:cNvPr id="8407" name="Group 215"/>
          <xdr:cNvGrpSpPr>
            <a:grpSpLocks/>
          </xdr:cNvGrpSpPr>
        </xdr:nvGrpSpPr>
        <xdr:grpSpPr bwMode="auto">
          <a:xfrm rot="6205862">
            <a:off x="252" y="256"/>
            <a:ext cx="15" cy="28"/>
            <a:chOff x="991" y="374"/>
            <a:chExt cx="44" cy="99"/>
          </a:xfrm>
        </xdr:grpSpPr>
        <xdr:sp macro="" textlink="">
          <xdr:nvSpPr>
            <xdr:cNvPr id="8408" name="Line 216"/>
            <xdr:cNvSpPr>
              <a:spLocks noChangeShapeType="1"/>
            </xdr:cNvSpPr>
          </xdr:nvSpPr>
          <xdr:spPr bwMode="auto">
            <a:xfrm>
              <a:off x="1013" y="374"/>
              <a:ext cx="0" cy="99"/>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09" name="Line 217"/>
            <xdr:cNvSpPr>
              <a:spLocks noChangeShapeType="1"/>
            </xdr:cNvSpPr>
          </xdr:nvSpPr>
          <xdr:spPr bwMode="auto">
            <a:xfrm flipH="1">
              <a:off x="991" y="374"/>
              <a:ext cx="11" cy="86"/>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10" name="Line 218"/>
            <xdr:cNvSpPr>
              <a:spLocks noChangeShapeType="1"/>
            </xdr:cNvSpPr>
          </xdr:nvSpPr>
          <xdr:spPr bwMode="auto">
            <a:xfrm>
              <a:off x="1023" y="374"/>
              <a:ext cx="12" cy="8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11" name="Line 219"/>
            <xdr:cNvSpPr>
              <a:spLocks noChangeShapeType="1"/>
            </xdr:cNvSpPr>
          </xdr:nvSpPr>
          <xdr:spPr bwMode="auto">
            <a:xfrm flipH="1">
              <a:off x="1000" y="374"/>
              <a:ext cx="8"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12" name="Line 220"/>
            <xdr:cNvSpPr>
              <a:spLocks noChangeShapeType="1"/>
            </xdr:cNvSpPr>
          </xdr:nvSpPr>
          <xdr:spPr bwMode="auto">
            <a:xfrm>
              <a:off x="1018" y="374"/>
              <a:ext cx="9" cy="98"/>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13" name="Line 221"/>
            <xdr:cNvSpPr>
              <a:spLocks noChangeShapeType="1"/>
            </xdr:cNvSpPr>
          </xdr:nvSpPr>
          <xdr:spPr bwMode="auto">
            <a:xfrm flipH="1">
              <a:off x="1007" y="374"/>
              <a:ext cx="3"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14" name="Line 222"/>
            <xdr:cNvSpPr>
              <a:spLocks noChangeShapeType="1"/>
            </xdr:cNvSpPr>
          </xdr:nvSpPr>
          <xdr:spPr bwMode="auto">
            <a:xfrm>
              <a:off x="1015" y="376"/>
              <a:ext cx="6"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15" name="Line 223"/>
            <xdr:cNvSpPr>
              <a:spLocks noChangeShapeType="1"/>
            </xdr:cNvSpPr>
          </xdr:nvSpPr>
          <xdr:spPr bwMode="auto">
            <a:xfrm flipH="1">
              <a:off x="995" y="375"/>
              <a:ext cx="10" cy="91"/>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16" name="Line 224"/>
            <xdr:cNvSpPr>
              <a:spLocks noChangeShapeType="1"/>
            </xdr:cNvSpPr>
          </xdr:nvSpPr>
          <xdr:spPr bwMode="auto">
            <a:xfrm>
              <a:off x="1020" y="375"/>
              <a:ext cx="11" cy="90"/>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grpSp>
        <xdr:nvGrpSpPr>
          <xdr:cNvPr id="8538" name="Group 346"/>
          <xdr:cNvGrpSpPr>
            <a:grpSpLocks/>
          </xdr:cNvGrpSpPr>
        </xdr:nvGrpSpPr>
        <xdr:grpSpPr bwMode="auto">
          <a:xfrm>
            <a:off x="275" y="271"/>
            <a:ext cx="34" cy="12"/>
            <a:chOff x="275" y="271"/>
            <a:chExt cx="34" cy="12"/>
          </a:xfrm>
        </xdr:grpSpPr>
        <xdr:sp macro="" textlink="">
          <xdr:nvSpPr>
            <xdr:cNvPr id="8418" name="Rectangle 226"/>
            <xdr:cNvSpPr>
              <a:spLocks noChangeArrowheads="1"/>
            </xdr:cNvSpPr>
          </xdr:nvSpPr>
          <xdr:spPr bwMode="auto">
            <a:xfrm rot="6205862">
              <a:off x="280" y="266"/>
              <a:ext cx="8" cy="18"/>
            </a:xfrm>
            <a:prstGeom prst="rect">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19" name="AutoShape 227"/>
            <xdr:cNvSpPr>
              <a:spLocks noChangeArrowheads="1"/>
            </xdr:cNvSpPr>
          </xdr:nvSpPr>
          <xdr:spPr bwMode="auto">
            <a:xfrm rot="6205862">
              <a:off x="297" y="271"/>
              <a:ext cx="8" cy="16"/>
            </a:xfrm>
            <a:prstGeom prst="triangle">
              <a:avLst>
                <a:gd name="adj" fmla="val 50000"/>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2</xdr:col>
      <xdr:colOff>342900</xdr:colOff>
      <xdr:row>9</xdr:row>
      <xdr:rowOff>121920</xdr:rowOff>
    </xdr:from>
    <xdr:to>
      <xdr:col>3</xdr:col>
      <xdr:colOff>114300</xdr:colOff>
      <xdr:row>15</xdr:row>
      <xdr:rowOff>121920</xdr:rowOff>
    </xdr:to>
    <xdr:grpSp>
      <xdr:nvGrpSpPr>
        <xdr:cNvPr id="8541" name="Group 349"/>
        <xdr:cNvGrpSpPr>
          <a:grpSpLocks/>
        </xdr:cNvGrpSpPr>
      </xdr:nvGrpSpPr>
      <xdr:grpSpPr bwMode="auto">
        <a:xfrm>
          <a:off x="1013460" y="1424940"/>
          <a:ext cx="381000" cy="1005840"/>
          <a:chOff x="74" y="331"/>
          <a:chExt cx="40" cy="102"/>
        </a:xfrm>
      </xdr:grpSpPr>
      <xdr:grpSp>
        <xdr:nvGrpSpPr>
          <xdr:cNvPr id="8540" name="Group 348"/>
          <xdr:cNvGrpSpPr>
            <a:grpSpLocks/>
          </xdr:cNvGrpSpPr>
        </xdr:nvGrpSpPr>
        <xdr:grpSpPr bwMode="auto">
          <a:xfrm>
            <a:off x="74" y="331"/>
            <a:ext cx="40" cy="102"/>
            <a:chOff x="74" y="331"/>
            <a:chExt cx="40" cy="102"/>
          </a:xfrm>
        </xdr:grpSpPr>
        <xdr:grpSp>
          <xdr:nvGrpSpPr>
            <xdr:cNvPr id="8442" name="Group 250"/>
            <xdr:cNvGrpSpPr>
              <a:grpSpLocks/>
            </xdr:cNvGrpSpPr>
          </xdr:nvGrpSpPr>
          <xdr:grpSpPr bwMode="auto">
            <a:xfrm rot="1192784">
              <a:off x="74" y="331"/>
              <a:ext cx="40" cy="101"/>
              <a:chOff x="830" y="103"/>
              <a:chExt cx="40" cy="101"/>
            </a:xfrm>
          </xdr:grpSpPr>
          <xdr:sp macro="" textlink="">
            <xdr:nvSpPr>
              <xdr:cNvPr id="8422" name="Rectangle 230"/>
              <xdr:cNvSpPr>
                <a:spLocks noChangeArrowheads="1"/>
              </xdr:cNvSpPr>
            </xdr:nvSpPr>
            <xdr:spPr bwMode="auto">
              <a:xfrm rot="809744">
                <a:off x="841" y="172"/>
                <a:ext cx="12" cy="32"/>
              </a:xfrm>
              <a:prstGeom prst="rect">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23" name="AutoShape 231"/>
              <xdr:cNvSpPr>
                <a:spLocks noChangeArrowheads="1"/>
              </xdr:cNvSpPr>
            </xdr:nvSpPr>
            <xdr:spPr bwMode="auto">
              <a:xfrm rot="809744" flipV="1">
                <a:off x="846" y="160"/>
                <a:ext cx="13" cy="13"/>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24" name="Rectangle 232"/>
              <xdr:cNvSpPr>
                <a:spLocks noChangeArrowheads="1"/>
              </xdr:cNvSpPr>
            </xdr:nvSpPr>
            <xdr:spPr bwMode="auto">
              <a:xfrm rot="809744">
                <a:off x="860" y="116"/>
                <a:ext cx="7" cy="13"/>
              </a:xfrm>
              <a:prstGeom prst="rect">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25" name="AutoShape 233"/>
              <xdr:cNvSpPr>
                <a:spLocks noChangeArrowheads="1"/>
              </xdr:cNvSpPr>
            </xdr:nvSpPr>
            <xdr:spPr bwMode="auto">
              <a:xfrm rot="809744">
                <a:off x="863" y="103"/>
                <a:ext cx="7" cy="13"/>
              </a:xfrm>
              <a:prstGeom prst="triangle">
                <a:avLst>
                  <a:gd name="adj" fmla="val 50000"/>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26" name="AutoShape 234"/>
              <xdr:cNvSpPr>
                <a:spLocks noChangeArrowheads="1"/>
              </xdr:cNvSpPr>
            </xdr:nvSpPr>
            <xdr:spPr bwMode="auto">
              <a:xfrm rot="809744" flipH="1">
                <a:off x="830" y="190"/>
                <a:ext cx="9" cy="11"/>
              </a:xfrm>
              <a:prstGeom prst="rtTriangle">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sp macro="" textlink="">
          <xdr:nvSpPr>
            <xdr:cNvPr id="8427" name="AutoShape 235"/>
            <xdr:cNvSpPr>
              <a:spLocks noChangeArrowheads="1"/>
            </xdr:cNvSpPr>
          </xdr:nvSpPr>
          <xdr:spPr bwMode="auto">
            <a:xfrm rot="2002527">
              <a:off x="78" y="422"/>
              <a:ext cx="9" cy="11"/>
            </a:xfrm>
            <a:prstGeom prst="rtTriangle">
              <a:avLst/>
            </a:prstGeom>
            <a:solidFill>
              <a:srgbClr xmlns:mc="http://schemas.openxmlformats.org/markup-compatibility/2006" xmlns:a14="http://schemas.microsoft.com/office/drawing/2010/main" val="808080" mc:Ignorable="a14" a14:legacySpreadsheetColorIndex="2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nvGrpSpPr>
          <xdr:cNvPr id="8429" name="Group 237"/>
          <xdr:cNvGrpSpPr>
            <a:grpSpLocks/>
          </xdr:cNvGrpSpPr>
        </xdr:nvGrpSpPr>
        <xdr:grpSpPr bwMode="auto">
          <a:xfrm rot="2022036">
            <a:off x="97" y="362"/>
            <a:ext cx="16" cy="27"/>
            <a:chOff x="991" y="374"/>
            <a:chExt cx="44" cy="99"/>
          </a:xfrm>
        </xdr:grpSpPr>
        <xdr:sp macro="" textlink="">
          <xdr:nvSpPr>
            <xdr:cNvPr id="8430" name="Line 238"/>
            <xdr:cNvSpPr>
              <a:spLocks noChangeShapeType="1"/>
            </xdr:cNvSpPr>
          </xdr:nvSpPr>
          <xdr:spPr bwMode="auto">
            <a:xfrm>
              <a:off x="1013" y="374"/>
              <a:ext cx="0" cy="99"/>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31" name="Line 239"/>
            <xdr:cNvSpPr>
              <a:spLocks noChangeShapeType="1"/>
            </xdr:cNvSpPr>
          </xdr:nvSpPr>
          <xdr:spPr bwMode="auto">
            <a:xfrm flipH="1">
              <a:off x="991" y="374"/>
              <a:ext cx="11" cy="86"/>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32" name="Line 240"/>
            <xdr:cNvSpPr>
              <a:spLocks noChangeShapeType="1"/>
            </xdr:cNvSpPr>
          </xdr:nvSpPr>
          <xdr:spPr bwMode="auto">
            <a:xfrm>
              <a:off x="1023" y="374"/>
              <a:ext cx="12" cy="8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33" name="Line 241"/>
            <xdr:cNvSpPr>
              <a:spLocks noChangeShapeType="1"/>
            </xdr:cNvSpPr>
          </xdr:nvSpPr>
          <xdr:spPr bwMode="auto">
            <a:xfrm flipH="1">
              <a:off x="1000" y="374"/>
              <a:ext cx="8"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34" name="Line 242"/>
            <xdr:cNvSpPr>
              <a:spLocks noChangeShapeType="1"/>
            </xdr:cNvSpPr>
          </xdr:nvSpPr>
          <xdr:spPr bwMode="auto">
            <a:xfrm>
              <a:off x="1018" y="374"/>
              <a:ext cx="9" cy="98"/>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35" name="Line 243"/>
            <xdr:cNvSpPr>
              <a:spLocks noChangeShapeType="1"/>
            </xdr:cNvSpPr>
          </xdr:nvSpPr>
          <xdr:spPr bwMode="auto">
            <a:xfrm flipH="1">
              <a:off x="1007" y="374"/>
              <a:ext cx="3"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36" name="Line 244"/>
            <xdr:cNvSpPr>
              <a:spLocks noChangeShapeType="1"/>
            </xdr:cNvSpPr>
          </xdr:nvSpPr>
          <xdr:spPr bwMode="auto">
            <a:xfrm>
              <a:off x="1015" y="376"/>
              <a:ext cx="6"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37" name="Line 245"/>
            <xdr:cNvSpPr>
              <a:spLocks noChangeShapeType="1"/>
            </xdr:cNvSpPr>
          </xdr:nvSpPr>
          <xdr:spPr bwMode="auto">
            <a:xfrm flipH="1">
              <a:off x="995" y="375"/>
              <a:ext cx="10" cy="91"/>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38" name="Line 246"/>
            <xdr:cNvSpPr>
              <a:spLocks noChangeShapeType="1"/>
            </xdr:cNvSpPr>
          </xdr:nvSpPr>
          <xdr:spPr bwMode="auto">
            <a:xfrm>
              <a:off x="1020" y="375"/>
              <a:ext cx="11" cy="90"/>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grpSp>
    <xdr:clientData/>
  </xdr:twoCellAnchor>
  <xdr:twoCellAnchor>
    <xdr:from>
      <xdr:col>7</xdr:col>
      <xdr:colOff>297180</xdr:colOff>
      <xdr:row>12</xdr:row>
      <xdr:rowOff>38100</xdr:rowOff>
    </xdr:from>
    <xdr:to>
      <xdr:col>8</xdr:col>
      <xdr:colOff>266700</xdr:colOff>
      <xdr:row>13</xdr:row>
      <xdr:rowOff>129540</xdr:rowOff>
    </xdr:to>
    <xdr:grpSp>
      <xdr:nvGrpSpPr>
        <xdr:cNvPr id="8537" name="Group 345"/>
        <xdr:cNvGrpSpPr>
          <a:grpSpLocks/>
        </xdr:cNvGrpSpPr>
      </xdr:nvGrpSpPr>
      <xdr:grpSpPr bwMode="auto">
        <a:xfrm>
          <a:off x="4015740" y="1844040"/>
          <a:ext cx="579120" cy="259080"/>
          <a:chOff x="421" y="342"/>
          <a:chExt cx="61" cy="26"/>
        </a:xfrm>
      </xdr:grpSpPr>
      <xdr:grpSp>
        <xdr:nvGrpSpPr>
          <xdr:cNvPr id="8476" name="Group 284"/>
          <xdr:cNvGrpSpPr>
            <a:grpSpLocks/>
          </xdr:cNvGrpSpPr>
        </xdr:nvGrpSpPr>
        <xdr:grpSpPr bwMode="auto">
          <a:xfrm rot="4166637">
            <a:off x="427" y="347"/>
            <a:ext cx="15" cy="28"/>
            <a:chOff x="991" y="374"/>
            <a:chExt cx="44" cy="99"/>
          </a:xfrm>
        </xdr:grpSpPr>
        <xdr:sp macro="" textlink="">
          <xdr:nvSpPr>
            <xdr:cNvPr id="8477" name="Line 285"/>
            <xdr:cNvSpPr>
              <a:spLocks noChangeShapeType="1"/>
            </xdr:cNvSpPr>
          </xdr:nvSpPr>
          <xdr:spPr bwMode="auto">
            <a:xfrm>
              <a:off x="1013" y="374"/>
              <a:ext cx="0" cy="99"/>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78" name="Line 286"/>
            <xdr:cNvSpPr>
              <a:spLocks noChangeShapeType="1"/>
            </xdr:cNvSpPr>
          </xdr:nvSpPr>
          <xdr:spPr bwMode="auto">
            <a:xfrm flipH="1">
              <a:off x="991" y="374"/>
              <a:ext cx="11" cy="86"/>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79" name="Line 287"/>
            <xdr:cNvSpPr>
              <a:spLocks noChangeShapeType="1"/>
            </xdr:cNvSpPr>
          </xdr:nvSpPr>
          <xdr:spPr bwMode="auto">
            <a:xfrm>
              <a:off x="1023" y="374"/>
              <a:ext cx="12" cy="8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80" name="Line 288"/>
            <xdr:cNvSpPr>
              <a:spLocks noChangeShapeType="1"/>
            </xdr:cNvSpPr>
          </xdr:nvSpPr>
          <xdr:spPr bwMode="auto">
            <a:xfrm flipH="1">
              <a:off x="1000" y="374"/>
              <a:ext cx="8"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81" name="Line 289"/>
            <xdr:cNvSpPr>
              <a:spLocks noChangeShapeType="1"/>
            </xdr:cNvSpPr>
          </xdr:nvSpPr>
          <xdr:spPr bwMode="auto">
            <a:xfrm>
              <a:off x="1018" y="374"/>
              <a:ext cx="9" cy="98"/>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82" name="Line 290"/>
            <xdr:cNvSpPr>
              <a:spLocks noChangeShapeType="1"/>
            </xdr:cNvSpPr>
          </xdr:nvSpPr>
          <xdr:spPr bwMode="auto">
            <a:xfrm flipH="1">
              <a:off x="1007" y="374"/>
              <a:ext cx="3"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83" name="Line 291"/>
            <xdr:cNvSpPr>
              <a:spLocks noChangeShapeType="1"/>
            </xdr:cNvSpPr>
          </xdr:nvSpPr>
          <xdr:spPr bwMode="auto">
            <a:xfrm>
              <a:off x="1015" y="376"/>
              <a:ext cx="6"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84" name="Line 292"/>
            <xdr:cNvSpPr>
              <a:spLocks noChangeShapeType="1"/>
            </xdr:cNvSpPr>
          </xdr:nvSpPr>
          <xdr:spPr bwMode="auto">
            <a:xfrm flipH="1">
              <a:off x="995" y="375"/>
              <a:ext cx="10" cy="91"/>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485" name="Line 293"/>
            <xdr:cNvSpPr>
              <a:spLocks noChangeShapeType="1"/>
            </xdr:cNvSpPr>
          </xdr:nvSpPr>
          <xdr:spPr bwMode="auto">
            <a:xfrm>
              <a:off x="1020" y="375"/>
              <a:ext cx="11" cy="90"/>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grpSp>
        <xdr:nvGrpSpPr>
          <xdr:cNvPr id="8536" name="Group 344"/>
          <xdr:cNvGrpSpPr>
            <a:grpSpLocks/>
          </xdr:cNvGrpSpPr>
        </xdr:nvGrpSpPr>
        <xdr:grpSpPr bwMode="auto">
          <a:xfrm>
            <a:off x="449" y="342"/>
            <a:ext cx="33" cy="14"/>
            <a:chOff x="449" y="342"/>
            <a:chExt cx="33" cy="14"/>
          </a:xfrm>
        </xdr:grpSpPr>
        <xdr:sp macro="" textlink="">
          <xdr:nvSpPr>
            <xdr:cNvPr id="8487" name="Rectangle 295"/>
            <xdr:cNvSpPr>
              <a:spLocks noChangeArrowheads="1"/>
            </xdr:cNvSpPr>
          </xdr:nvSpPr>
          <xdr:spPr bwMode="auto">
            <a:xfrm rot="4166637">
              <a:off x="454" y="343"/>
              <a:ext cx="8" cy="18"/>
            </a:xfrm>
            <a:prstGeom prst="rect">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488" name="AutoShape 296"/>
            <xdr:cNvSpPr>
              <a:spLocks noChangeArrowheads="1"/>
            </xdr:cNvSpPr>
          </xdr:nvSpPr>
          <xdr:spPr bwMode="auto">
            <a:xfrm rot="4166637">
              <a:off x="470" y="338"/>
              <a:ext cx="8" cy="16"/>
            </a:xfrm>
            <a:prstGeom prst="triangle">
              <a:avLst>
                <a:gd name="adj" fmla="val 50000"/>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12</xdr:col>
      <xdr:colOff>457200</xdr:colOff>
      <xdr:row>9</xdr:row>
      <xdr:rowOff>38100</xdr:rowOff>
    </xdr:from>
    <xdr:to>
      <xdr:col>13</xdr:col>
      <xdr:colOff>251460</xdr:colOff>
      <xdr:row>9</xdr:row>
      <xdr:rowOff>121920</xdr:rowOff>
    </xdr:to>
    <xdr:grpSp>
      <xdr:nvGrpSpPr>
        <xdr:cNvPr id="8531" name="Group 339"/>
        <xdr:cNvGrpSpPr>
          <a:grpSpLocks/>
        </xdr:cNvGrpSpPr>
      </xdr:nvGrpSpPr>
      <xdr:grpSpPr bwMode="auto">
        <a:xfrm>
          <a:off x="7223760" y="1341120"/>
          <a:ext cx="403860" cy="83820"/>
          <a:chOff x="939" y="419"/>
          <a:chExt cx="42" cy="8"/>
        </a:xfrm>
      </xdr:grpSpPr>
      <xdr:sp macro="" textlink="">
        <xdr:nvSpPr>
          <xdr:cNvPr id="8501" name="Rectangle 309"/>
          <xdr:cNvSpPr>
            <a:spLocks noChangeArrowheads="1"/>
          </xdr:cNvSpPr>
        </xdr:nvSpPr>
        <xdr:spPr bwMode="auto">
          <a:xfrm rot="5400000">
            <a:off x="944" y="414"/>
            <a:ext cx="8" cy="18"/>
          </a:xfrm>
          <a:prstGeom prst="rect">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502" name="AutoShape 310"/>
          <xdr:cNvSpPr>
            <a:spLocks noChangeArrowheads="1"/>
          </xdr:cNvSpPr>
        </xdr:nvSpPr>
        <xdr:spPr bwMode="auto">
          <a:xfrm rot="5400000">
            <a:off x="969" y="415"/>
            <a:ext cx="8" cy="16"/>
          </a:xfrm>
          <a:prstGeom prst="triangle">
            <a:avLst>
              <a:gd name="adj" fmla="val 50000"/>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10</xdr:col>
      <xdr:colOff>251460</xdr:colOff>
      <xdr:row>6</xdr:row>
      <xdr:rowOff>129540</xdr:rowOff>
    </xdr:from>
    <xdr:to>
      <xdr:col>11</xdr:col>
      <xdr:colOff>152400</xdr:colOff>
      <xdr:row>9</xdr:row>
      <xdr:rowOff>0</xdr:rowOff>
    </xdr:to>
    <xdr:grpSp>
      <xdr:nvGrpSpPr>
        <xdr:cNvPr id="8533" name="Group 341"/>
        <xdr:cNvGrpSpPr>
          <a:grpSpLocks/>
        </xdr:cNvGrpSpPr>
      </xdr:nvGrpSpPr>
      <xdr:grpSpPr bwMode="auto">
        <a:xfrm>
          <a:off x="5798820" y="929640"/>
          <a:ext cx="510540" cy="373380"/>
          <a:chOff x="591" y="249"/>
          <a:chExt cx="54" cy="38"/>
        </a:xfrm>
      </xdr:grpSpPr>
      <xdr:grpSp>
        <xdr:nvGrpSpPr>
          <xdr:cNvPr id="8518" name="Group 326"/>
          <xdr:cNvGrpSpPr>
            <a:grpSpLocks/>
          </xdr:cNvGrpSpPr>
        </xdr:nvGrpSpPr>
        <xdr:grpSpPr bwMode="auto">
          <a:xfrm rot="7788334">
            <a:off x="597" y="243"/>
            <a:ext cx="15" cy="28"/>
            <a:chOff x="991" y="374"/>
            <a:chExt cx="44" cy="99"/>
          </a:xfrm>
        </xdr:grpSpPr>
        <xdr:sp macro="" textlink="">
          <xdr:nvSpPr>
            <xdr:cNvPr id="8519" name="Line 327"/>
            <xdr:cNvSpPr>
              <a:spLocks noChangeShapeType="1"/>
            </xdr:cNvSpPr>
          </xdr:nvSpPr>
          <xdr:spPr bwMode="auto">
            <a:xfrm>
              <a:off x="1013" y="374"/>
              <a:ext cx="0" cy="99"/>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520" name="Line 328"/>
            <xdr:cNvSpPr>
              <a:spLocks noChangeShapeType="1"/>
            </xdr:cNvSpPr>
          </xdr:nvSpPr>
          <xdr:spPr bwMode="auto">
            <a:xfrm flipH="1">
              <a:off x="991" y="374"/>
              <a:ext cx="11" cy="86"/>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521" name="Line 329"/>
            <xdr:cNvSpPr>
              <a:spLocks noChangeShapeType="1"/>
            </xdr:cNvSpPr>
          </xdr:nvSpPr>
          <xdr:spPr bwMode="auto">
            <a:xfrm>
              <a:off x="1023" y="374"/>
              <a:ext cx="12" cy="8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522" name="Line 330"/>
            <xdr:cNvSpPr>
              <a:spLocks noChangeShapeType="1"/>
            </xdr:cNvSpPr>
          </xdr:nvSpPr>
          <xdr:spPr bwMode="auto">
            <a:xfrm flipH="1">
              <a:off x="1000" y="374"/>
              <a:ext cx="8"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523" name="Line 331"/>
            <xdr:cNvSpPr>
              <a:spLocks noChangeShapeType="1"/>
            </xdr:cNvSpPr>
          </xdr:nvSpPr>
          <xdr:spPr bwMode="auto">
            <a:xfrm>
              <a:off x="1018" y="374"/>
              <a:ext cx="9" cy="98"/>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524" name="Line 332"/>
            <xdr:cNvSpPr>
              <a:spLocks noChangeShapeType="1"/>
            </xdr:cNvSpPr>
          </xdr:nvSpPr>
          <xdr:spPr bwMode="auto">
            <a:xfrm flipH="1">
              <a:off x="1007" y="374"/>
              <a:ext cx="3"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525" name="Line 333"/>
            <xdr:cNvSpPr>
              <a:spLocks noChangeShapeType="1"/>
            </xdr:cNvSpPr>
          </xdr:nvSpPr>
          <xdr:spPr bwMode="auto">
            <a:xfrm>
              <a:off x="1015" y="376"/>
              <a:ext cx="6" cy="97"/>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526" name="Line 334"/>
            <xdr:cNvSpPr>
              <a:spLocks noChangeShapeType="1"/>
            </xdr:cNvSpPr>
          </xdr:nvSpPr>
          <xdr:spPr bwMode="auto">
            <a:xfrm flipH="1">
              <a:off x="995" y="375"/>
              <a:ext cx="10" cy="91"/>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8527" name="Line 335"/>
            <xdr:cNvSpPr>
              <a:spLocks noChangeShapeType="1"/>
            </xdr:cNvSpPr>
          </xdr:nvSpPr>
          <xdr:spPr bwMode="auto">
            <a:xfrm>
              <a:off x="1020" y="375"/>
              <a:ext cx="11" cy="90"/>
            </a:xfrm>
            <a:prstGeom prst="line">
              <a:avLst/>
            </a:prstGeom>
            <a:noFill/>
            <a:ln w="317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grpSp>
        <xdr:nvGrpSpPr>
          <xdr:cNvPr id="8532" name="Group 340"/>
          <xdr:cNvGrpSpPr>
            <a:grpSpLocks/>
          </xdr:cNvGrpSpPr>
        </xdr:nvGrpSpPr>
        <xdr:grpSpPr bwMode="auto">
          <a:xfrm>
            <a:off x="615" y="268"/>
            <a:ext cx="30" cy="19"/>
            <a:chOff x="615" y="268"/>
            <a:chExt cx="30" cy="19"/>
          </a:xfrm>
        </xdr:grpSpPr>
        <xdr:sp macro="" textlink="">
          <xdr:nvSpPr>
            <xdr:cNvPr id="8529" name="Rectangle 337"/>
            <xdr:cNvSpPr>
              <a:spLocks noChangeArrowheads="1"/>
            </xdr:cNvSpPr>
          </xdr:nvSpPr>
          <xdr:spPr bwMode="auto">
            <a:xfrm rot="7788334">
              <a:off x="620" y="263"/>
              <a:ext cx="8" cy="18"/>
            </a:xfrm>
            <a:prstGeom prst="rect">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8530" name="AutoShape 338"/>
            <xdr:cNvSpPr>
              <a:spLocks noChangeArrowheads="1"/>
            </xdr:cNvSpPr>
          </xdr:nvSpPr>
          <xdr:spPr bwMode="auto">
            <a:xfrm rot="7788334">
              <a:off x="633" y="275"/>
              <a:ext cx="8" cy="16"/>
            </a:xfrm>
            <a:prstGeom prst="triangle">
              <a:avLst>
                <a:gd name="adj" fmla="val 50000"/>
              </a:avLst>
            </a:prstGeom>
            <a:gradFill rotWithShape="1">
              <a:gsLst>
                <a:gs pos="0">
                  <a:srgbClr xmlns:mc="http://schemas.openxmlformats.org/markup-compatibility/2006" xmlns:a14="http://schemas.microsoft.com/office/drawing/2010/main" val="454545" mc:Ignorable="a14" a14:legacySpreadsheetColorIndex="55">
                    <a:gamma/>
                    <a:shade val="46275"/>
                    <a:invGamma/>
                  </a:srgbClr>
                </a:gs>
                <a:gs pos="50000">
                  <a:srgbClr xmlns:mc="http://schemas.openxmlformats.org/markup-compatibility/2006" xmlns:a14="http://schemas.microsoft.com/office/drawing/2010/main" val="969696" mc:Ignorable="a14" a14:legacySpreadsheetColorIndex="55"/>
                </a:gs>
                <a:gs pos="100000">
                  <a:srgbClr xmlns:mc="http://schemas.openxmlformats.org/markup-compatibility/2006" xmlns:a14="http://schemas.microsoft.com/office/drawing/2010/main" val="454545" mc:Ignorable="a14" a14:legacySpreadsheetColorIndex="55">
                    <a:gamma/>
                    <a:shade val="46275"/>
                    <a:invGamma/>
                  </a:srgbClr>
                </a:gs>
              </a:gsLst>
              <a:lin ang="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grpSp>
    <xdr:clientData/>
  </xdr:twoCellAnchor>
  <xdr:twoCellAnchor>
    <xdr:from>
      <xdr:col>1</xdr:col>
      <xdr:colOff>563880</xdr:colOff>
      <xdr:row>16</xdr:row>
      <xdr:rowOff>121920</xdr:rowOff>
    </xdr:from>
    <xdr:to>
      <xdr:col>1</xdr:col>
      <xdr:colOff>563880</xdr:colOff>
      <xdr:row>19</xdr:row>
      <xdr:rowOff>91440</xdr:rowOff>
    </xdr:to>
    <xdr:sp macro="" textlink="">
      <xdr:nvSpPr>
        <xdr:cNvPr id="8542" name="Line 350"/>
        <xdr:cNvSpPr>
          <a:spLocks noChangeShapeType="1"/>
        </xdr:cNvSpPr>
      </xdr:nvSpPr>
      <xdr:spPr bwMode="auto">
        <a:xfrm>
          <a:off x="624840" y="4038600"/>
          <a:ext cx="0" cy="472440"/>
        </a:xfrm>
        <a:prstGeom prst="line">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noFill/>
            </a14:hiddenFill>
          </a:ext>
        </a:extLst>
      </xdr:spPr>
    </xdr:sp>
    <xdr:clientData/>
  </xdr:twoCellAnchor>
  <xdr:twoCellAnchor>
    <xdr:from>
      <xdr:col>1</xdr:col>
      <xdr:colOff>571500</xdr:colOff>
      <xdr:row>16</xdr:row>
      <xdr:rowOff>129540</xdr:rowOff>
    </xdr:from>
    <xdr:to>
      <xdr:col>2</xdr:col>
      <xdr:colOff>213360</xdr:colOff>
      <xdr:row>19</xdr:row>
      <xdr:rowOff>91440</xdr:rowOff>
    </xdr:to>
    <xdr:sp macro="" textlink="">
      <xdr:nvSpPr>
        <xdr:cNvPr id="8543" name="Line 351"/>
        <xdr:cNvSpPr>
          <a:spLocks noChangeShapeType="1"/>
        </xdr:cNvSpPr>
      </xdr:nvSpPr>
      <xdr:spPr bwMode="auto">
        <a:xfrm flipV="1">
          <a:off x="632460" y="4046220"/>
          <a:ext cx="251460" cy="464820"/>
        </a:xfrm>
        <a:prstGeom prst="line">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noFill/>
            </a14:hiddenFill>
          </a:ext>
        </a:extLst>
      </xdr:spPr>
    </xdr:sp>
    <xdr:clientData/>
  </xdr:twoCellAnchor>
  <xdr:twoCellAnchor>
    <xdr:from>
      <xdr:col>2</xdr:col>
      <xdr:colOff>403860</xdr:colOff>
      <xdr:row>17</xdr:row>
      <xdr:rowOff>68580</xdr:rowOff>
    </xdr:from>
    <xdr:to>
      <xdr:col>3</xdr:col>
      <xdr:colOff>601980</xdr:colOff>
      <xdr:row>20</xdr:row>
      <xdr:rowOff>38100</xdr:rowOff>
    </xdr:to>
    <xdr:sp macro="" textlink="">
      <xdr:nvSpPr>
        <xdr:cNvPr id="8544" name="Text Box 352" descr="75%"/>
        <xdr:cNvSpPr txBox="1">
          <a:spLocks noChangeArrowheads="1"/>
        </xdr:cNvSpPr>
      </xdr:nvSpPr>
      <xdr:spPr bwMode="auto">
        <a:xfrm>
          <a:off x="1074420" y="4152900"/>
          <a:ext cx="807720" cy="472440"/>
        </a:xfrm>
        <a:prstGeom prst="rect">
          <a:avLst/>
        </a:prstGeom>
        <a:pattFill prst="pct75">
          <a:fgClr>
            <a:srgbClr xmlns:mc="http://schemas.openxmlformats.org/markup-compatibility/2006" xmlns:a14="http://schemas.microsoft.com/office/drawing/2010/main" val="FFFF99" mc:Ignorable="a14" a14:legacySpreadsheetColorIndex="43"/>
          </a:fgClr>
          <a:bgClr>
            <a:srgbClr val="FFFFFF"/>
          </a:bgClr>
        </a:patt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en-GB" sz="800" b="0" i="0" u="none" strike="noStrike" baseline="0">
              <a:solidFill>
                <a:srgbClr val="000000"/>
              </a:solidFill>
              <a:latin typeface="Arial"/>
              <a:cs typeface="Arial"/>
            </a:rPr>
            <a:t>Angle of  the trajectory from vertical</a:t>
          </a:r>
        </a:p>
      </xdr:txBody>
    </xdr:sp>
    <xdr:clientData/>
  </xdr:twoCellAnchor>
  <xdr:twoCellAnchor>
    <xdr:from>
      <xdr:col>1</xdr:col>
      <xdr:colOff>594360</xdr:colOff>
      <xdr:row>17</xdr:row>
      <xdr:rowOff>160020</xdr:rowOff>
    </xdr:from>
    <xdr:to>
      <xdr:col>2</xdr:col>
      <xdr:colOff>388620</xdr:colOff>
      <xdr:row>18</xdr:row>
      <xdr:rowOff>106680</xdr:rowOff>
    </xdr:to>
    <xdr:sp macro="" textlink="">
      <xdr:nvSpPr>
        <xdr:cNvPr id="8545" name="Line 353"/>
        <xdr:cNvSpPr>
          <a:spLocks noChangeShapeType="1"/>
        </xdr:cNvSpPr>
      </xdr:nvSpPr>
      <xdr:spPr bwMode="auto">
        <a:xfrm flipH="1" flipV="1">
          <a:off x="655320" y="4244340"/>
          <a:ext cx="403860"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76200</xdr:rowOff>
    </xdr:from>
    <xdr:to>
      <xdr:col>16</xdr:col>
      <xdr:colOff>0</xdr:colOff>
      <xdr:row>24</xdr:row>
      <xdr:rowOff>190500</xdr:rowOff>
    </xdr:to>
    <xdr:graphicFrame macro="">
      <xdr:nvGraphicFramePr>
        <xdr:cNvPr id="225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106680</xdr:colOff>
      <xdr:row>4</xdr:row>
      <xdr:rowOff>38100</xdr:rowOff>
    </xdr:from>
    <xdr:to>
      <xdr:col>14</xdr:col>
      <xdr:colOff>0</xdr:colOff>
      <xdr:row>22</xdr:row>
      <xdr:rowOff>137160</xdr:rowOff>
    </xdr:to>
    <xdr:graphicFrame macro="">
      <xdr:nvGraphicFramePr>
        <xdr:cNvPr id="245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106680</xdr:colOff>
      <xdr:row>4</xdr:row>
      <xdr:rowOff>30480</xdr:rowOff>
    </xdr:from>
    <xdr:to>
      <xdr:col>7</xdr:col>
      <xdr:colOff>342900</xdr:colOff>
      <xdr:row>22</xdr:row>
      <xdr:rowOff>129540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441960</xdr:colOff>
      <xdr:row>4</xdr:row>
      <xdr:rowOff>30480</xdr:rowOff>
    </xdr:from>
    <xdr:to>
      <xdr:col>14</xdr:col>
      <xdr:colOff>7620</xdr:colOff>
      <xdr:row>22</xdr:row>
      <xdr:rowOff>129540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114300</xdr:colOff>
      <xdr:row>6</xdr:row>
      <xdr:rowOff>137160</xdr:rowOff>
    </xdr:from>
    <xdr:to>
      <xdr:col>6</xdr:col>
      <xdr:colOff>487680</xdr:colOff>
      <xdr:row>14</xdr:row>
      <xdr:rowOff>114300</xdr:rowOff>
    </xdr:to>
    <xdr:sp macro="" textlink="">
      <xdr:nvSpPr>
        <xdr:cNvPr id="15399" name="Rectangle 39"/>
        <xdr:cNvSpPr>
          <a:spLocks noChangeArrowheads="1"/>
        </xdr:cNvSpPr>
      </xdr:nvSpPr>
      <xdr:spPr bwMode="auto">
        <a:xfrm>
          <a:off x="3124200" y="1005840"/>
          <a:ext cx="2910840" cy="1257300"/>
        </a:xfrm>
        <a:prstGeom prst="rect">
          <a:avLst/>
        </a:prstGeom>
        <a:gradFill rotWithShape="1">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path path="shape">
            <a:fillToRect l="50000" t="50000" r="50000" b="50000"/>
          </a:path>
        </a:gra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297180</xdr:colOff>
      <xdr:row>10</xdr:row>
      <xdr:rowOff>152400</xdr:rowOff>
    </xdr:from>
    <xdr:to>
      <xdr:col>5</xdr:col>
      <xdr:colOff>1021080</xdr:colOff>
      <xdr:row>12</xdr:row>
      <xdr:rowOff>0</xdr:rowOff>
    </xdr:to>
    <xdr:grpSp>
      <xdr:nvGrpSpPr>
        <xdr:cNvPr id="15412" name="Group 52"/>
        <xdr:cNvGrpSpPr>
          <a:grpSpLocks/>
        </xdr:cNvGrpSpPr>
      </xdr:nvGrpSpPr>
      <xdr:grpSpPr bwMode="auto">
        <a:xfrm rot="371317">
          <a:off x="3307080" y="1661160"/>
          <a:ext cx="723900" cy="167640"/>
          <a:chOff x="361" y="182"/>
          <a:chExt cx="74" cy="18"/>
        </a:xfrm>
      </xdr:grpSpPr>
      <xdr:grpSp>
        <xdr:nvGrpSpPr>
          <xdr:cNvPr id="15364" name="Group 4"/>
          <xdr:cNvGrpSpPr>
            <a:grpSpLocks/>
          </xdr:cNvGrpSpPr>
        </xdr:nvGrpSpPr>
        <xdr:grpSpPr bwMode="auto">
          <a:xfrm rot="4342952">
            <a:off x="395" y="156"/>
            <a:ext cx="14" cy="66"/>
            <a:chOff x="991" y="374"/>
            <a:chExt cx="44" cy="99"/>
          </a:xfrm>
        </xdr:grpSpPr>
        <xdr:sp macro="" textlink="">
          <xdr:nvSpPr>
            <xdr:cNvPr id="15365" name="Line 5"/>
            <xdr:cNvSpPr>
              <a:spLocks noChangeShapeType="1"/>
            </xdr:cNvSpPr>
          </xdr:nvSpPr>
          <xdr:spPr bwMode="auto">
            <a:xfrm>
              <a:off x="1013" y="374"/>
              <a:ext cx="0" cy="99"/>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66" name="Line 6"/>
            <xdr:cNvSpPr>
              <a:spLocks noChangeShapeType="1"/>
            </xdr:cNvSpPr>
          </xdr:nvSpPr>
          <xdr:spPr bwMode="auto">
            <a:xfrm flipH="1">
              <a:off x="991" y="374"/>
              <a:ext cx="11" cy="86"/>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67" name="Line 7"/>
            <xdr:cNvSpPr>
              <a:spLocks noChangeShapeType="1"/>
            </xdr:cNvSpPr>
          </xdr:nvSpPr>
          <xdr:spPr bwMode="auto">
            <a:xfrm>
              <a:off x="1023" y="374"/>
              <a:ext cx="12" cy="8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68" name="Line 8"/>
            <xdr:cNvSpPr>
              <a:spLocks noChangeShapeType="1"/>
            </xdr:cNvSpPr>
          </xdr:nvSpPr>
          <xdr:spPr bwMode="auto">
            <a:xfrm flipH="1">
              <a:off x="1000" y="374"/>
              <a:ext cx="8"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69" name="Line 9"/>
            <xdr:cNvSpPr>
              <a:spLocks noChangeShapeType="1"/>
            </xdr:cNvSpPr>
          </xdr:nvSpPr>
          <xdr:spPr bwMode="auto">
            <a:xfrm>
              <a:off x="1018" y="374"/>
              <a:ext cx="9" cy="98"/>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70" name="Line 10"/>
            <xdr:cNvSpPr>
              <a:spLocks noChangeShapeType="1"/>
            </xdr:cNvSpPr>
          </xdr:nvSpPr>
          <xdr:spPr bwMode="auto">
            <a:xfrm flipH="1">
              <a:off x="1007" y="374"/>
              <a:ext cx="3"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71" name="Line 11"/>
            <xdr:cNvSpPr>
              <a:spLocks noChangeShapeType="1"/>
            </xdr:cNvSpPr>
          </xdr:nvSpPr>
          <xdr:spPr bwMode="auto">
            <a:xfrm>
              <a:off x="1015" y="376"/>
              <a:ext cx="6"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72" name="Line 12"/>
            <xdr:cNvSpPr>
              <a:spLocks noChangeShapeType="1"/>
            </xdr:cNvSpPr>
          </xdr:nvSpPr>
          <xdr:spPr bwMode="auto">
            <a:xfrm flipH="1">
              <a:off x="995" y="375"/>
              <a:ext cx="10" cy="91"/>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73" name="Line 13"/>
            <xdr:cNvSpPr>
              <a:spLocks noChangeShapeType="1"/>
            </xdr:cNvSpPr>
          </xdr:nvSpPr>
          <xdr:spPr bwMode="auto">
            <a:xfrm>
              <a:off x="1020" y="375"/>
              <a:ext cx="11" cy="90"/>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grpSp>
        <xdr:nvGrpSpPr>
          <xdr:cNvPr id="15382" name="Group 22"/>
          <xdr:cNvGrpSpPr>
            <a:grpSpLocks/>
          </xdr:cNvGrpSpPr>
        </xdr:nvGrpSpPr>
        <xdr:grpSpPr bwMode="auto">
          <a:xfrm rot="4342952">
            <a:off x="387" y="160"/>
            <a:ext cx="14" cy="65"/>
            <a:chOff x="991" y="374"/>
            <a:chExt cx="44" cy="99"/>
          </a:xfrm>
        </xdr:grpSpPr>
        <xdr:sp macro="" textlink="">
          <xdr:nvSpPr>
            <xdr:cNvPr id="15383" name="Line 23"/>
            <xdr:cNvSpPr>
              <a:spLocks noChangeShapeType="1"/>
            </xdr:cNvSpPr>
          </xdr:nvSpPr>
          <xdr:spPr bwMode="auto">
            <a:xfrm>
              <a:off x="1013" y="374"/>
              <a:ext cx="0" cy="99"/>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84" name="Line 24"/>
            <xdr:cNvSpPr>
              <a:spLocks noChangeShapeType="1"/>
            </xdr:cNvSpPr>
          </xdr:nvSpPr>
          <xdr:spPr bwMode="auto">
            <a:xfrm flipH="1">
              <a:off x="991" y="374"/>
              <a:ext cx="11" cy="86"/>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85" name="Line 25"/>
            <xdr:cNvSpPr>
              <a:spLocks noChangeShapeType="1"/>
            </xdr:cNvSpPr>
          </xdr:nvSpPr>
          <xdr:spPr bwMode="auto">
            <a:xfrm>
              <a:off x="1023" y="374"/>
              <a:ext cx="12" cy="8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86" name="Line 26"/>
            <xdr:cNvSpPr>
              <a:spLocks noChangeShapeType="1"/>
            </xdr:cNvSpPr>
          </xdr:nvSpPr>
          <xdr:spPr bwMode="auto">
            <a:xfrm flipH="1">
              <a:off x="1000" y="374"/>
              <a:ext cx="8"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87" name="Line 27"/>
            <xdr:cNvSpPr>
              <a:spLocks noChangeShapeType="1"/>
            </xdr:cNvSpPr>
          </xdr:nvSpPr>
          <xdr:spPr bwMode="auto">
            <a:xfrm>
              <a:off x="1018" y="374"/>
              <a:ext cx="9" cy="98"/>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88" name="Line 28"/>
            <xdr:cNvSpPr>
              <a:spLocks noChangeShapeType="1"/>
            </xdr:cNvSpPr>
          </xdr:nvSpPr>
          <xdr:spPr bwMode="auto">
            <a:xfrm flipH="1">
              <a:off x="1007" y="374"/>
              <a:ext cx="3"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89" name="Line 29"/>
            <xdr:cNvSpPr>
              <a:spLocks noChangeShapeType="1"/>
            </xdr:cNvSpPr>
          </xdr:nvSpPr>
          <xdr:spPr bwMode="auto">
            <a:xfrm>
              <a:off x="1015" y="376"/>
              <a:ext cx="6" cy="97"/>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90" name="Line 30"/>
            <xdr:cNvSpPr>
              <a:spLocks noChangeShapeType="1"/>
            </xdr:cNvSpPr>
          </xdr:nvSpPr>
          <xdr:spPr bwMode="auto">
            <a:xfrm flipH="1">
              <a:off x="995" y="375"/>
              <a:ext cx="10" cy="91"/>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sp macro="" textlink="">
          <xdr:nvSpPr>
            <xdr:cNvPr id="15391" name="Line 31"/>
            <xdr:cNvSpPr>
              <a:spLocks noChangeShapeType="1"/>
            </xdr:cNvSpPr>
          </xdr:nvSpPr>
          <xdr:spPr bwMode="auto">
            <a:xfrm>
              <a:off x="1020" y="375"/>
              <a:ext cx="11" cy="90"/>
            </a:xfrm>
            <a:prstGeom prst="line">
              <a:avLst/>
            </a:prstGeom>
            <a:noFill/>
            <a:ln w="9525">
              <a:solidFill>
                <a:srgbClr xmlns:mc="http://schemas.openxmlformats.org/markup-compatibility/2006" xmlns:a14="http://schemas.microsoft.com/office/drawing/2010/main" val="FF0000" mc:Ignorable="a14" a14:legacySpreadsheetColorIndex="10"/>
              </a:solidFill>
              <a:prstDash val="lgDash"/>
              <a:round/>
              <a:headEnd/>
              <a:tailEnd/>
            </a:ln>
            <a:extLst>
              <a:ext uri="{909E8E84-426E-40DD-AFC4-6F175D3DCCD1}">
                <a14:hiddenFill xmlns:a14="http://schemas.microsoft.com/office/drawing/2010/main">
                  <a:noFill/>
                </a14:hiddenFill>
              </a:ext>
            </a:extLst>
          </xdr:spPr>
        </xdr:sp>
      </xdr:grpSp>
    </xdr:grpSp>
    <xdr:clientData/>
  </xdr:twoCellAnchor>
  <xdr:twoCellAnchor>
    <xdr:from>
      <xdr:col>5</xdr:col>
      <xdr:colOff>129540</xdr:colOff>
      <xdr:row>12</xdr:row>
      <xdr:rowOff>121920</xdr:rowOff>
    </xdr:from>
    <xdr:to>
      <xdr:col>6</xdr:col>
      <xdr:colOff>480060</xdr:colOff>
      <xdr:row>14</xdr:row>
      <xdr:rowOff>114300</xdr:rowOff>
    </xdr:to>
    <xdr:sp macro="" textlink="">
      <xdr:nvSpPr>
        <xdr:cNvPr id="15393" name="Freeform 33"/>
        <xdr:cNvSpPr>
          <a:spLocks/>
        </xdr:cNvSpPr>
      </xdr:nvSpPr>
      <xdr:spPr bwMode="auto">
        <a:xfrm>
          <a:off x="3139440" y="1950720"/>
          <a:ext cx="2887980" cy="312420"/>
        </a:xfrm>
        <a:custGeom>
          <a:avLst/>
          <a:gdLst>
            <a:gd name="T0" fmla="*/ 0 w 495"/>
            <a:gd name="T1" fmla="*/ 72 h 72"/>
            <a:gd name="T2" fmla="*/ 126 w 495"/>
            <a:gd name="T3" fmla="*/ 17 h 72"/>
            <a:gd name="T4" fmla="*/ 236 w 495"/>
            <a:gd name="T5" fmla="*/ 1 h 72"/>
            <a:gd name="T6" fmla="*/ 347 w 495"/>
            <a:gd name="T7" fmla="*/ 12 h 72"/>
            <a:gd name="T8" fmla="*/ 495 w 495"/>
            <a:gd name="T9" fmla="*/ 70 h 72"/>
          </a:gdLst>
          <a:ahLst/>
          <a:cxnLst>
            <a:cxn ang="0">
              <a:pos x="T0" y="T1"/>
            </a:cxn>
            <a:cxn ang="0">
              <a:pos x="T2" y="T3"/>
            </a:cxn>
            <a:cxn ang="0">
              <a:pos x="T4" y="T5"/>
            </a:cxn>
            <a:cxn ang="0">
              <a:pos x="T6" y="T7"/>
            </a:cxn>
            <a:cxn ang="0">
              <a:pos x="T8" y="T9"/>
            </a:cxn>
          </a:cxnLst>
          <a:rect l="0" t="0" r="r" b="b"/>
          <a:pathLst>
            <a:path w="495" h="72">
              <a:moveTo>
                <a:pt x="0" y="72"/>
              </a:moveTo>
              <a:cubicBezTo>
                <a:pt x="43" y="50"/>
                <a:pt x="87" y="29"/>
                <a:pt x="126" y="17"/>
              </a:cubicBezTo>
              <a:cubicBezTo>
                <a:pt x="165" y="5"/>
                <a:pt x="199" y="2"/>
                <a:pt x="236" y="1"/>
              </a:cubicBezTo>
              <a:cubicBezTo>
                <a:pt x="273" y="0"/>
                <a:pt x="304" y="1"/>
                <a:pt x="347" y="12"/>
              </a:cubicBezTo>
              <a:cubicBezTo>
                <a:pt x="390" y="23"/>
                <a:pt x="485" y="61"/>
                <a:pt x="495" y="70"/>
              </a:cubicBezTo>
            </a:path>
          </a:pathLst>
        </a:custGeom>
        <a:gradFill rotWithShape="1">
          <a:gsLst>
            <a:gs pos="0">
              <a:srgbClr xmlns:mc="http://schemas.openxmlformats.org/markup-compatibility/2006" xmlns:a14="http://schemas.microsoft.com/office/drawing/2010/main" val="FFFFFF" mc:Ignorable="a14" a14:legacySpreadsheetColorIndex="65"/>
            </a:gs>
            <a:gs pos="100000">
              <a:srgbClr xmlns:mc="http://schemas.openxmlformats.org/markup-compatibility/2006" xmlns:a14="http://schemas.microsoft.com/office/drawing/2010/main" val="99CCFF" mc:Ignorable="a14" a14:legacySpreadsheetColorIndex="44"/>
            </a:gs>
          </a:gsLst>
          <a:lin ang="5400000" scaled="1"/>
        </a:gradFill>
        <a:ln w="1587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none" w="med" len="med"/>
        </a:ln>
      </xdr:spPr>
    </xdr:sp>
    <xdr:clientData/>
  </xdr:twoCellAnchor>
  <xdr:twoCellAnchor>
    <xdr:from>
      <xdr:col>5</xdr:col>
      <xdr:colOff>2095500</xdr:colOff>
      <xdr:row>13</xdr:row>
      <xdr:rowOff>83820</xdr:rowOff>
    </xdr:from>
    <xdr:to>
      <xdr:col>5</xdr:col>
      <xdr:colOff>2301240</xdr:colOff>
      <xdr:row>14</xdr:row>
      <xdr:rowOff>68580</xdr:rowOff>
    </xdr:to>
    <xdr:sp macro="" textlink="">
      <xdr:nvSpPr>
        <xdr:cNvPr id="15394" name="Freeform 34"/>
        <xdr:cNvSpPr>
          <a:spLocks/>
        </xdr:cNvSpPr>
      </xdr:nvSpPr>
      <xdr:spPr bwMode="auto">
        <a:xfrm>
          <a:off x="5105400" y="2072640"/>
          <a:ext cx="205740" cy="144780"/>
        </a:xfrm>
        <a:custGeom>
          <a:avLst/>
          <a:gdLst>
            <a:gd name="T0" fmla="*/ 20 w 33"/>
            <a:gd name="T1" fmla="*/ 2 h 19"/>
            <a:gd name="T2" fmla="*/ 4 w 33"/>
            <a:gd name="T3" fmla="*/ 3 h 19"/>
            <a:gd name="T4" fmla="*/ 0 w 33"/>
            <a:gd name="T5" fmla="*/ 12 h 19"/>
            <a:gd name="T6" fmla="*/ 17 w 33"/>
            <a:gd name="T7" fmla="*/ 19 h 19"/>
            <a:gd name="T8" fmla="*/ 23 w 33"/>
            <a:gd name="T9" fmla="*/ 10 h 19"/>
            <a:gd name="T10" fmla="*/ 33 w 33"/>
            <a:gd name="T11" fmla="*/ 12 h 19"/>
            <a:gd name="T12" fmla="*/ 20 w 33"/>
            <a:gd name="T13" fmla="*/ 2 h 19"/>
          </a:gdLst>
          <a:ahLst/>
          <a:cxnLst>
            <a:cxn ang="0">
              <a:pos x="T0" y="T1"/>
            </a:cxn>
            <a:cxn ang="0">
              <a:pos x="T2" y="T3"/>
            </a:cxn>
            <a:cxn ang="0">
              <a:pos x="T4" y="T5"/>
            </a:cxn>
            <a:cxn ang="0">
              <a:pos x="T6" y="T7"/>
            </a:cxn>
            <a:cxn ang="0">
              <a:pos x="T8" y="T9"/>
            </a:cxn>
            <a:cxn ang="0">
              <a:pos x="T10" y="T11"/>
            </a:cxn>
            <a:cxn ang="0">
              <a:pos x="T12" y="T13"/>
            </a:cxn>
          </a:cxnLst>
          <a:rect l="0" t="0" r="r" b="b"/>
          <a:pathLst>
            <a:path w="33" h="19">
              <a:moveTo>
                <a:pt x="20" y="2"/>
              </a:moveTo>
              <a:cubicBezTo>
                <a:pt x="15" y="0"/>
                <a:pt x="9" y="1"/>
                <a:pt x="4" y="3"/>
              </a:cubicBezTo>
              <a:cubicBezTo>
                <a:pt x="3" y="6"/>
                <a:pt x="1" y="9"/>
                <a:pt x="0" y="12"/>
              </a:cubicBezTo>
              <a:cubicBezTo>
                <a:pt x="23" y="14"/>
                <a:pt x="6" y="12"/>
                <a:pt x="17" y="19"/>
              </a:cubicBezTo>
              <a:cubicBezTo>
                <a:pt x="22" y="17"/>
                <a:pt x="22" y="15"/>
                <a:pt x="23" y="10"/>
              </a:cubicBezTo>
              <a:cubicBezTo>
                <a:pt x="28" y="12"/>
                <a:pt x="28" y="13"/>
                <a:pt x="33" y="12"/>
              </a:cubicBezTo>
              <a:cubicBezTo>
                <a:pt x="31" y="1"/>
                <a:pt x="20" y="10"/>
                <a:pt x="20" y="2"/>
              </a:cubicBezTo>
              <a:close/>
            </a:path>
          </a:pathLst>
        </a:custGeom>
        <a:gradFill rotWithShape="1">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969696" mc:Ignorable="a14" a14:legacySpreadsheetColorIndex="55"/>
          </a:solidFill>
          <a:round/>
          <a:headEnd/>
          <a:tailEnd/>
        </a:ln>
      </xdr:spPr>
    </xdr:sp>
    <xdr:clientData/>
  </xdr:twoCellAnchor>
  <xdr:twoCellAnchor>
    <xdr:from>
      <xdr:col>5</xdr:col>
      <xdr:colOff>1668780</xdr:colOff>
      <xdr:row>13</xdr:row>
      <xdr:rowOff>106680</xdr:rowOff>
    </xdr:from>
    <xdr:to>
      <xdr:col>5</xdr:col>
      <xdr:colOff>1783080</xdr:colOff>
      <xdr:row>14</xdr:row>
      <xdr:rowOff>30480</xdr:rowOff>
    </xdr:to>
    <xdr:sp macro="" textlink="">
      <xdr:nvSpPr>
        <xdr:cNvPr id="15395" name="Freeform 35"/>
        <xdr:cNvSpPr>
          <a:spLocks/>
        </xdr:cNvSpPr>
      </xdr:nvSpPr>
      <xdr:spPr bwMode="auto">
        <a:xfrm>
          <a:off x="4678680" y="2095500"/>
          <a:ext cx="114300" cy="83820"/>
        </a:xfrm>
        <a:custGeom>
          <a:avLst/>
          <a:gdLst>
            <a:gd name="T0" fmla="*/ 3 w 19"/>
            <a:gd name="T1" fmla="*/ 3 h 11"/>
            <a:gd name="T2" fmla="*/ 16 w 19"/>
            <a:gd name="T3" fmla="*/ 9 h 11"/>
            <a:gd name="T4" fmla="*/ 18 w 19"/>
            <a:gd name="T5" fmla="*/ 3 h 11"/>
            <a:gd name="T6" fmla="*/ 9 w 19"/>
            <a:gd name="T7" fmla="*/ 0 h 11"/>
            <a:gd name="T8" fmla="*/ 1 w 19"/>
            <a:gd name="T9" fmla="*/ 1 h 11"/>
            <a:gd name="T10" fmla="*/ 3 w 19"/>
            <a:gd name="T11" fmla="*/ 3 h 11"/>
          </a:gdLst>
          <a:ahLst/>
          <a:cxnLst>
            <a:cxn ang="0">
              <a:pos x="T0" y="T1"/>
            </a:cxn>
            <a:cxn ang="0">
              <a:pos x="T2" y="T3"/>
            </a:cxn>
            <a:cxn ang="0">
              <a:pos x="T4" y="T5"/>
            </a:cxn>
            <a:cxn ang="0">
              <a:pos x="T6" y="T7"/>
            </a:cxn>
            <a:cxn ang="0">
              <a:pos x="T8" y="T9"/>
            </a:cxn>
            <a:cxn ang="0">
              <a:pos x="T10" y="T11"/>
            </a:cxn>
          </a:cxnLst>
          <a:rect l="0" t="0" r="r" b="b"/>
          <a:pathLst>
            <a:path w="19" h="11">
              <a:moveTo>
                <a:pt x="3" y="3"/>
              </a:moveTo>
              <a:cubicBezTo>
                <a:pt x="17" y="5"/>
                <a:pt x="10" y="11"/>
                <a:pt x="16" y="9"/>
              </a:cubicBezTo>
              <a:cubicBezTo>
                <a:pt x="17" y="7"/>
                <a:pt x="17" y="5"/>
                <a:pt x="18" y="3"/>
              </a:cubicBezTo>
              <a:cubicBezTo>
                <a:pt x="19" y="0"/>
                <a:pt x="9" y="0"/>
                <a:pt x="9" y="0"/>
              </a:cubicBezTo>
              <a:cubicBezTo>
                <a:pt x="6" y="0"/>
                <a:pt x="3" y="0"/>
                <a:pt x="1" y="1"/>
              </a:cubicBezTo>
              <a:cubicBezTo>
                <a:pt x="0" y="1"/>
                <a:pt x="2" y="4"/>
                <a:pt x="3" y="3"/>
              </a:cubicBezTo>
              <a:close/>
            </a:path>
          </a:pathLst>
        </a:custGeom>
        <a:gradFill rotWithShape="1">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969696" mc:Ignorable="a14" a14:legacySpreadsheetColorIndex="55"/>
          </a:solidFill>
          <a:round/>
          <a:headEnd/>
          <a:tailEnd/>
        </a:ln>
      </xdr:spPr>
    </xdr:sp>
    <xdr:clientData/>
  </xdr:twoCellAnchor>
  <xdr:twoCellAnchor>
    <xdr:from>
      <xdr:col>5</xdr:col>
      <xdr:colOff>800100</xdr:colOff>
      <xdr:row>12</xdr:row>
      <xdr:rowOff>137160</xdr:rowOff>
    </xdr:from>
    <xdr:to>
      <xdr:col>5</xdr:col>
      <xdr:colOff>1501140</xdr:colOff>
      <xdr:row>14</xdr:row>
      <xdr:rowOff>53340</xdr:rowOff>
    </xdr:to>
    <xdr:sp macro="" textlink="">
      <xdr:nvSpPr>
        <xdr:cNvPr id="15396" name="Freeform 36"/>
        <xdr:cNvSpPr>
          <a:spLocks/>
        </xdr:cNvSpPr>
      </xdr:nvSpPr>
      <xdr:spPr bwMode="auto">
        <a:xfrm>
          <a:off x="3810000" y="1965960"/>
          <a:ext cx="701040" cy="236220"/>
        </a:xfrm>
        <a:custGeom>
          <a:avLst/>
          <a:gdLst>
            <a:gd name="T0" fmla="*/ 0 w 112"/>
            <a:gd name="T1" fmla="*/ 16 h 31"/>
            <a:gd name="T2" fmla="*/ 16 w 112"/>
            <a:gd name="T3" fmla="*/ 26 h 31"/>
            <a:gd name="T4" fmla="*/ 25 w 112"/>
            <a:gd name="T5" fmla="*/ 31 h 31"/>
            <a:gd name="T6" fmla="*/ 68 w 112"/>
            <a:gd name="T7" fmla="*/ 22 h 31"/>
            <a:gd name="T8" fmla="*/ 107 w 112"/>
            <a:gd name="T9" fmla="*/ 5 h 31"/>
            <a:gd name="T10" fmla="*/ 112 w 112"/>
            <a:gd name="T11" fmla="*/ 0 h 31"/>
          </a:gdLst>
          <a:ahLst/>
          <a:cxnLst>
            <a:cxn ang="0">
              <a:pos x="T0" y="T1"/>
            </a:cxn>
            <a:cxn ang="0">
              <a:pos x="T2" y="T3"/>
            </a:cxn>
            <a:cxn ang="0">
              <a:pos x="T4" y="T5"/>
            </a:cxn>
            <a:cxn ang="0">
              <a:pos x="T6" y="T7"/>
            </a:cxn>
            <a:cxn ang="0">
              <a:pos x="T8" y="T9"/>
            </a:cxn>
            <a:cxn ang="0">
              <a:pos x="T10" y="T11"/>
            </a:cxn>
          </a:cxnLst>
          <a:rect l="0" t="0" r="r" b="b"/>
          <a:pathLst>
            <a:path w="112" h="31">
              <a:moveTo>
                <a:pt x="0" y="16"/>
              </a:moveTo>
              <a:cubicBezTo>
                <a:pt x="3" y="26"/>
                <a:pt x="2" y="25"/>
                <a:pt x="16" y="26"/>
              </a:cubicBezTo>
              <a:cubicBezTo>
                <a:pt x="23" y="31"/>
                <a:pt x="20" y="29"/>
                <a:pt x="25" y="31"/>
              </a:cubicBezTo>
              <a:cubicBezTo>
                <a:pt x="42" y="30"/>
                <a:pt x="50" y="23"/>
                <a:pt x="68" y="22"/>
              </a:cubicBezTo>
              <a:cubicBezTo>
                <a:pt x="79" y="6"/>
                <a:pt x="88" y="6"/>
                <a:pt x="107" y="5"/>
              </a:cubicBezTo>
              <a:cubicBezTo>
                <a:pt x="109" y="3"/>
                <a:pt x="110" y="2"/>
                <a:pt x="112" y="0"/>
              </a:cubicBezTo>
            </a:path>
          </a:pathLst>
        </a:custGeom>
        <a:gradFill rotWithShape="1">
          <a:gsLst>
            <a:gs pos="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969696" mc:Ignorable="a14" a14:legacySpreadsheetColorIndex="55"/>
            </a:gs>
          </a:gsLst>
          <a:lin ang="5400000" scaled="1"/>
        </a:gradFill>
        <a:ln w="9525">
          <a:solidFill>
            <a:srgbClr xmlns:mc="http://schemas.openxmlformats.org/markup-compatibility/2006" xmlns:a14="http://schemas.microsoft.com/office/drawing/2010/main" val="969696" mc:Ignorable="a14" a14:legacySpreadsheetColorIndex="55"/>
          </a:solidFill>
          <a:round/>
          <a:headEnd/>
          <a:tailEnd/>
        </a:ln>
      </xdr:spPr>
    </xdr:sp>
    <xdr:clientData/>
  </xdr:twoCellAnchor>
  <xdr:twoCellAnchor>
    <xdr:from>
      <xdr:col>5</xdr:col>
      <xdr:colOff>1036320</xdr:colOff>
      <xdr:row>8</xdr:row>
      <xdr:rowOff>121920</xdr:rowOff>
    </xdr:from>
    <xdr:to>
      <xdr:col>6</xdr:col>
      <xdr:colOff>251460</xdr:colOff>
      <xdr:row>11</xdr:row>
      <xdr:rowOff>106680</xdr:rowOff>
    </xdr:to>
    <xdr:grpSp>
      <xdr:nvGrpSpPr>
        <xdr:cNvPr id="15404" name="Group 44"/>
        <xdr:cNvGrpSpPr>
          <a:grpSpLocks/>
        </xdr:cNvGrpSpPr>
      </xdr:nvGrpSpPr>
      <xdr:grpSpPr bwMode="auto">
        <a:xfrm rot="-137000">
          <a:off x="4046220" y="1310640"/>
          <a:ext cx="1752600" cy="464820"/>
          <a:chOff x="845" y="332"/>
          <a:chExt cx="238" cy="64"/>
        </a:xfrm>
      </xdr:grpSpPr>
      <xdr:sp macro="" textlink="">
        <xdr:nvSpPr>
          <xdr:cNvPr id="15405" name="Rectangle 45"/>
          <xdr:cNvSpPr>
            <a:spLocks noChangeArrowheads="1"/>
          </xdr:cNvSpPr>
        </xdr:nvSpPr>
        <xdr:spPr bwMode="auto">
          <a:xfrm rot="4878471">
            <a:off x="904" y="311"/>
            <a:ext cx="29" cy="106"/>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15406" name="AutoShape 46"/>
          <xdr:cNvSpPr>
            <a:spLocks noChangeArrowheads="1"/>
          </xdr:cNvSpPr>
        </xdr:nvSpPr>
        <xdr:spPr bwMode="auto">
          <a:xfrm rot="4878471" flipV="1">
            <a:off x="968" y="341"/>
            <a:ext cx="29" cy="2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15407" name="Rectangle 47"/>
          <xdr:cNvSpPr>
            <a:spLocks noChangeArrowheads="1"/>
          </xdr:cNvSpPr>
        </xdr:nvSpPr>
        <xdr:spPr bwMode="auto">
          <a:xfrm rot="4878471">
            <a:off x="1004" y="321"/>
            <a:ext cx="20" cy="56"/>
          </a:xfrm>
          <a:prstGeom prst="rect">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15408" name="AutoShape 48"/>
          <xdr:cNvSpPr>
            <a:spLocks noChangeArrowheads="1"/>
          </xdr:cNvSpPr>
        </xdr:nvSpPr>
        <xdr:spPr bwMode="auto">
          <a:xfrm rot="4878471">
            <a:off x="1052" y="321"/>
            <a:ext cx="20" cy="42"/>
          </a:xfrm>
          <a:prstGeom prst="triangle">
            <a:avLst>
              <a:gd name="adj" fmla="val 50000"/>
            </a:avLst>
          </a:pr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15409" name="AutoShape 49"/>
          <xdr:cNvSpPr>
            <a:spLocks noChangeArrowheads="1"/>
          </xdr:cNvSpPr>
        </xdr:nvSpPr>
        <xdr:spPr bwMode="auto">
          <a:xfrm rot="4878471" flipV="1">
            <a:off x="848" y="363"/>
            <a:ext cx="16" cy="21"/>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gradFill rotWithShape="1">
            <a:gsLst>
              <a:gs pos="0">
                <a:srgbClr xmlns:mc="http://schemas.openxmlformats.org/markup-compatibility/2006" xmlns:a14="http://schemas.microsoft.com/office/drawing/2010/main" val="595959" mc:Ignorable="a14" a14:legacySpreadsheetColorIndex="22">
                  <a:gamma/>
                  <a:shade val="46275"/>
                  <a:invGamma/>
                </a:srgbClr>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15410" name="AutoShape 50"/>
          <xdr:cNvSpPr>
            <a:spLocks noChangeArrowheads="1"/>
          </xdr:cNvSpPr>
        </xdr:nvSpPr>
        <xdr:spPr bwMode="auto">
          <a:xfrm rot="4878471">
            <a:off x="878" y="376"/>
            <a:ext cx="12" cy="28"/>
          </a:xfrm>
          <a:prstGeom prst="rtTriangle">
            <a:avLst/>
          </a:prstGeom>
          <a:gradFill rotWithShape="1">
            <a:gsLst>
              <a:gs pos="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75000"/>
                <a:lumOff val="25000"/>
              </a:schemeClr>
            </a:solidFill>
            <a:miter lim="800000"/>
            <a:headEnd/>
            <a:tailEnd/>
          </a:ln>
        </xdr:spPr>
      </xdr:sp>
      <xdr:sp macro="" textlink="">
        <xdr:nvSpPr>
          <xdr:cNvPr id="15411" name="AutoShape 51"/>
          <xdr:cNvSpPr>
            <a:spLocks noChangeArrowheads="1"/>
          </xdr:cNvSpPr>
        </xdr:nvSpPr>
        <xdr:spPr bwMode="auto">
          <a:xfrm rot="4878471" flipH="1">
            <a:off x="871" y="336"/>
            <a:ext cx="12" cy="28"/>
          </a:xfrm>
          <a:prstGeom prst="rtTriangle">
            <a:avLst/>
          </a:prstGeom>
          <a:gradFill rotWithShape="1">
            <a:gsLst>
              <a:gs pos="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595959" mc:Ignorable="a14" a14:legacySpreadsheetColorIndex="22">
                  <a:gamma/>
                  <a:shade val="46275"/>
                  <a:invGamma/>
                </a:srgbClr>
              </a:gs>
            </a:gsLst>
            <a:lin ang="0" scaled="1"/>
          </a:gradFill>
          <a:ln w="12700">
            <a:solidFill>
              <a:schemeClr val="tx1">
                <a:lumMod val="75000"/>
                <a:lumOff val="25000"/>
              </a:schemeClr>
            </a:solidFill>
            <a:miter lim="800000"/>
            <a:headEnd/>
            <a:tailEnd/>
          </a:ln>
        </xdr:spPr>
      </xdr:sp>
    </xdr:grp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265</xdr:row>
      <xdr:rowOff>0</xdr:rowOff>
    </xdr:from>
    <xdr:ext cx="76200" cy="198120"/>
    <xdr:sp macro="" textlink="">
      <xdr:nvSpPr>
        <xdr:cNvPr id="1027" name="Text Box 3"/>
        <xdr:cNvSpPr txBox="1">
          <a:spLocks noChangeArrowheads="1"/>
        </xdr:cNvSpPr>
      </xdr:nvSpPr>
      <xdr:spPr bwMode="auto">
        <a:xfrm>
          <a:off x="2461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265</xdr:row>
      <xdr:rowOff>0</xdr:rowOff>
    </xdr:from>
    <xdr:ext cx="76200" cy="198120"/>
    <xdr:sp macro="" textlink="">
      <xdr:nvSpPr>
        <xdr:cNvPr id="1251" name="Text Box 227"/>
        <xdr:cNvSpPr txBox="1">
          <a:spLocks noChangeArrowheads="1"/>
        </xdr:cNvSpPr>
      </xdr:nvSpPr>
      <xdr:spPr bwMode="auto">
        <a:xfrm>
          <a:off x="2987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265</xdr:row>
      <xdr:rowOff>0</xdr:rowOff>
    </xdr:from>
    <xdr:ext cx="76200" cy="198120"/>
    <xdr:sp macro="" textlink="">
      <xdr:nvSpPr>
        <xdr:cNvPr id="1252" name="Text Box 228"/>
        <xdr:cNvSpPr txBox="1">
          <a:spLocks noChangeArrowheads="1"/>
        </xdr:cNvSpPr>
      </xdr:nvSpPr>
      <xdr:spPr bwMode="auto">
        <a:xfrm>
          <a:off x="3512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265</xdr:row>
      <xdr:rowOff>0</xdr:rowOff>
    </xdr:from>
    <xdr:ext cx="76200" cy="198120"/>
    <xdr:sp macro="" textlink="">
      <xdr:nvSpPr>
        <xdr:cNvPr id="1253" name="Text Box 229"/>
        <xdr:cNvSpPr txBox="1">
          <a:spLocks noChangeArrowheads="1"/>
        </xdr:cNvSpPr>
      </xdr:nvSpPr>
      <xdr:spPr bwMode="auto">
        <a:xfrm>
          <a:off x="4038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265</xdr:row>
      <xdr:rowOff>0</xdr:rowOff>
    </xdr:from>
    <xdr:ext cx="76200" cy="198120"/>
    <xdr:sp macro="" textlink="">
      <xdr:nvSpPr>
        <xdr:cNvPr id="1254" name="Text Box 230"/>
        <xdr:cNvSpPr txBox="1">
          <a:spLocks noChangeArrowheads="1"/>
        </xdr:cNvSpPr>
      </xdr:nvSpPr>
      <xdr:spPr bwMode="auto">
        <a:xfrm>
          <a:off x="4564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265</xdr:row>
      <xdr:rowOff>0</xdr:rowOff>
    </xdr:from>
    <xdr:ext cx="76200" cy="198120"/>
    <xdr:sp macro="" textlink="">
      <xdr:nvSpPr>
        <xdr:cNvPr id="1255" name="Text Box 231"/>
        <xdr:cNvSpPr txBox="1">
          <a:spLocks noChangeArrowheads="1"/>
        </xdr:cNvSpPr>
      </xdr:nvSpPr>
      <xdr:spPr bwMode="auto">
        <a:xfrm>
          <a:off x="5090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265</xdr:row>
      <xdr:rowOff>0</xdr:rowOff>
    </xdr:from>
    <xdr:ext cx="76200" cy="198120"/>
    <xdr:sp macro="" textlink="">
      <xdr:nvSpPr>
        <xdr:cNvPr id="1256" name="Text Box 232"/>
        <xdr:cNvSpPr txBox="1">
          <a:spLocks noChangeArrowheads="1"/>
        </xdr:cNvSpPr>
      </xdr:nvSpPr>
      <xdr:spPr bwMode="auto">
        <a:xfrm>
          <a:off x="5615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265</xdr:row>
      <xdr:rowOff>0</xdr:rowOff>
    </xdr:from>
    <xdr:ext cx="76200" cy="198120"/>
    <xdr:sp macro="" textlink="">
      <xdr:nvSpPr>
        <xdr:cNvPr id="1257" name="Text Box 233"/>
        <xdr:cNvSpPr txBox="1">
          <a:spLocks noChangeArrowheads="1"/>
        </xdr:cNvSpPr>
      </xdr:nvSpPr>
      <xdr:spPr bwMode="auto">
        <a:xfrm>
          <a:off x="6141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265</xdr:row>
      <xdr:rowOff>0</xdr:rowOff>
    </xdr:from>
    <xdr:ext cx="76200" cy="198120"/>
    <xdr:sp macro="" textlink="">
      <xdr:nvSpPr>
        <xdr:cNvPr id="1258" name="Text Box 234"/>
        <xdr:cNvSpPr txBox="1">
          <a:spLocks noChangeArrowheads="1"/>
        </xdr:cNvSpPr>
      </xdr:nvSpPr>
      <xdr:spPr bwMode="auto">
        <a:xfrm>
          <a:off x="6667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265</xdr:row>
      <xdr:rowOff>0</xdr:rowOff>
    </xdr:from>
    <xdr:ext cx="76200" cy="198120"/>
    <xdr:sp macro="" textlink="">
      <xdr:nvSpPr>
        <xdr:cNvPr id="1259" name="Text Box 235"/>
        <xdr:cNvSpPr txBox="1">
          <a:spLocks noChangeArrowheads="1"/>
        </xdr:cNvSpPr>
      </xdr:nvSpPr>
      <xdr:spPr bwMode="auto">
        <a:xfrm>
          <a:off x="7193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265</xdr:row>
      <xdr:rowOff>0</xdr:rowOff>
    </xdr:from>
    <xdr:ext cx="76200" cy="198120"/>
    <xdr:sp macro="" textlink="">
      <xdr:nvSpPr>
        <xdr:cNvPr id="1260" name="Text Box 236"/>
        <xdr:cNvSpPr txBox="1">
          <a:spLocks noChangeArrowheads="1"/>
        </xdr:cNvSpPr>
      </xdr:nvSpPr>
      <xdr:spPr bwMode="auto">
        <a:xfrm>
          <a:off x="7719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265</xdr:row>
      <xdr:rowOff>0</xdr:rowOff>
    </xdr:from>
    <xdr:ext cx="76200" cy="198120"/>
    <xdr:sp macro="" textlink="">
      <xdr:nvSpPr>
        <xdr:cNvPr id="1261" name="Text Box 237"/>
        <xdr:cNvSpPr txBox="1">
          <a:spLocks noChangeArrowheads="1"/>
        </xdr:cNvSpPr>
      </xdr:nvSpPr>
      <xdr:spPr bwMode="auto">
        <a:xfrm>
          <a:off x="8244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265</xdr:row>
      <xdr:rowOff>0</xdr:rowOff>
    </xdr:from>
    <xdr:ext cx="76200" cy="198120"/>
    <xdr:sp macro="" textlink="">
      <xdr:nvSpPr>
        <xdr:cNvPr id="1262" name="Text Box 238"/>
        <xdr:cNvSpPr txBox="1">
          <a:spLocks noChangeArrowheads="1"/>
        </xdr:cNvSpPr>
      </xdr:nvSpPr>
      <xdr:spPr bwMode="auto">
        <a:xfrm>
          <a:off x="8770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265</xdr:row>
      <xdr:rowOff>0</xdr:rowOff>
    </xdr:from>
    <xdr:ext cx="76200" cy="198120"/>
    <xdr:sp macro="" textlink="">
      <xdr:nvSpPr>
        <xdr:cNvPr id="1263" name="Text Box 239"/>
        <xdr:cNvSpPr txBox="1">
          <a:spLocks noChangeArrowheads="1"/>
        </xdr:cNvSpPr>
      </xdr:nvSpPr>
      <xdr:spPr bwMode="auto">
        <a:xfrm>
          <a:off x="9296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265</xdr:row>
      <xdr:rowOff>0</xdr:rowOff>
    </xdr:from>
    <xdr:ext cx="76200" cy="198120"/>
    <xdr:sp macro="" textlink="">
      <xdr:nvSpPr>
        <xdr:cNvPr id="1264" name="Text Box 240"/>
        <xdr:cNvSpPr txBox="1">
          <a:spLocks noChangeArrowheads="1"/>
        </xdr:cNvSpPr>
      </xdr:nvSpPr>
      <xdr:spPr bwMode="auto">
        <a:xfrm>
          <a:off x="9822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265</xdr:row>
      <xdr:rowOff>0</xdr:rowOff>
    </xdr:from>
    <xdr:ext cx="76200" cy="198120"/>
    <xdr:sp macro="" textlink="">
      <xdr:nvSpPr>
        <xdr:cNvPr id="1265" name="Text Box 241"/>
        <xdr:cNvSpPr txBox="1">
          <a:spLocks noChangeArrowheads="1"/>
        </xdr:cNvSpPr>
      </xdr:nvSpPr>
      <xdr:spPr bwMode="auto">
        <a:xfrm>
          <a:off x="10347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265</xdr:row>
      <xdr:rowOff>0</xdr:rowOff>
    </xdr:from>
    <xdr:ext cx="76200" cy="198120"/>
    <xdr:sp macro="" textlink="">
      <xdr:nvSpPr>
        <xdr:cNvPr id="1266" name="Text Box 242"/>
        <xdr:cNvSpPr txBox="1">
          <a:spLocks noChangeArrowheads="1"/>
        </xdr:cNvSpPr>
      </xdr:nvSpPr>
      <xdr:spPr bwMode="auto">
        <a:xfrm>
          <a:off x="10873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265</xdr:row>
      <xdr:rowOff>0</xdr:rowOff>
    </xdr:from>
    <xdr:ext cx="76200" cy="198120"/>
    <xdr:sp macro="" textlink="">
      <xdr:nvSpPr>
        <xdr:cNvPr id="1267" name="Text Box 243"/>
        <xdr:cNvSpPr txBox="1">
          <a:spLocks noChangeArrowheads="1"/>
        </xdr:cNvSpPr>
      </xdr:nvSpPr>
      <xdr:spPr bwMode="auto">
        <a:xfrm>
          <a:off x="11399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265</xdr:row>
      <xdr:rowOff>0</xdr:rowOff>
    </xdr:from>
    <xdr:ext cx="76200" cy="198120"/>
    <xdr:sp macro="" textlink="">
      <xdr:nvSpPr>
        <xdr:cNvPr id="1268" name="Text Box 244"/>
        <xdr:cNvSpPr txBox="1">
          <a:spLocks noChangeArrowheads="1"/>
        </xdr:cNvSpPr>
      </xdr:nvSpPr>
      <xdr:spPr bwMode="auto">
        <a:xfrm>
          <a:off x="11925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265</xdr:row>
      <xdr:rowOff>0</xdr:rowOff>
    </xdr:from>
    <xdr:ext cx="76200" cy="198120"/>
    <xdr:sp macro="" textlink="">
      <xdr:nvSpPr>
        <xdr:cNvPr id="1269" name="Text Box 245"/>
        <xdr:cNvSpPr txBox="1">
          <a:spLocks noChangeArrowheads="1"/>
        </xdr:cNvSpPr>
      </xdr:nvSpPr>
      <xdr:spPr bwMode="auto">
        <a:xfrm>
          <a:off x="12451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265</xdr:row>
      <xdr:rowOff>0</xdr:rowOff>
    </xdr:from>
    <xdr:ext cx="76200" cy="198120"/>
    <xdr:sp macro="" textlink="">
      <xdr:nvSpPr>
        <xdr:cNvPr id="1270" name="Text Box 246"/>
        <xdr:cNvSpPr txBox="1">
          <a:spLocks noChangeArrowheads="1"/>
        </xdr:cNvSpPr>
      </xdr:nvSpPr>
      <xdr:spPr bwMode="auto">
        <a:xfrm>
          <a:off x="12976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265</xdr:row>
      <xdr:rowOff>0</xdr:rowOff>
    </xdr:from>
    <xdr:ext cx="76200" cy="198120"/>
    <xdr:sp macro="" textlink="">
      <xdr:nvSpPr>
        <xdr:cNvPr id="1271" name="Text Box 247"/>
        <xdr:cNvSpPr txBox="1">
          <a:spLocks noChangeArrowheads="1"/>
        </xdr:cNvSpPr>
      </xdr:nvSpPr>
      <xdr:spPr bwMode="auto">
        <a:xfrm>
          <a:off x="13502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265</xdr:row>
      <xdr:rowOff>0</xdr:rowOff>
    </xdr:from>
    <xdr:ext cx="76200" cy="198120"/>
    <xdr:sp macro="" textlink="">
      <xdr:nvSpPr>
        <xdr:cNvPr id="1272" name="Text Box 248"/>
        <xdr:cNvSpPr txBox="1">
          <a:spLocks noChangeArrowheads="1"/>
        </xdr:cNvSpPr>
      </xdr:nvSpPr>
      <xdr:spPr bwMode="auto">
        <a:xfrm>
          <a:off x="14028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265</xdr:row>
      <xdr:rowOff>0</xdr:rowOff>
    </xdr:from>
    <xdr:ext cx="76200" cy="198120"/>
    <xdr:sp macro="" textlink="">
      <xdr:nvSpPr>
        <xdr:cNvPr id="1273" name="Text Box 249"/>
        <xdr:cNvSpPr txBox="1">
          <a:spLocks noChangeArrowheads="1"/>
        </xdr:cNvSpPr>
      </xdr:nvSpPr>
      <xdr:spPr bwMode="auto">
        <a:xfrm>
          <a:off x="14554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265</xdr:row>
      <xdr:rowOff>0</xdr:rowOff>
    </xdr:from>
    <xdr:ext cx="76200" cy="198120"/>
    <xdr:sp macro="" textlink="">
      <xdr:nvSpPr>
        <xdr:cNvPr id="1274" name="Text Box 250"/>
        <xdr:cNvSpPr txBox="1">
          <a:spLocks noChangeArrowheads="1"/>
        </xdr:cNvSpPr>
      </xdr:nvSpPr>
      <xdr:spPr bwMode="auto">
        <a:xfrm>
          <a:off x="15079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265</xdr:row>
      <xdr:rowOff>0</xdr:rowOff>
    </xdr:from>
    <xdr:ext cx="76200" cy="198120"/>
    <xdr:sp macro="" textlink="">
      <xdr:nvSpPr>
        <xdr:cNvPr id="1275" name="Text Box 251"/>
        <xdr:cNvSpPr txBox="1">
          <a:spLocks noChangeArrowheads="1"/>
        </xdr:cNvSpPr>
      </xdr:nvSpPr>
      <xdr:spPr bwMode="auto">
        <a:xfrm>
          <a:off x="15605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0</xdr:colOff>
      <xdr:row>265</xdr:row>
      <xdr:rowOff>0</xdr:rowOff>
    </xdr:from>
    <xdr:ext cx="76200" cy="198120"/>
    <xdr:sp macro="" textlink="">
      <xdr:nvSpPr>
        <xdr:cNvPr id="1276" name="Text Box 252"/>
        <xdr:cNvSpPr txBox="1">
          <a:spLocks noChangeArrowheads="1"/>
        </xdr:cNvSpPr>
      </xdr:nvSpPr>
      <xdr:spPr bwMode="auto">
        <a:xfrm>
          <a:off x="16131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265</xdr:row>
      <xdr:rowOff>0</xdr:rowOff>
    </xdr:from>
    <xdr:ext cx="76200" cy="198120"/>
    <xdr:sp macro="" textlink="">
      <xdr:nvSpPr>
        <xdr:cNvPr id="1277" name="Text Box 253"/>
        <xdr:cNvSpPr txBox="1">
          <a:spLocks noChangeArrowheads="1"/>
        </xdr:cNvSpPr>
      </xdr:nvSpPr>
      <xdr:spPr bwMode="auto">
        <a:xfrm>
          <a:off x="16657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265</xdr:row>
      <xdr:rowOff>0</xdr:rowOff>
    </xdr:from>
    <xdr:ext cx="76200" cy="198120"/>
    <xdr:sp macro="" textlink="">
      <xdr:nvSpPr>
        <xdr:cNvPr id="1278" name="Text Box 254"/>
        <xdr:cNvSpPr txBox="1">
          <a:spLocks noChangeArrowheads="1"/>
        </xdr:cNvSpPr>
      </xdr:nvSpPr>
      <xdr:spPr bwMode="auto">
        <a:xfrm>
          <a:off x="17183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265</xdr:row>
      <xdr:rowOff>0</xdr:rowOff>
    </xdr:from>
    <xdr:ext cx="76200" cy="198120"/>
    <xdr:sp macro="" textlink="">
      <xdr:nvSpPr>
        <xdr:cNvPr id="1279" name="Text Box 255"/>
        <xdr:cNvSpPr txBox="1">
          <a:spLocks noChangeArrowheads="1"/>
        </xdr:cNvSpPr>
      </xdr:nvSpPr>
      <xdr:spPr bwMode="auto">
        <a:xfrm>
          <a:off x="17708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0</xdr:colOff>
      <xdr:row>265</xdr:row>
      <xdr:rowOff>0</xdr:rowOff>
    </xdr:from>
    <xdr:ext cx="76200" cy="198120"/>
    <xdr:sp macro="" textlink="">
      <xdr:nvSpPr>
        <xdr:cNvPr id="1280" name="Text Box 256"/>
        <xdr:cNvSpPr txBox="1">
          <a:spLocks noChangeArrowheads="1"/>
        </xdr:cNvSpPr>
      </xdr:nvSpPr>
      <xdr:spPr bwMode="auto">
        <a:xfrm>
          <a:off x="18234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265</xdr:row>
      <xdr:rowOff>0</xdr:rowOff>
    </xdr:from>
    <xdr:ext cx="76200" cy="198120"/>
    <xdr:sp macro="" textlink="">
      <xdr:nvSpPr>
        <xdr:cNvPr id="1281" name="Text Box 257"/>
        <xdr:cNvSpPr txBox="1">
          <a:spLocks noChangeArrowheads="1"/>
        </xdr:cNvSpPr>
      </xdr:nvSpPr>
      <xdr:spPr bwMode="auto">
        <a:xfrm>
          <a:off x="18760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265</xdr:row>
      <xdr:rowOff>0</xdr:rowOff>
    </xdr:from>
    <xdr:ext cx="76200" cy="198120"/>
    <xdr:sp macro="" textlink="">
      <xdr:nvSpPr>
        <xdr:cNvPr id="1282" name="Text Box 258"/>
        <xdr:cNvSpPr txBox="1">
          <a:spLocks noChangeArrowheads="1"/>
        </xdr:cNvSpPr>
      </xdr:nvSpPr>
      <xdr:spPr bwMode="auto">
        <a:xfrm>
          <a:off x="19286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265</xdr:row>
      <xdr:rowOff>0</xdr:rowOff>
    </xdr:from>
    <xdr:ext cx="76200" cy="198120"/>
    <xdr:sp macro="" textlink="">
      <xdr:nvSpPr>
        <xdr:cNvPr id="1283" name="Text Box 259"/>
        <xdr:cNvSpPr txBox="1">
          <a:spLocks noChangeArrowheads="1"/>
        </xdr:cNvSpPr>
      </xdr:nvSpPr>
      <xdr:spPr bwMode="auto">
        <a:xfrm>
          <a:off x="19812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0</xdr:colOff>
      <xdr:row>265</xdr:row>
      <xdr:rowOff>0</xdr:rowOff>
    </xdr:from>
    <xdr:ext cx="76200" cy="198120"/>
    <xdr:sp macro="" textlink="">
      <xdr:nvSpPr>
        <xdr:cNvPr id="1284" name="Text Box 260"/>
        <xdr:cNvSpPr txBox="1">
          <a:spLocks noChangeArrowheads="1"/>
        </xdr:cNvSpPr>
      </xdr:nvSpPr>
      <xdr:spPr bwMode="auto">
        <a:xfrm>
          <a:off x="20337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36</xdr:col>
      <xdr:colOff>0</xdr:colOff>
      <xdr:row>265</xdr:row>
      <xdr:rowOff>0</xdr:rowOff>
    </xdr:from>
    <xdr:ext cx="76200" cy="198120"/>
    <xdr:sp macro="" textlink="">
      <xdr:nvSpPr>
        <xdr:cNvPr id="1285" name="Text Box 261"/>
        <xdr:cNvSpPr txBox="1">
          <a:spLocks noChangeArrowheads="1"/>
        </xdr:cNvSpPr>
      </xdr:nvSpPr>
      <xdr:spPr bwMode="auto">
        <a:xfrm>
          <a:off x="20863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37</xdr:col>
      <xdr:colOff>0</xdr:colOff>
      <xdr:row>265</xdr:row>
      <xdr:rowOff>0</xdr:rowOff>
    </xdr:from>
    <xdr:ext cx="76200" cy="198120"/>
    <xdr:sp macro="" textlink="">
      <xdr:nvSpPr>
        <xdr:cNvPr id="1286" name="Text Box 262"/>
        <xdr:cNvSpPr txBox="1">
          <a:spLocks noChangeArrowheads="1"/>
        </xdr:cNvSpPr>
      </xdr:nvSpPr>
      <xdr:spPr bwMode="auto">
        <a:xfrm>
          <a:off x="21389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38</xdr:col>
      <xdr:colOff>0</xdr:colOff>
      <xdr:row>265</xdr:row>
      <xdr:rowOff>0</xdr:rowOff>
    </xdr:from>
    <xdr:ext cx="76200" cy="198120"/>
    <xdr:sp macro="" textlink="">
      <xdr:nvSpPr>
        <xdr:cNvPr id="1287" name="Text Box 263"/>
        <xdr:cNvSpPr txBox="1">
          <a:spLocks noChangeArrowheads="1"/>
        </xdr:cNvSpPr>
      </xdr:nvSpPr>
      <xdr:spPr bwMode="auto">
        <a:xfrm>
          <a:off x="21915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39</xdr:col>
      <xdr:colOff>0</xdr:colOff>
      <xdr:row>265</xdr:row>
      <xdr:rowOff>0</xdr:rowOff>
    </xdr:from>
    <xdr:ext cx="76200" cy="198120"/>
    <xdr:sp macro="" textlink="">
      <xdr:nvSpPr>
        <xdr:cNvPr id="1288" name="Text Box 264"/>
        <xdr:cNvSpPr txBox="1">
          <a:spLocks noChangeArrowheads="1"/>
        </xdr:cNvSpPr>
      </xdr:nvSpPr>
      <xdr:spPr bwMode="auto">
        <a:xfrm>
          <a:off x="22440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40</xdr:col>
      <xdr:colOff>0</xdr:colOff>
      <xdr:row>265</xdr:row>
      <xdr:rowOff>0</xdr:rowOff>
    </xdr:from>
    <xdr:ext cx="76200" cy="198120"/>
    <xdr:sp macro="" textlink="">
      <xdr:nvSpPr>
        <xdr:cNvPr id="1289" name="Text Box 265"/>
        <xdr:cNvSpPr txBox="1">
          <a:spLocks noChangeArrowheads="1"/>
        </xdr:cNvSpPr>
      </xdr:nvSpPr>
      <xdr:spPr bwMode="auto">
        <a:xfrm>
          <a:off x="22966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41</xdr:col>
      <xdr:colOff>0</xdr:colOff>
      <xdr:row>265</xdr:row>
      <xdr:rowOff>0</xdr:rowOff>
    </xdr:from>
    <xdr:ext cx="76200" cy="198120"/>
    <xdr:sp macro="" textlink="">
      <xdr:nvSpPr>
        <xdr:cNvPr id="1290" name="Text Box 266"/>
        <xdr:cNvSpPr txBox="1">
          <a:spLocks noChangeArrowheads="1"/>
        </xdr:cNvSpPr>
      </xdr:nvSpPr>
      <xdr:spPr bwMode="auto">
        <a:xfrm>
          <a:off x="23492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42</xdr:col>
      <xdr:colOff>0</xdr:colOff>
      <xdr:row>265</xdr:row>
      <xdr:rowOff>0</xdr:rowOff>
    </xdr:from>
    <xdr:ext cx="76200" cy="198120"/>
    <xdr:sp macro="" textlink="">
      <xdr:nvSpPr>
        <xdr:cNvPr id="1291" name="Text Box 267"/>
        <xdr:cNvSpPr txBox="1">
          <a:spLocks noChangeArrowheads="1"/>
        </xdr:cNvSpPr>
      </xdr:nvSpPr>
      <xdr:spPr bwMode="auto">
        <a:xfrm>
          <a:off x="24018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43</xdr:col>
      <xdr:colOff>0</xdr:colOff>
      <xdr:row>265</xdr:row>
      <xdr:rowOff>0</xdr:rowOff>
    </xdr:from>
    <xdr:ext cx="76200" cy="198120"/>
    <xdr:sp macro="" textlink="">
      <xdr:nvSpPr>
        <xdr:cNvPr id="1292" name="Text Box 268"/>
        <xdr:cNvSpPr txBox="1">
          <a:spLocks noChangeArrowheads="1"/>
        </xdr:cNvSpPr>
      </xdr:nvSpPr>
      <xdr:spPr bwMode="auto">
        <a:xfrm>
          <a:off x="24544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44</xdr:col>
      <xdr:colOff>0</xdr:colOff>
      <xdr:row>265</xdr:row>
      <xdr:rowOff>0</xdr:rowOff>
    </xdr:from>
    <xdr:ext cx="76200" cy="198120"/>
    <xdr:sp macro="" textlink="">
      <xdr:nvSpPr>
        <xdr:cNvPr id="1293" name="Text Box 269"/>
        <xdr:cNvSpPr txBox="1">
          <a:spLocks noChangeArrowheads="1"/>
        </xdr:cNvSpPr>
      </xdr:nvSpPr>
      <xdr:spPr bwMode="auto">
        <a:xfrm>
          <a:off x="25069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265</xdr:row>
      <xdr:rowOff>0</xdr:rowOff>
    </xdr:from>
    <xdr:ext cx="76200" cy="198120"/>
    <xdr:sp macro="" textlink="">
      <xdr:nvSpPr>
        <xdr:cNvPr id="1294" name="Text Box 270"/>
        <xdr:cNvSpPr txBox="1">
          <a:spLocks noChangeArrowheads="1"/>
        </xdr:cNvSpPr>
      </xdr:nvSpPr>
      <xdr:spPr bwMode="auto">
        <a:xfrm>
          <a:off x="25595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46</xdr:col>
      <xdr:colOff>0</xdr:colOff>
      <xdr:row>265</xdr:row>
      <xdr:rowOff>0</xdr:rowOff>
    </xdr:from>
    <xdr:ext cx="76200" cy="198120"/>
    <xdr:sp macro="" textlink="">
      <xdr:nvSpPr>
        <xdr:cNvPr id="1295" name="Text Box 271"/>
        <xdr:cNvSpPr txBox="1">
          <a:spLocks noChangeArrowheads="1"/>
        </xdr:cNvSpPr>
      </xdr:nvSpPr>
      <xdr:spPr bwMode="auto">
        <a:xfrm>
          <a:off x="26121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47</xdr:col>
      <xdr:colOff>0</xdr:colOff>
      <xdr:row>265</xdr:row>
      <xdr:rowOff>0</xdr:rowOff>
    </xdr:from>
    <xdr:ext cx="76200" cy="198120"/>
    <xdr:sp macro="" textlink="">
      <xdr:nvSpPr>
        <xdr:cNvPr id="1296" name="Text Box 272"/>
        <xdr:cNvSpPr txBox="1">
          <a:spLocks noChangeArrowheads="1"/>
        </xdr:cNvSpPr>
      </xdr:nvSpPr>
      <xdr:spPr bwMode="auto">
        <a:xfrm>
          <a:off x="26647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48</xdr:col>
      <xdr:colOff>0</xdr:colOff>
      <xdr:row>265</xdr:row>
      <xdr:rowOff>0</xdr:rowOff>
    </xdr:from>
    <xdr:ext cx="76200" cy="198120"/>
    <xdr:sp macro="" textlink="">
      <xdr:nvSpPr>
        <xdr:cNvPr id="1297" name="Text Box 273"/>
        <xdr:cNvSpPr txBox="1">
          <a:spLocks noChangeArrowheads="1"/>
        </xdr:cNvSpPr>
      </xdr:nvSpPr>
      <xdr:spPr bwMode="auto">
        <a:xfrm>
          <a:off x="27172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49</xdr:col>
      <xdr:colOff>0</xdr:colOff>
      <xdr:row>265</xdr:row>
      <xdr:rowOff>0</xdr:rowOff>
    </xdr:from>
    <xdr:ext cx="76200" cy="198120"/>
    <xdr:sp macro="" textlink="">
      <xdr:nvSpPr>
        <xdr:cNvPr id="1298" name="Text Box 274"/>
        <xdr:cNvSpPr txBox="1">
          <a:spLocks noChangeArrowheads="1"/>
        </xdr:cNvSpPr>
      </xdr:nvSpPr>
      <xdr:spPr bwMode="auto">
        <a:xfrm>
          <a:off x="27698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50</xdr:col>
      <xdr:colOff>0</xdr:colOff>
      <xdr:row>265</xdr:row>
      <xdr:rowOff>0</xdr:rowOff>
    </xdr:from>
    <xdr:ext cx="76200" cy="198120"/>
    <xdr:sp macro="" textlink="">
      <xdr:nvSpPr>
        <xdr:cNvPr id="1299" name="Text Box 275"/>
        <xdr:cNvSpPr txBox="1">
          <a:spLocks noChangeArrowheads="1"/>
        </xdr:cNvSpPr>
      </xdr:nvSpPr>
      <xdr:spPr bwMode="auto">
        <a:xfrm>
          <a:off x="28224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51</xdr:col>
      <xdr:colOff>0</xdr:colOff>
      <xdr:row>265</xdr:row>
      <xdr:rowOff>0</xdr:rowOff>
    </xdr:from>
    <xdr:ext cx="76200" cy="198120"/>
    <xdr:sp macro="" textlink="">
      <xdr:nvSpPr>
        <xdr:cNvPr id="1300" name="Text Box 276"/>
        <xdr:cNvSpPr txBox="1">
          <a:spLocks noChangeArrowheads="1"/>
        </xdr:cNvSpPr>
      </xdr:nvSpPr>
      <xdr:spPr bwMode="auto">
        <a:xfrm>
          <a:off x="28750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52</xdr:col>
      <xdr:colOff>0</xdr:colOff>
      <xdr:row>265</xdr:row>
      <xdr:rowOff>0</xdr:rowOff>
    </xdr:from>
    <xdr:ext cx="76200" cy="198120"/>
    <xdr:sp macro="" textlink="">
      <xdr:nvSpPr>
        <xdr:cNvPr id="1301" name="Text Box 277"/>
        <xdr:cNvSpPr txBox="1">
          <a:spLocks noChangeArrowheads="1"/>
        </xdr:cNvSpPr>
      </xdr:nvSpPr>
      <xdr:spPr bwMode="auto">
        <a:xfrm>
          <a:off x="29276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53</xdr:col>
      <xdr:colOff>0</xdr:colOff>
      <xdr:row>265</xdr:row>
      <xdr:rowOff>0</xdr:rowOff>
    </xdr:from>
    <xdr:ext cx="76200" cy="198120"/>
    <xdr:sp macro="" textlink="">
      <xdr:nvSpPr>
        <xdr:cNvPr id="1302" name="Text Box 278"/>
        <xdr:cNvSpPr txBox="1">
          <a:spLocks noChangeArrowheads="1"/>
        </xdr:cNvSpPr>
      </xdr:nvSpPr>
      <xdr:spPr bwMode="auto">
        <a:xfrm>
          <a:off x="29801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54</xdr:col>
      <xdr:colOff>0</xdr:colOff>
      <xdr:row>265</xdr:row>
      <xdr:rowOff>0</xdr:rowOff>
    </xdr:from>
    <xdr:ext cx="76200" cy="198120"/>
    <xdr:sp macro="" textlink="">
      <xdr:nvSpPr>
        <xdr:cNvPr id="1303" name="Text Box 279"/>
        <xdr:cNvSpPr txBox="1">
          <a:spLocks noChangeArrowheads="1"/>
        </xdr:cNvSpPr>
      </xdr:nvSpPr>
      <xdr:spPr bwMode="auto">
        <a:xfrm>
          <a:off x="30327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55</xdr:col>
      <xdr:colOff>0</xdr:colOff>
      <xdr:row>265</xdr:row>
      <xdr:rowOff>0</xdr:rowOff>
    </xdr:from>
    <xdr:ext cx="76200" cy="198120"/>
    <xdr:sp macro="" textlink="">
      <xdr:nvSpPr>
        <xdr:cNvPr id="1304" name="Text Box 280"/>
        <xdr:cNvSpPr txBox="1">
          <a:spLocks noChangeArrowheads="1"/>
        </xdr:cNvSpPr>
      </xdr:nvSpPr>
      <xdr:spPr bwMode="auto">
        <a:xfrm>
          <a:off x="30853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56</xdr:col>
      <xdr:colOff>0</xdr:colOff>
      <xdr:row>265</xdr:row>
      <xdr:rowOff>0</xdr:rowOff>
    </xdr:from>
    <xdr:ext cx="76200" cy="198120"/>
    <xdr:sp macro="" textlink="">
      <xdr:nvSpPr>
        <xdr:cNvPr id="1305" name="Text Box 281"/>
        <xdr:cNvSpPr txBox="1">
          <a:spLocks noChangeArrowheads="1"/>
        </xdr:cNvSpPr>
      </xdr:nvSpPr>
      <xdr:spPr bwMode="auto">
        <a:xfrm>
          <a:off x="31379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57</xdr:col>
      <xdr:colOff>0</xdr:colOff>
      <xdr:row>265</xdr:row>
      <xdr:rowOff>0</xdr:rowOff>
    </xdr:from>
    <xdr:ext cx="76200" cy="198120"/>
    <xdr:sp macro="" textlink="">
      <xdr:nvSpPr>
        <xdr:cNvPr id="1306" name="Text Box 282"/>
        <xdr:cNvSpPr txBox="1">
          <a:spLocks noChangeArrowheads="1"/>
        </xdr:cNvSpPr>
      </xdr:nvSpPr>
      <xdr:spPr bwMode="auto">
        <a:xfrm>
          <a:off x="31904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58</xdr:col>
      <xdr:colOff>0</xdr:colOff>
      <xdr:row>265</xdr:row>
      <xdr:rowOff>0</xdr:rowOff>
    </xdr:from>
    <xdr:ext cx="76200" cy="198120"/>
    <xdr:sp macro="" textlink="">
      <xdr:nvSpPr>
        <xdr:cNvPr id="1307" name="Text Box 283"/>
        <xdr:cNvSpPr txBox="1">
          <a:spLocks noChangeArrowheads="1"/>
        </xdr:cNvSpPr>
      </xdr:nvSpPr>
      <xdr:spPr bwMode="auto">
        <a:xfrm>
          <a:off x="32430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59</xdr:col>
      <xdr:colOff>0</xdr:colOff>
      <xdr:row>265</xdr:row>
      <xdr:rowOff>0</xdr:rowOff>
    </xdr:from>
    <xdr:ext cx="76200" cy="198120"/>
    <xdr:sp macro="" textlink="">
      <xdr:nvSpPr>
        <xdr:cNvPr id="1308" name="Text Box 284"/>
        <xdr:cNvSpPr txBox="1">
          <a:spLocks noChangeArrowheads="1"/>
        </xdr:cNvSpPr>
      </xdr:nvSpPr>
      <xdr:spPr bwMode="auto">
        <a:xfrm>
          <a:off x="32956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60</xdr:col>
      <xdr:colOff>0</xdr:colOff>
      <xdr:row>265</xdr:row>
      <xdr:rowOff>0</xdr:rowOff>
    </xdr:from>
    <xdr:ext cx="76200" cy="198120"/>
    <xdr:sp macro="" textlink="">
      <xdr:nvSpPr>
        <xdr:cNvPr id="1309" name="Text Box 285"/>
        <xdr:cNvSpPr txBox="1">
          <a:spLocks noChangeArrowheads="1"/>
        </xdr:cNvSpPr>
      </xdr:nvSpPr>
      <xdr:spPr bwMode="auto">
        <a:xfrm>
          <a:off x="33482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61</xdr:col>
      <xdr:colOff>0</xdr:colOff>
      <xdr:row>265</xdr:row>
      <xdr:rowOff>0</xdr:rowOff>
    </xdr:from>
    <xdr:ext cx="76200" cy="198120"/>
    <xdr:sp macro="" textlink="">
      <xdr:nvSpPr>
        <xdr:cNvPr id="1310" name="Text Box 286"/>
        <xdr:cNvSpPr txBox="1">
          <a:spLocks noChangeArrowheads="1"/>
        </xdr:cNvSpPr>
      </xdr:nvSpPr>
      <xdr:spPr bwMode="auto">
        <a:xfrm>
          <a:off x="34008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62</xdr:col>
      <xdr:colOff>0</xdr:colOff>
      <xdr:row>265</xdr:row>
      <xdr:rowOff>0</xdr:rowOff>
    </xdr:from>
    <xdr:ext cx="76200" cy="198120"/>
    <xdr:sp macro="" textlink="">
      <xdr:nvSpPr>
        <xdr:cNvPr id="1311" name="Text Box 287"/>
        <xdr:cNvSpPr txBox="1">
          <a:spLocks noChangeArrowheads="1"/>
        </xdr:cNvSpPr>
      </xdr:nvSpPr>
      <xdr:spPr bwMode="auto">
        <a:xfrm>
          <a:off x="34533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63</xdr:col>
      <xdr:colOff>0</xdr:colOff>
      <xdr:row>265</xdr:row>
      <xdr:rowOff>0</xdr:rowOff>
    </xdr:from>
    <xdr:ext cx="76200" cy="198120"/>
    <xdr:sp macro="" textlink="">
      <xdr:nvSpPr>
        <xdr:cNvPr id="1312" name="Text Box 288"/>
        <xdr:cNvSpPr txBox="1">
          <a:spLocks noChangeArrowheads="1"/>
        </xdr:cNvSpPr>
      </xdr:nvSpPr>
      <xdr:spPr bwMode="auto">
        <a:xfrm>
          <a:off x="35059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64</xdr:col>
      <xdr:colOff>0</xdr:colOff>
      <xdr:row>265</xdr:row>
      <xdr:rowOff>0</xdr:rowOff>
    </xdr:from>
    <xdr:ext cx="76200" cy="198120"/>
    <xdr:sp macro="" textlink="">
      <xdr:nvSpPr>
        <xdr:cNvPr id="1313" name="Text Box 289"/>
        <xdr:cNvSpPr txBox="1">
          <a:spLocks noChangeArrowheads="1"/>
        </xdr:cNvSpPr>
      </xdr:nvSpPr>
      <xdr:spPr bwMode="auto">
        <a:xfrm>
          <a:off x="35585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65</xdr:col>
      <xdr:colOff>0</xdr:colOff>
      <xdr:row>265</xdr:row>
      <xdr:rowOff>0</xdr:rowOff>
    </xdr:from>
    <xdr:ext cx="76200" cy="198120"/>
    <xdr:sp macro="" textlink="">
      <xdr:nvSpPr>
        <xdr:cNvPr id="1314" name="Text Box 290"/>
        <xdr:cNvSpPr txBox="1">
          <a:spLocks noChangeArrowheads="1"/>
        </xdr:cNvSpPr>
      </xdr:nvSpPr>
      <xdr:spPr bwMode="auto">
        <a:xfrm>
          <a:off x="36111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66</xdr:col>
      <xdr:colOff>0</xdr:colOff>
      <xdr:row>265</xdr:row>
      <xdr:rowOff>0</xdr:rowOff>
    </xdr:from>
    <xdr:ext cx="76200" cy="198120"/>
    <xdr:sp macro="" textlink="">
      <xdr:nvSpPr>
        <xdr:cNvPr id="1315" name="Text Box 291"/>
        <xdr:cNvSpPr txBox="1">
          <a:spLocks noChangeArrowheads="1"/>
        </xdr:cNvSpPr>
      </xdr:nvSpPr>
      <xdr:spPr bwMode="auto">
        <a:xfrm>
          <a:off x="36636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67</xdr:col>
      <xdr:colOff>0</xdr:colOff>
      <xdr:row>265</xdr:row>
      <xdr:rowOff>0</xdr:rowOff>
    </xdr:from>
    <xdr:ext cx="76200" cy="198120"/>
    <xdr:sp macro="" textlink="">
      <xdr:nvSpPr>
        <xdr:cNvPr id="1316" name="Text Box 292"/>
        <xdr:cNvSpPr txBox="1">
          <a:spLocks noChangeArrowheads="1"/>
        </xdr:cNvSpPr>
      </xdr:nvSpPr>
      <xdr:spPr bwMode="auto">
        <a:xfrm>
          <a:off x="37162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68</xdr:col>
      <xdr:colOff>0</xdr:colOff>
      <xdr:row>265</xdr:row>
      <xdr:rowOff>0</xdr:rowOff>
    </xdr:from>
    <xdr:ext cx="76200" cy="198120"/>
    <xdr:sp macro="" textlink="">
      <xdr:nvSpPr>
        <xdr:cNvPr id="1317" name="Text Box 293"/>
        <xdr:cNvSpPr txBox="1">
          <a:spLocks noChangeArrowheads="1"/>
        </xdr:cNvSpPr>
      </xdr:nvSpPr>
      <xdr:spPr bwMode="auto">
        <a:xfrm>
          <a:off x="37688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69</xdr:col>
      <xdr:colOff>0</xdr:colOff>
      <xdr:row>265</xdr:row>
      <xdr:rowOff>0</xdr:rowOff>
    </xdr:from>
    <xdr:ext cx="76200" cy="198120"/>
    <xdr:sp macro="" textlink="">
      <xdr:nvSpPr>
        <xdr:cNvPr id="1318" name="Text Box 294"/>
        <xdr:cNvSpPr txBox="1">
          <a:spLocks noChangeArrowheads="1"/>
        </xdr:cNvSpPr>
      </xdr:nvSpPr>
      <xdr:spPr bwMode="auto">
        <a:xfrm>
          <a:off x="38214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70</xdr:col>
      <xdr:colOff>0</xdr:colOff>
      <xdr:row>265</xdr:row>
      <xdr:rowOff>0</xdr:rowOff>
    </xdr:from>
    <xdr:ext cx="76200" cy="198120"/>
    <xdr:sp macro="" textlink="">
      <xdr:nvSpPr>
        <xdr:cNvPr id="1319" name="Text Box 295"/>
        <xdr:cNvSpPr txBox="1">
          <a:spLocks noChangeArrowheads="1"/>
        </xdr:cNvSpPr>
      </xdr:nvSpPr>
      <xdr:spPr bwMode="auto">
        <a:xfrm>
          <a:off x="38740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71</xdr:col>
      <xdr:colOff>0</xdr:colOff>
      <xdr:row>265</xdr:row>
      <xdr:rowOff>0</xdr:rowOff>
    </xdr:from>
    <xdr:ext cx="76200" cy="198120"/>
    <xdr:sp macro="" textlink="">
      <xdr:nvSpPr>
        <xdr:cNvPr id="1320" name="Text Box 296"/>
        <xdr:cNvSpPr txBox="1">
          <a:spLocks noChangeArrowheads="1"/>
        </xdr:cNvSpPr>
      </xdr:nvSpPr>
      <xdr:spPr bwMode="auto">
        <a:xfrm>
          <a:off x="39265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72</xdr:col>
      <xdr:colOff>0</xdr:colOff>
      <xdr:row>265</xdr:row>
      <xdr:rowOff>0</xdr:rowOff>
    </xdr:from>
    <xdr:ext cx="76200" cy="198120"/>
    <xdr:sp macro="" textlink="">
      <xdr:nvSpPr>
        <xdr:cNvPr id="1321" name="Text Box 297"/>
        <xdr:cNvSpPr txBox="1">
          <a:spLocks noChangeArrowheads="1"/>
        </xdr:cNvSpPr>
      </xdr:nvSpPr>
      <xdr:spPr bwMode="auto">
        <a:xfrm>
          <a:off x="39791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73</xdr:col>
      <xdr:colOff>0</xdr:colOff>
      <xdr:row>265</xdr:row>
      <xdr:rowOff>0</xdr:rowOff>
    </xdr:from>
    <xdr:ext cx="76200" cy="198120"/>
    <xdr:sp macro="" textlink="">
      <xdr:nvSpPr>
        <xdr:cNvPr id="1322" name="Text Box 298"/>
        <xdr:cNvSpPr txBox="1">
          <a:spLocks noChangeArrowheads="1"/>
        </xdr:cNvSpPr>
      </xdr:nvSpPr>
      <xdr:spPr bwMode="auto">
        <a:xfrm>
          <a:off x="40317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74</xdr:col>
      <xdr:colOff>0</xdr:colOff>
      <xdr:row>265</xdr:row>
      <xdr:rowOff>0</xdr:rowOff>
    </xdr:from>
    <xdr:ext cx="76200" cy="198120"/>
    <xdr:sp macro="" textlink="">
      <xdr:nvSpPr>
        <xdr:cNvPr id="1323" name="Text Box 299"/>
        <xdr:cNvSpPr txBox="1">
          <a:spLocks noChangeArrowheads="1"/>
        </xdr:cNvSpPr>
      </xdr:nvSpPr>
      <xdr:spPr bwMode="auto">
        <a:xfrm>
          <a:off x="40843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75</xdr:col>
      <xdr:colOff>0</xdr:colOff>
      <xdr:row>265</xdr:row>
      <xdr:rowOff>0</xdr:rowOff>
    </xdr:from>
    <xdr:ext cx="76200" cy="198120"/>
    <xdr:sp macro="" textlink="">
      <xdr:nvSpPr>
        <xdr:cNvPr id="1324" name="Text Box 300"/>
        <xdr:cNvSpPr txBox="1">
          <a:spLocks noChangeArrowheads="1"/>
        </xdr:cNvSpPr>
      </xdr:nvSpPr>
      <xdr:spPr bwMode="auto">
        <a:xfrm>
          <a:off x="41368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76</xdr:col>
      <xdr:colOff>0</xdr:colOff>
      <xdr:row>265</xdr:row>
      <xdr:rowOff>0</xdr:rowOff>
    </xdr:from>
    <xdr:ext cx="76200" cy="198120"/>
    <xdr:sp macro="" textlink="">
      <xdr:nvSpPr>
        <xdr:cNvPr id="1325" name="Text Box 301"/>
        <xdr:cNvSpPr txBox="1">
          <a:spLocks noChangeArrowheads="1"/>
        </xdr:cNvSpPr>
      </xdr:nvSpPr>
      <xdr:spPr bwMode="auto">
        <a:xfrm>
          <a:off x="41894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77</xdr:col>
      <xdr:colOff>0</xdr:colOff>
      <xdr:row>265</xdr:row>
      <xdr:rowOff>0</xdr:rowOff>
    </xdr:from>
    <xdr:ext cx="76200" cy="198120"/>
    <xdr:sp macro="" textlink="">
      <xdr:nvSpPr>
        <xdr:cNvPr id="1326" name="Text Box 302"/>
        <xdr:cNvSpPr txBox="1">
          <a:spLocks noChangeArrowheads="1"/>
        </xdr:cNvSpPr>
      </xdr:nvSpPr>
      <xdr:spPr bwMode="auto">
        <a:xfrm>
          <a:off x="42420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78</xdr:col>
      <xdr:colOff>0</xdr:colOff>
      <xdr:row>265</xdr:row>
      <xdr:rowOff>0</xdr:rowOff>
    </xdr:from>
    <xdr:ext cx="76200" cy="198120"/>
    <xdr:sp macro="" textlink="">
      <xdr:nvSpPr>
        <xdr:cNvPr id="1327" name="Text Box 303"/>
        <xdr:cNvSpPr txBox="1">
          <a:spLocks noChangeArrowheads="1"/>
        </xdr:cNvSpPr>
      </xdr:nvSpPr>
      <xdr:spPr bwMode="auto">
        <a:xfrm>
          <a:off x="42946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79</xdr:col>
      <xdr:colOff>0</xdr:colOff>
      <xdr:row>265</xdr:row>
      <xdr:rowOff>0</xdr:rowOff>
    </xdr:from>
    <xdr:ext cx="76200" cy="198120"/>
    <xdr:sp macro="" textlink="">
      <xdr:nvSpPr>
        <xdr:cNvPr id="1328" name="Text Box 304"/>
        <xdr:cNvSpPr txBox="1">
          <a:spLocks noChangeArrowheads="1"/>
        </xdr:cNvSpPr>
      </xdr:nvSpPr>
      <xdr:spPr bwMode="auto">
        <a:xfrm>
          <a:off x="43472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80</xdr:col>
      <xdr:colOff>0</xdr:colOff>
      <xdr:row>265</xdr:row>
      <xdr:rowOff>0</xdr:rowOff>
    </xdr:from>
    <xdr:ext cx="76200" cy="198120"/>
    <xdr:sp macro="" textlink="">
      <xdr:nvSpPr>
        <xdr:cNvPr id="1329" name="Text Box 305"/>
        <xdr:cNvSpPr txBox="1">
          <a:spLocks noChangeArrowheads="1"/>
        </xdr:cNvSpPr>
      </xdr:nvSpPr>
      <xdr:spPr bwMode="auto">
        <a:xfrm>
          <a:off x="43997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81</xdr:col>
      <xdr:colOff>0</xdr:colOff>
      <xdr:row>265</xdr:row>
      <xdr:rowOff>0</xdr:rowOff>
    </xdr:from>
    <xdr:ext cx="76200" cy="198120"/>
    <xdr:sp macro="" textlink="">
      <xdr:nvSpPr>
        <xdr:cNvPr id="1330" name="Text Box 306"/>
        <xdr:cNvSpPr txBox="1">
          <a:spLocks noChangeArrowheads="1"/>
        </xdr:cNvSpPr>
      </xdr:nvSpPr>
      <xdr:spPr bwMode="auto">
        <a:xfrm>
          <a:off x="44523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82</xdr:col>
      <xdr:colOff>0</xdr:colOff>
      <xdr:row>265</xdr:row>
      <xdr:rowOff>0</xdr:rowOff>
    </xdr:from>
    <xdr:ext cx="76200" cy="198120"/>
    <xdr:sp macro="" textlink="">
      <xdr:nvSpPr>
        <xdr:cNvPr id="1331" name="Text Box 307"/>
        <xdr:cNvSpPr txBox="1">
          <a:spLocks noChangeArrowheads="1"/>
        </xdr:cNvSpPr>
      </xdr:nvSpPr>
      <xdr:spPr bwMode="auto">
        <a:xfrm>
          <a:off x="45049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83</xdr:col>
      <xdr:colOff>0</xdr:colOff>
      <xdr:row>265</xdr:row>
      <xdr:rowOff>0</xdr:rowOff>
    </xdr:from>
    <xdr:ext cx="76200" cy="198120"/>
    <xdr:sp macro="" textlink="">
      <xdr:nvSpPr>
        <xdr:cNvPr id="1332" name="Text Box 308"/>
        <xdr:cNvSpPr txBox="1">
          <a:spLocks noChangeArrowheads="1"/>
        </xdr:cNvSpPr>
      </xdr:nvSpPr>
      <xdr:spPr bwMode="auto">
        <a:xfrm>
          <a:off x="45575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84</xdr:col>
      <xdr:colOff>0</xdr:colOff>
      <xdr:row>265</xdr:row>
      <xdr:rowOff>0</xdr:rowOff>
    </xdr:from>
    <xdr:ext cx="76200" cy="198120"/>
    <xdr:sp macro="" textlink="">
      <xdr:nvSpPr>
        <xdr:cNvPr id="1333" name="Text Box 309"/>
        <xdr:cNvSpPr txBox="1">
          <a:spLocks noChangeArrowheads="1"/>
        </xdr:cNvSpPr>
      </xdr:nvSpPr>
      <xdr:spPr bwMode="auto">
        <a:xfrm>
          <a:off x="46101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85</xdr:col>
      <xdr:colOff>0</xdr:colOff>
      <xdr:row>265</xdr:row>
      <xdr:rowOff>0</xdr:rowOff>
    </xdr:from>
    <xdr:ext cx="76200" cy="198120"/>
    <xdr:sp macro="" textlink="">
      <xdr:nvSpPr>
        <xdr:cNvPr id="1334" name="Text Box 310"/>
        <xdr:cNvSpPr txBox="1">
          <a:spLocks noChangeArrowheads="1"/>
        </xdr:cNvSpPr>
      </xdr:nvSpPr>
      <xdr:spPr bwMode="auto">
        <a:xfrm>
          <a:off x="46626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86</xdr:col>
      <xdr:colOff>0</xdr:colOff>
      <xdr:row>265</xdr:row>
      <xdr:rowOff>0</xdr:rowOff>
    </xdr:from>
    <xdr:ext cx="76200" cy="198120"/>
    <xdr:sp macro="" textlink="">
      <xdr:nvSpPr>
        <xdr:cNvPr id="1335" name="Text Box 311"/>
        <xdr:cNvSpPr txBox="1">
          <a:spLocks noChangeArrowheads="1"/>
        </xdr:cNvSpPr>
      </xdr:nvSpPr>
      <xdr:spPr bwMode="auto">
        <a:xfrm>
          <a:off x="47152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87</xdr:col>
      <xdr:colOff>0</xdr:colOff>
      <xdr:row>265</xdr:row>
      <xdr:rowOff>0</xdr:rowOff>
    </xdr:from>
    <xdr:ext cx="76200" cy="198120"/>
    <xdr:sp macro="" textlink="">
      <xdr:nvSpPr>
        <xdr:cNvPr id="1336" name="Text Box 312"/>
        <xdr:cNvSpPr txBox="1">
          <a:spLocks noChangeArrowheads="1"/>
        </xdr:cNvSpPr>
      </xdr:nvSpPr>
      <xdr:spPr bwMode="auto">
        <a:xfrm>
          <a:off x="47678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88</xdr:col>
      <xdr:colOff>0</xdr:colOff>
      <xdr:row>265</xdr:row>
      <xdr:rowOff>0</xdr:rowOff>
    </xdr:from>
    <xdr:ext cx="76200" cy="198120"/>
    <xdr:sp macro="" textlink="">
      <xdr:nvSpPr>
        <xdr:cNvPr id="1337" name="Text Box 313"/>
        <xdr:cNvSpPr txBox="1">
          <a:spLocks noChangeArrowheads="1"/>
        </xdr:cNvSpPr>
      </xdr:nvSpPr>
      <xdr:spPr bwMode="auto">
        <a:xfrm>
          <a:off x="48204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89</xdr:col>
      <xdr:colOff>0</xdr:colOff>
      <xdr:row>265</xdr:row>
      <xdr:rowOff>0</xdr:rowOff>
    </xdr:from>
    <xdr:ext cx="76200" cy="198120"/>
    <xdr:sp macro="" textlink="">
      <xdr:nvSpPr>
        <xdr:cNvPr id="1338" name="Text Box 314"/>
        <xdr:cNvSpPr txBox="1">
          <a:spLocks noChangeArrowheads="1"/>
        </xdr:cNvSpPr>
      </xdr:nvSpPr>
      <xdr:spPr bwMode="auto">
        <a:xfrm>
          <a:off x="48729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90</xdr:col>
      <xdr:colOff>0</xdr:colOff>
      <xdr:row>265</xdr:row>
      <xdr:rowOff>0</xdr:rowOff>
    </xdr:from>
    <xdr:ext cx="76200" cy="198120"/>
    <xdr:sp macro="" textlink="">
      <xdr:nvSpPr>
        <xdr:cNvPr id="1339" name="Text Box 315"/>
        <xdr:cNvSpPr txBox="1">
          <a:spLocks noChangeArrowheads="1"/>
        </xdr:cNvSpPr>
      </xdr:nvSpPr>
      <xdr:spPr bwMode="auto">
        <a:xfrm>
          <a:off x="49255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91</xdr:col>
      <xdr:colOff>0</xdr:colOff>
      <xdr:row>265</xdr:row>
      <xdr:rowOff>0</xdr:rowOff>
    </xdr:from>
    <xdr:ext cx="76200" cy="198120"/>
    <xdr:sp macro="" textlink="">
      <xdr:nvSpPr>
        <xdr:cNvPr id="1340" name="Text Box 316"/>
        <xdr:cNvSpPr txBox="1">
          <a:spLocks noChangeArrowheads="1"/>
        </xdr:cNvSpPr>
      </xdr:nvSpPr>
      <xdr:spPr bwMode="auto">
        <a:xfrm>
          <a:off x="49781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92</xdr:col>
      <xdr:colOff>0</xdr:colOff>
      <xdr:row>265</xdr:row>
      <xdr:rowOff>0</xdr:rowOff>
    </xdr:from>
    <xdr:ext cx="76200" cy="198120"/>
    <xdr:sp macro="" textlink="">
      <xdr:nvSpPr>
        <xdr:cNvPr id="1341" name="Text Box 317"/>
        <xdr:cNvSpPr txBox="1">
          <a:spLocks noChangeArrowheads="1"/>
        </xdr:cNvSpPr>
      </xdr:nvSpPr>
      <xdr:spPr bwMode="auto">
        <a:xfrm>
          <a:off x="50307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93</xdr:col>
      <xdr:colOff>0</xdr:colOff>
      <xdr:row>265</xdr:row>
      <xdr:rowOff>0</xdr:rowOff>
    </xdr:from>
    <xdr:ext cx="76200" cy="198120"/>
    <xdr:sp macro="" textlink="">
      <xdr:nvSpPr>
        <xdr:cNvPr id="1342" name="Text Box 318"/>
        <xdr:cNvSpPr txBox="1">
          <a:spLocks noChangeArrowheads="1"/>
        </xdr:cNvSpPr>
      </xdr:nvSpPr>
      <xdr:spPr bwMode="auto">
        <a:xfrm>
          <a:off x="50833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94</xdr:col>
      <xdr:colOff>0</xdr:colOff>
      <xdr:row>265</xdr:row>
      <xdr:rowOff>0</xdr:rowOff>
    </xdr:from>
    <xdr:ext cx="76200" cy="198120"/>
    <xdr:sp macro="" textlink="">
      <xdr:nvSpPr>
        <xdr:cNvPr id="1343" name="Text Box 319"/>
        <xdr:cNvSpPr txBox="1">
          <a:spLocks noChangeArrowheads="1"/>
        </xdr:cNvSpPr>
      </xdr:nvSpPr>
      <xdr:spPr bwMode="auto">
        <a:xfrm>
          <a:off x="51358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95</xdr:col>
      <xdr:colOff>0</xdr:colOff>
      <xdr:row>265</xdr:row>
      <xdr:rowOff>0</xdr:rowOff>
    </xdr:from>
    <xdr:ext cx="76200" cy="198120"/>
    <xdr:sp macro="" textlink="">
      <xdr:nvSpPr>
        <xdr:cNvPr id="1344" name="Text Box 320"/>
        <xdr:cNvSpPr txBox="1">
          <a:spLocks noChangeArrowheads="1"/>
        </xdr:cNvSpPr>
      </xdr:nvSpPr>
      <xdr:spPr bwMode="auto">
        <a:xfrm>
          <a:off x="51884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96</xdr:col>
      <xdr:colOff>0</xdr:colOff>
      <xdr:row>265</xdr:row>
      <xdr:rowOff>0</xdr:rowOff>
    </xdr:from>
    <xdr:ext cx="76200" cy="198120"/>
    <xdr:sp macro="" textlink="">
      <xdr:nvSpPr>
        <xdr:cNvPr id="1345" name="Text Box 321"/>
        <xdr:cNvSpPr txBox="1">
          <a:spLocks noChangeArrowheads="1"/>
        </xdr:cNvSpPr>
      </xdr:nvSpPr>
      <xdr:spPr bwMode="auto">
        <a:xfrm>
          <a:off x="52410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97</xdr:col>
      <xdr:colOff>0</xdr:colOff>
      <xdr:row>265</xdr:row>
      <xdr:rowOff>0</xdr:rowOff>
    </xdr:from>
    <xdr:ext cx="76200" cy="198120"/>
    <xdr:sp macro="" textlink="">
      <xdr:nvSpPr>
        <xdr:cNvPr id="1346" name="Text Box 322"/>
        <xdr:cNvSpPr txBox="1">
          <a:spLocks noChangeArrowheads="1"/>
        </xdr:cNvSpPr>
      </xdr:nvSpPr>
      <xdr:spPr bwMode="auto">
        <a:xfrm>
          <a:off x="52936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98</xdr:col>
      <xdr:colOff>0</xdr:colOff>
      <xdr:row>265</xdr:row>
      <xdr:rowOff>0</xdr:rowOff>
    </xdr:from>
    <xdr:ext cx="76200" cy="198120"/>
    <xdr:sp macro="" textlink="">
      <xdr:nvSpPr>
        <xdr:cNvPr id="1347" name="Text Box 323"/>
        <xdr:cNvSpPr txBox="1">
          <a:spLocks noChangeArrowheads="1"/>
        </xdr:cNvSpPr>
      </xdr:nvSpPr>
      <xdr:spPr bwMode="auto">
        <a:xfrm>
          <a:off x="53461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99</xdr:col>
      <xdr:colOff>0</xdr:colOff>
      <xdr:row>265</xdr:row>
      <xdr:rowOff>0</xdr:rowOff>
    </xdr:from>
    <xdr:ext cx="76200" cy="198120"/>
    <xdr:sp macro="" textlink="">
      <xdr:nvSpPr>
        <xdr:cNvPr id="1348" name="Text Box 324"/>
        <xdr:cNvSpPr txBox="1">
          <a:spLocks noChangeArrowheads="1"/>
        </xdr:cNvSpPr>
      </xdr:nvSpPr>
      <xdr:spPr bwMode="auto">
        <a:xfrm>
          <a:off x="53987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100</xdr:col>
      <xdr:colOff>0</xdr:colOff>
      <xdr:row>265</xdr:row>
      <xdr:rowOff>0</xdr:rowOff>
    </xdr:from>
    <xdr:ext cx="76200" cy="198120"/>
    <xdr:sp macro="" textlink="">
      <xdr:nvSpPr>
        <xdr:cNvPr id="1349" name="Text Box 325"/>
        <xdr:cNvSpPr txBox="1">
          <a:spLocks noChangeArrowheads="1"/>
        </xdr:cNvSpPr>
      </xdr:nvSpPr>
      <xdr:spPr bwMode="auto">
        <a:xfrm>
          <a:off x="54513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101</xdr:col>
      <xdr:colOff>0</xdr:colOff>
      <xdr:row>265</xdr:row>
      <xdr:rowOff>0</xdr:rowOff>
    </xdr:from>
    <xdr:ext cx="76200" cy="198120"/>
    <xdr:sp macro="" textlink="">
      <xdr:nvSpPr>
        <xdr:cNvPr id="1350" name="Text Box 326"/>
        <xdr:cNvSpPr txBox="1">
          <a:spLocks noChangeArrowheads="1"/>
        </xdr:cNvSpPr>
      </xdr:nvSpPr>
      <xdr:spPr bwMode="auto">
        <a:xfrm>
          <a:off x="55039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102</xdr:col>
      <xdr:colOff>0</xdr:colOff>
      <xdr:row>265</xdr:row>
      <xdr:rowOff>0</xdr:rowOff>
    </xdr:from>
    <xdr:ext cx="76200" cy="198120"/>
    <xdr:sp macro="" textlink="">
      <xdr:nvSpPr>
        <xdr:cNvPr id="1351" name="Text Box 327"/>
        <xdr:cNvSpPr txBox="1">
          <a:spLocks noChangeArrowheads="1"/>
        </xdr:cNvSpPr>
      </xdr:nvSpPr>
      <xdr:spPr bwMode="auto">
        <a:xfrm>
          <a:off x="55565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103</xdr:col>
      <xdr:colOff>0</xdr:colOff>
      <xdr:row>265</xdr:row>
      <xdr:rowOff>0</xdr:rowOff>
    </xdr:from>
    <xdr:ext cx="76200" cy="198120"/>
    <xdr:sp macro="" textlink="">
      <xdr:nvSpPr>
        <xdr:cNvPr id="1352" name="Text Box 328"/>
        <xdr:cNvSpPr txBox="1">
          <a:spLocks noChangeArrowheads="1"/>
        </xdr:cNvSpPr>
      </xdr:nvSpPr>
      <xdr:spPr bwMode="auto">
        <a:xfrm>
          <a:off x="56090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104</xdr:col>
      <xdr:colOff>0</xdr:colOff>
      <xdr:row>265</xdr:row>
      <xdr:rowOff>0</xdr:rowOff>
    </xdr:from>
    <xdr:ext cx="76200" cy="198120"/>
    <xdr:sp macro="" textlink="">
      <xdr:nvSpPr>
        <xdr:cNvPr id="1353" name="Text Box 329"/>
        <xdr:cNvSpPr txBox="1">
          <a:spLocks noChangeArrowheads="1"/>
        </xdr:cNvSpPr>
      </xdr:nvSpPr>
      <xdr:spPr bwMode="auto">
        <a:xfrm>
          <a:off x="56616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105</xdr:col>
      <xdr:colOff>0</xdr:colOff>
      <xdr:row>265</xdr:row>
      <xdr:rowOff>0</xdr:rowOff>
    </xdr:from>
    <xdr:ext cx="76200" cy="198120"/>
    <xdr:sp macro="" textlink="">
      <xdr:nvSpPr>
        <xdr:cNvPr id="1354" name="Text Box 330"/>
        <xdr:cNvSpPr txBox="1">
          <a:spLocks noChangeArrowheads="1"/>
        </xdr:cNvSpPr>
      </xdr:nvSpPr>
      <xdr:spPr bwMode="auto">
        <a:xfrm>
          <a:off x="57142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106</xdr:col>
      <xdr:colOff>0</xdr:colOff>
      <xdr:row>265</xdr:row>
      <xdr:rowOff>0</xdr:rowOff>
    </xdr:from>
    <xdr:ext cx="76200" cy="198120"/>
    <xdr:sp macro="" textlink="">
      <xdr:nvSpPr>
        <xdr:cNvPr id="1355" name="Text Box 331"/>
        <xdr:cNvSpPr txBox="1">
          <a:spLocks noChangeArrowheads="1"/>
        </xdr:cNvSpPr>
      </xdr:nvSpPr>
      <xdr:spPr bwMode="auto">
        <a:xfrm>
          <a:off x="57668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107</xdr:col>
      <xdr:colOff>0</xdr:colOff>
      <xdr:row>265</xdr:row>
      <xdr:rowOff>0</xdr:rowOff>
    </xdr:from>
    <xdr:ext cx="76200" cy="198120"/>
    <xdr:sp macro="" textlink="">
      <xdr:nvSpPr>
        <xdr:cNvPr id="1356" name="Text Box 332"/>
        <xdr:cNvSpPr txBox="1">
          <a:spLocks noChangeArrowheads="1"/>
        </xdr:cNvSpPr>
      </xdr:nvSpPr>
      <xdr:spPr bwMode="auto">
        <a:xfrm>
          <a:off x="58193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108</xdr:col>
      <xdr:colOff>0</xdr:colOff>
      <xdr:row>265</xdr:row>
      <xdr:rowOff>0</xdr:rowOff>
    </xdr:from>
    <xdr:ext cx="76200" cy="198120"/>
    <xdr:sp macro="" textlink="">
      <xdr:nvSpPr>
        <xdr:cNvPr id="1357" name="Text Box 333"/>
        <xdr:cNvSpPr txBox="1">
          <a:spLocks noChangeArrowheads="1"/>
        </xdr:cNvSpPr>
      </xdr:nvSpPr>
      <xdr:spPr bwMode="auto">
        <a:xfrm>
          <a:off x="58719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109</xdr:col>
      <xdr:colOff>0</xdr:colOff>
      <xdr:row>265</xdr:row>
      <xdr:rowOff>0</xdr:rowOff>
    </xdr:from>
    <xdr:ext cx="76200" cy="198120"/>
    <xdr:sp macro="" textlink="">
      <xdr:nvSpPr>
        <xdr:cNvPr id="1358" name="Text Box 334"/>
        <xdr:cNvSpPr txBox="1">
          <a:spLocks noChangeArrowheads="1"/>
        </xdr:cNvSpPr>
      </xdr:nvSpPr>
      <xdr:spPr bwMode="auto">
        <a:xfrm>
          <a:off x="59245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110</xdr:col>
      <xdr:colOff>0</xdr:colOff>
      <xdr:row>265</xdr:row>
      <xdr:rowOff>0</xdr:rowOff>
    </xdr:from>
    <xdr:ext cx="76200" cy="198120"/>
    <xdr:sp macro="" textlink="">
      <xdr:nvSpPr>
        <xdr:cNvPr id="1359" name="Text Box 335"/>
        <xdr:cNvSpPr txBox="1">
          <a:spLocks noChangeArrowheads="1"/>
        </xdr:cNvSpPr>
      </xdr:nvSpPr>
      <xdr:spPr bwMode="auto">
        <a:xfrm>
          <a:off x="59771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111</xdr:col>
      <xdr:colOff>0</xdr:colOff>
      <xdr:row>265</xdr:row>
      <xdr:rowOff>0</xdr:rowOff>
    </xdr:from>
    <xdr:ext cx="76200" cy="198120"/>
    <xdr:sp macro="" textlink="">
      <xdr:nvSpPr>
        <xdr:cNvPr id="1360" name="Text Box 336"/>
        <xdr:cNvSpPr txBox="1">
          <a:spLocks noChangeArrowheads="1"/>
        </xdr:cNvSpPr>
      </xdr:nvSpPr>
      <xdr:spPr bwMode="auto">
        <a:xfrm>
          <a:off x="60297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112</xdr:col>
      <xdr:colOff>0</xdr:colOff>
      <xdr:row>265</xdr:row>
      <xdr:rowOff>0</xdr:rowOff>
    </xdr:from>
    <xdr:ext cx="76200" cy="198120"/>
    <xdr:sp macro="" textlink="">
      <xdr:nvSpPr>
        <xdr:cNvPr id="1361" name="Text Box 337"/>
        <xdr:cNvSpPr txBox="1">
          <a:spLocks noChangeArrowheads="1"/>
        </xdr:cNvSpPr>
      </xdr:nvSpPr>
      <xdr:spPr bwMode="auto">
        <a:xfrm>
          <a:off x="60822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113</xdr:col>
      <xdr:colOff>0</xdr:colOff>
      <xdr:row>265</xdr:row>
      <xdr:rowOff>0</xdr:rowOff>
    </xdr:from>
    <xdr:ext cx="76200" cy="198120"/>
    <xdr:sp macro="" textlink="">
      <xdr:nvSpPr>
        <xdr:cNvPr id="1362" name="Text Box 338"/>
        <xdr:cNvSpPr txBox="1">
          <a:spLocks noChangeArrowheads="1"/>
        </xdr:cNvSpPr>
      </xdr:nvSpPr>
      <xdr:spPr bwMode="auto">
        <a:xfrm>
          <a:off x="61348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114</xdr:col>
      <xdr:colOff>0</xdr:colOff>
      <xdr:row>265</xdr:row>
      <xdr:rowOff>0</xdr:rowOff>
    </xdr:from>
    <xdr:ext cx="76200" cy="198120"/>
    <xdr:sp macro="" textlink="">
      <xdr:nvSpPr>
        <xdr:cNvPr id="1363" name="Text Box 339"/>
        <xdr:cNvSpPr txBox="1">
          <a:spLocks noChangeArrowheads="1"/>
        </xdr:cNvSpPr>
      </xdr:nvSpPr>
      <xdr:spPr bwMode="auto">
        <a:xfrm>
          <a:off x="61874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115</xdr:col>
      <xdr:colOff>0</xdr:colOff>
      <xdr:row>265</xdr:row>
      <xdr:rowOff>0</xdr:rowOff>
    </xdr:from>
    <xdr:ext cx="76200" cy="198120"/>
    <xdr:sp macro="" textlink="">
      <xdr:nvSpPr>
        <xdr:cNvPr id="1364" name="Text Box 340"/>
        <xdr:cNvSpPr txBox="1">
          <a:spLocks noChangeArrowheads="1"/>
        </xdr:cNvSpPr>
      </xdr:nvSpPr>
      <xdr:spPr bwMode="auto">
        <a:xfrm>
          <a:off x="62400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116</xdr:col>
      <xdr:colOff>0</xdr:colOff>
      <xdr:row>265</xdr:row>
      <xdr:rowOff>0</xdr:rowOff>
    </xdr:from>
    <xdr:ext cx="76200" cy="198120"/>
    <xdr:sp macro="" textlink="">
      <xdr:nvSpPr>
        <xdr:cNvPr id="1365" name="Text Box 341"/>
        <xdr:cNvSpPr txBox="1">
          <a:spLocks noChangeArrowheads="1"/>
        </xdr:cNvSpPr>
      </xdr:nvSpPr>
      <xdr:spPr bwMode="auto">
        <a:xfrm>
          <a:off x="62925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117</xdr:col>
      <xdr:colOff>0</xdr:colOff>
      <xdr:row>265</xdr:row>
      <xdr:rowOff>0</xdr:rowOff>
    </xdr:from>
    <xdr:ext cx="76200" cy="198120"/>
    <xdr:sp macro="" textlink="">
      <xdr:nvSpPr>
        <xdr:cNvPr id="1366" name="Text Box 342"/>
        <xdr:cNvSpPr txBox="1">
          <a:spLocks noChangeArrowheads="1"/>
        </xdr:cNvSpPr>
      </xdr:nvSpPr>
      <xdr:spPr bwMode="auto">
        <a:xfrm>
          <a:off x="63451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118</xdr:col>
      <xdr:colOff>0</xdr:colOff>
      <xdr:row>265</xdr:row>
      <xdr:rowOff>0</xdr:rowOff>
    </xdr:from>
    <xdr:ext cx="76200" cy="198120"/>
    <xdr:sp macro="" textlink="">
      <xdr:nvSpPr>
        <xdr:cNvPr id="1367" name="Text Box 343"/>
        <xdr:cNvSpPr txBox="1">
          <a:spLocks noChangeArrowheads="1"/>
        </xdr:cNvSpPr>
      </xdr:nvSpPr>
      <xdr:spPr bwMode="auto">
        <a:xfrm>
          <a:off x="63977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119</xdr:col>
      <xdr:colOff>0</xdr:colOff>
      <xdr:row>265</xdr:row>
      <xdr:rowOff>0</xdr:rowOff>
    </xdr:from>
    <xdr:ext cx="76200" cy="198120"/>
    <xdr:sp macro="" textlink="">
      <xdr:nvSpPr>
        <xdr:cNvPr id="1368" name="Text Box 344"/>
        <xdr:cNvSpPr txBox="1">
          <a:spLocks noChangeArrowheads="1"/>
        </xdr:cNvSpPr>
      </xdr:nvSpPr>
      <xdr:spPr bwMode="auto">
        <a:xfrm>
          <a:off x="64503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120</xdr:col>
      <xdr:colOff>0</xdr:colOff>
      <xdr:row>265</xdr:row>
      <xdr:rowOff>0</xdr:rowOff>
    </xdr:from>
    <xdr:ext cx="76200" cy="198120"/>
    <xdr:sp macro="" textlink="">
      <xdr:nvSpPr>
        <xdr:cNvPr id="1369" name="Text Box 345"/>
        <xdr:cNvSpPr txBox="1">
          <a:spLocks noChangeArrowheads="1"/>
        </xdr:cNvSpPr>
      </xdr:nvSpPr>
      <xdr:spPr bwMode="auto">
        <a:xfrm>
          <a:off x="65029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121</xdr:col>
      <xdr:colOff>0</xdr:colOff>
      <xdr:row>265</xdr:row>
      <xdr:rowOff>0</xdr:rowOff>
    </xdr:from>
    <xdr:ext cx="76200" cy="198120"/>
    <xdr:sp macro="" textlink="">
      <xdr:nvSpPr>
        <xdr:cNvPr id="1370" name="Text Box 346"/>
        <xdr:cNvSpPr txBox="1">
          <a:spLocks noChangeArrowheads="1"/>
        </xdr:cNvSpPr>
      </xdr:nvSpPr>
      <xdr:spPr bwMode="auto">
        <a:xfrm>
          <a:off x="65554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122</xdr:col>
      <xdr:colOff>0</xdr:colOff>
      <xdr:row>265</xdr:row>
      <xdr:rowOff>0</xdr:rowOff>
    </xdr:from>
    <xdr:ext cx="76200" cy="198120"/>
    <xdr:sp macro="" textlink="">
      <xdr:nvSpPr>
        <xdr:cNvPr id="1371" name="Text Box 347"/>
        <xdr:cNvSpPr txBox="1">
          <a:spLocks noChangeArrowheads="1"/>
        </xdr:cNvSpPr>
      </xdr:nvSpPr>
      <xdr:spPr bwMode="auto">
        <a:xfrm>
          <a:off x="66080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123</xdr:col>
      <xdr:colOff>0</xdr:colOff>
      <xdr:row>265</xdr:row>
      <xdr:rowOff>0</xdr:rowOff>
    </xdr:from>
    <xdr:ext cx="76200" cy="198120"/>
    <xdr:sp macro="" textlink="">
      <xdr:nvSpPr>
        <xdr:cNvPr id="1372" name="Text Box 348"/>
        <xdr:cNvSpPr txBox="1">
          <a:spLocks noChangeArrowheads="1"/>
        </xdr:cNvSpPr>
      </xdr:nvSpPr>
      <xdr:spPr bwMode="auto">
        <a:xfrm>
          <a:off x="66606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124</xdr:col>
      <xdr:colOff>0</xdr:colOff>
      <xdr:row>265</xdr:row>
      <xdr:rowOff>0</xdr:rowOff>
    </xdr:from>
    <xdr:ext cx="76200" cy="198120"/>
    <xdr:sp macro="" textlink="">
      <xdr:nvSpPr>
        <xdr:cNvPr id="1373" name="Text Box 349"/>
        <xdr:cNvSpPr txBox="1">
          <a:spLocks noChangeArrowheads="1"/>
        </xdr:cNvSpPr>
      </xdr:nvSpPr>
      <xdr:spPr bwMode="auto">
        <a:xfrm>
          <a:off x="67132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125</xdr:col>
      <xdr:colOff>0</xdr:colOff>
      <xdr:row>265</xdr:row>
      <xdr:rowOff>0</xdr:rowOff>
    </xdr:from>
    <xdr:ext cx="76200" cy="198120"/>
    <xdr:sp macro="" textlink="">
      <xdr:nvSpPr>
        <xdr:cNvPr id="1374" name="Text Box 350"/>
        <xdr:cNvSpPr txBox="1">
          <a:spLocks noChangeArrowheads="1"/>
        </xdr:cNvSpPr>
      </xdr:nvSpPr>
      <xdr:spPr bwMode="auto">
        <a:xfrm>
          <a:off x="67657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126</xdr:col>
      <xdr:colOff>0</xdr:colOff>
      <xdr:row>265</xdr:row>
      <xdr:rowOff>0</xdr:rowOff>
    </xdr:from>
    <xdr:ext cx="76200" cy="198120"/>
    <xdr:sp macro="" textlink="">
      <xdr:nvSpPr>
        <xdr:cNvPr id="1375" name="Text Box 351"/>
        <xdr:cNvSpPr txBox="1">
          <a:spLocks noChangeArrowheads="1"/>
        </xdr:cNvSpPr>
      </xdr:nvSpPr>
      <xdr:spPr bwMode="auto">
        <a:xfrm>
          <a:off x="68183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127</xdr:col>
      <xdr:colOff>0</xdr:colOff>
      <xdr:row>265</xdr:row>
      <xdr:rowOff>0</xdr:rowOff>
    </xdr:from>
    <xdr:ext cx="76200" cy="198120"/>
    <xdr:sp macro="" textlink="">
      <xdr:nvSpPr>
        <xdr:cNvPr id="1376" name="Text Box 352"/>
        <xdr:cNvSpPr txBox="1">
          <a:spLocks noChangeArrowheads="1"/>
        </xdr:cNvSpPr>
      </xdr:nvSpPr>
      <xdr:spPr bwMode="auto">
        <a:xfrm>
          <a:off x="68709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128</xdr:col>
      <xdr:colOff>0</xdr:colOff>
      <xdr:row>265</xdr:row>
      <xdr:rowOff>0</xdr:rowOff>
    </xdr:from>
    <xdr:ext cx="76200" cy="198120"/>
    <xdr:sp macro="" textlink="">
      <xdr:nvSpPr>
        <xdr:cNvPr id="1377" name="Text Box 353"/>
        <xdr:cNvSpPr txBox="1">
          <a:spLocks noChangeArrowheads="1"/>
        </xdr:cNvSpPr>
      </xdr:nvSpPr>
      <xdr:spPr bwMode="auto">
        <a:xfrm>
          <a:off x="69235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129</xdr:col>
      <xdr:colOff>0</xdr:colOff>
      <xdr:row>265</xdr:row>
      <xdr:rowOff>0</xdr:rowOff>
    </xdr:from>
    <xdr:ext cx="76200" cy="198120"/>
    <xdr:sp macro="" textlink="">
      <xdr:nvSpPr>
        <xdr:cNvPr id="1378" name="Text Box 354"/>
        <xdr:cNvSpPr txBox="1">
          <a:spLocks noChangeArrowheads="1"/>
        </xdr:cNvSpPr>
      </xdr:nvSpPr>
      <xdr:spPr bwMode="auto">
        <a:xfrm>
          <a:off x="69761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130</xdr:col>
      <xdr:colOff>0</xdr:colOff>
      <xdr:row>265</xdr:row>
      <xdr:rowOff>0</xdr:rowOff>
    </xdr:from>
    <xdr:ext cx="76200" cy="198120"/>
    <xdr:sp macro="" textlink="">
      <xdr:nvSpPr>
        <xdr:cNvPr id="1379" name="Text Box 355"/>
        <xdr:cNvSpPr txBox="1">
          <a:spLocks noChangeArrowheads="1"/>
        </xdr:cNvSpPr>
      </xdr:nvSpPr>
      <xdr:spPr bwMode="auto">
        <a:xfrm>
          <a:off x="70286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131</xdr:col>
      <xdr:colOff>0</xdr:colOff>
      <xdr:row>265</xdr:row>
      <xdr:rowOff>0</xdr:rowOff>
    </xdr:from>
    <xdr:ext cx="76200" cy="198120"/>
    <xdr:sp macro="" textlink="">
      <xdr:nvSpPr>
        <xdr:cNvPr id="1380" name="Text Box 356"/>
        <xdr:cNvSpPr txBox="1">
          <a:spLocks noChangeArrowheads="1"/>
        </xdr:cNvSpPr>
      </xdr:nvSpPr>
      <xdr:spPr bwMode="auto">
        <a:xfrm>
          <a:off x="70812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132</xdr:col>
      <xdr:colOff>0</xdr:colOff>
      <xdr:row>265</xdr:row>
      <xdr:rowOff>0</xdr:rowOff>
    </xdr:from>
    <xdr:ext cx="76200" cy="198120"/>
    <xdr:sp macro="" textlink="">
      <xdr:nvSpPr>
        <xdr:cNvPr id="1381" name="Text Box 357"/>
        <xdr:cNvSpPr txBox="1">
          <a:spLocks noChangeArrowheads="1"/>
        </xdr:cNvSpPr>
      </xdr:nvSpPr>
      <xdr:spPr bwMode="auto">
        <a:xfrm>
          <a:off x="71338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133</xdr:col>
      <xdr:colOff>0</xdr:colOff>
      <xdr:row>265</xdr:row>
      <xdr:rowOff>0</xdr:rowOff>
    </xdr:from>
    <xdr:ext cx="76200" cy="198120"/>
    <xdr:sp macro="" textlink="">
      <xdr:nvSpPr>
        <xdr:cNvPr id="1382" name="Text Box 358"/>
        <xdr:cNvSpPr txBox="1">
          <a:spLocks noChangeArrowheads="1"/>
        </xdr:cNvSpPr>
      </xdr:nvSpPr>
      <xdr:spPr bwMode="auto">
        <a:xfrm>
          <a:off x="71864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134</xdr:col>
      <xdr:colOff>0</xdr:colOff>
      <xdr:row>265</xdr:row>
      <xdr:rowOff>0</xdr:rowOff>
    </xdr:from>
    <xdr:ext cx="76200" cy="198120"/>
    <xdr:sp macro="" textlink="">
      <xdr:nvSpPr>
        <xdr:cNvPr id="1383" name="Text Box 359"/>
        <xdr:cNvSpPr txBox="1">
          <a:spLocks noChangeArrowheads="1"/>
        </xdr:cNvSpPr>
      </xdr:nvSpPr>
      <xdr:spPr bwMode="auto">
        <a:xfrm>
          <a:off x="72390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135</xdr:col>
      <xdr:colOff>0</xdr:colOff>
      <xdr:row>265</xdr:row>
      <xdr:rowOff>0</xdr:rowOff>
    </xdr:from>
    <xdr:ext cx="76200" cy="198120"/>
    <xdr:sp macro="" textlink="">
      <xdr:nvSpPr>
        <xdr:cNvPr id="1384" name="Text Box 360"/>
        <xdr:cNvSpPr txBox="1">
          <a:spLocks noChangeArrowheads="1"/>
        </xdr:cNvSpPr>
      </xdr:nvSpPr>
      <xdr:spPr bwMode="auto">
        <a:xfrm>
          <a:off x="72915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136</xdr:col>
      <xdr:colOff>0</xdr:colOff>
      <xdr:row>265</xdr:row>
      <xdr:rowOff>0</xdr:rowOff>
    </xdr:from>
    <xdr:ext cx="76200" cy="198120"/>
    <xdr:sp macro="" textlink="">
      <xdr:nvSpPr>
        <xdr:cNvPr id="1385" name="Text Box 361"/>
        <xdr:cNvSpPr txBox="1">
          <a:spLocks noChangeArrowheads="1"/>
        </xdr:cNvSpPr>
      </xdr:nvSpPr>
      <xdr:spPr bwMode="auto">
        <a:xfrm>
          <a:off x="73441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137</xdr:col>
      <xdr:colOff>0</xdr:colOff>
      <xdr:row>265</xdr:row>
      <xdr:rowOff>0</xdr:rowOff>
    </xdr:from>
    <xdr:ext cx="76200" cy="198120"/>
    <xdr:sp macro="" textlink="">
      <xdr:nvSpPr>
        <xdr:cNvPr id="1386" name="Text Box 362"/>
        <xdr:cNvSpPr txBox="1">
          <a:spLocks noChangeArrowheads="1"/>
        </xdr:cNvSpPr>
      </xdr:nvSpPr>
      <xdr:spPr bwMode="auto">
        <a:xfrm>
          <a:off x="73967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138</xdr:col>
      <xdr:colOff>0</xdr:colOff>
      <xdr:row>265</xdr:row>
      <xdr:rowOff>0</xdr:rowOff>
    </xdr:from>
    <xdr:ext cx="76200" cy="198120"/>
    <xdr:sp macro="" textlink="">
      <xdr:nvSpPr>
        <xdr:cNvPr id="1387" name="Text Box 363"/>
        <xdr:cNvSpPr txBox="1">
          <a:spLocks noChangeArrowheads="1"/>
        </xdr:cNvSpPr>
      </xdr:nvSpPr>
      <xdr:spPr bwMode="auto">
        <a:xfrm>
          <a:off x="74493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139</xdr:col>
      <xdr:colOff>0</xdr:colOff>
      <xdr:row>265</xdr:row>
      <xdr:rowOff>0</xdr:rowOff>
    </xdr:from>
    <xdr:ext cx="76200" cy="198120"/>
    <xdr:sp macro="" textlink="">
      <xdr:nvSpPr>
        <xdr:cNvPr id="1388" name="Text Box 364"/>
        <xdr:cNvSpPr txBox="1">
          <a:spLocks noChangeArrowheads="1"/>
        </xdr:cNvSpPr>
      </xdr:nvSpPr>
      <xdr:spPr bwMode="auto">
        <a:xfrm>
          <a:off x="75018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140</xdr:col>
      <xdr:colOff>0</xdr:colOff>
      <xdr:row>265</xdr:row>
      <xdr:rowOff>0</xdr:rowOff>
    </xdr:from>
    <xdr:ext cx="76200" cy="198120"/>
    <xdr:sp macro="" textlink="">
      <xdr:nvSpPr>
        <xdr:cNvPr id="1389" name="Text Box 365"/>
        <xdr:cNvSpPr txBox="1">
          <a:spLocks noChangeArrowheads="1"/>
        </xdr:cNvSpPr>
      </xdr:nvSpPr>
      <xdr:spPr bwMode="auto">
        <a:xfrm>
          <a:off x="75544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141</xdr:col>
      <xdr:colOff>0</xdr:colOff>
      <xdr:row>265</xdr:row>
      <xdr:rowOff>0</xdr:rowOff>
    </xdr:from>
    <xdr:ext cx="76200" cy="198120"/>
    <xdr:sp macro="" textlink="">
      <xdr:nvSpPr>
        <xdr:cNvPr id="1390" name="Text Box 366"/>
        <xdr:cNvSpPr txBox="1">
          <a:spLocks noChangeArrowheads="1"/>
        </xdr:cNvSpPr>
      </xdr:nvSpPr>
      <xdr:spPr bwMode="auto">
        <a:xfrm>
          <a:off x="76070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142</xdr:col>
      <xdr:colOff>0</xdr:colOff>
      <xdr:row>265</xdr:row>
      <xdr:rowOff>0</xdr:rowOff>
    </xdr:from>
    <xdr:ext cx="76200" cy="198120"/>
    <xdr:sp macro="" textlink="">
      <xdr:nvSpPr>
        <xdr:cNvPr id="1391" name="Text Box 367"/>
        <xdr:cNvSpPr txBox="1">
          <a:spLocks noChangeArrowheads="1"/>
        </xdr:cNvSpPr>
      </xdr:nvSpPr>
      <xdr:spPr bwMode="auto">
        <a:xfrm>
          <a:off x="76596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143</xdr:col>
      <xdr:colOff>0</xdr:colOff>
      <xdr:row>265</xdr:row>
      <xdr:rowOff>0</xdr:rowOff>
    </xdr:from>
    <xdr:ext cx="76200" cy="198120"/>
    <xdr:sp macro="" textlink="">
      <xdr:nvSpPr>
        <xdr:cNvPr id="1392" name="Text Box 368"/>
        <xdr:cNvSpPr txBox="1">
          <a:spLocks noChangeArrowheads="1"/>
        </xdr:cNvSpPr>
      </xdr:nvSpPr>
      <xdr:spPr bwMode="auto">
        <a:xfrm>
          <a:off x="77122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144</xdr:col>
      <xdr:colOff>0</xdr:colOff>
      <xdr:row>265</xdr:row>
      <xdr:rowOff>0</xdr:rowOff>
    </xdr:from>
    <xdr:ext cx="76200" cy="198120"/>
    <xdr:sp macro="" textlink="">
      <xdr:nvSpPr>
        <xdr:cNvPr id="1393" name="Text Box 369"/>
        <xdr:cNvSpPr txBox="1">
          <a:spLocks noChangeArrowheads="1"/>
        </xdr:cNvSpPr>
      </xdr:nvSpPr>
      <xdr:spPr bwMode="auto">
        <a:xfrm>
          <a:off x="77647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145</xdr:col>
      <xdr:colOff>0</xdr:colOff>
      <xdr:row>265</xdr:row>
      <xdr:rowOff>0</xdr:rowOff>
    </xdr:from>
    <xdr:ext cx="76200" cy="198120"/>
    <xdr:sp macro="" textlink="">
      <xdr:nvSpPr>
        <xdr:cNvPr id="1394" name="Text Box 370"/>
        <xdr:cNvSpPr txBox="1">
          <a:spLocks noChangeArrowheads="1"/>
        </xdr:cNvSpPr>
      </xdr:nvSpPr>
      <xdr:spPr bwMode="auto">
        <a:xfrm>
          <a:off x="78173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146</xdr:col>
      <xdr:colOff>0</xdr:colOff>
      <xdr:row>265</xdr:row>
      <xdr:rowOff>0</xdr:rowOff>
    </xdr:from>
    <xdr:ext cx="76200" cy="198120"/>
    <xdr:sp macro="" textlink="">
      <xdr:nvSpPr>
        <xdr:cNvPr id="1395" name="Text Box 371"/>
        <xdr:cNvSpPr txBox="1">
          <a:spLocks noChangeArrowheads="1"/>
        </xdr:cNvSpPr>
      </xdr:nvSpPr>
      <xdr:spPr bwMode="auto">
        <a:xfrm>
          <a:off x="78699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147</xdr:col>
      <xdr:colOff>0</xdr:colOff>
      <xdr:row>265</xdr:row>
      <xdr:rowOff>0</xdr:rowOff>
    </xdr:from>
    <xdr:ext cx="76200" cy="198120"/>
    <xdr:sp macro="" textlink="">
      <xdr:nvSpPr>
        <xdr:cNvPr id="1396" name="Text Box 372"/>
        <xdr:cNvSpPr txBox="1">
          <a:spLocks noChangeArrowheads="1"/>
        </xdr:cNvSpPr>
      </xdr:nvSpPr>
      <xdr:spPr bwMode="auto">
        <a:xfrm>
          <a:off x="79225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148</xdr:col>
      <xdr:colOff>0</xdr:colOff>
      <xdr:row>265</xdr:row>
      <xdr:rowOff>0</xdr:rowOff>
    </xdr:from>
    <xdr:ext cx="76200" cy="198120"/>
    <xdr:sp macro="" textlink="">
      <xdr:nvSpPr>
        <xdr:cNvPr id="1397" name="Text Box 373"/>
        <xdr:cNvSpPr txBox="1">
          <a:spLocks noChangeArrowheads="1"/>
        </xdr:cNvSpPr>
      </xdr:nvSpPr>
      <xdr:spPr bwMode="auto">
        <a:xfrm>
          <a:off x="79750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149</xdr:col>
      <xdr:colOff>0</xdr:colOff>
      <xdr:row>265</xdr:row>
      <xdr:rowOff>0</xdr:rowOff>
    </xdr:from>
    <xdr:ext cx="76200" cy="198120"/>
    <xdr:sp macro="" textlink="">
      <xdr:nvSpPr>
        <xdr:cNvPr id="1398" name="Text Box 374"/>
        <xdr:cNvSpPr txBox="1">
          <a:spLocks noChangeArrowheads="1"/>
        </xdr:cNvSpPr>
      </xdr:nvSpPr>
      <xdr:spPr bwMode="auto">
        <a:xfrm>
          <a:off x="80276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150</xdr:col>
      <xdr:colOff>0</xdr:colOff>
      <xdr:row>265</xdr:row>
      <xdr:rowOff>0</xdr:rowOff>
    </xdr:from>
    <xdr:ext cx="76200" cy="198120"/>
    <xdr:sp macro="" textlink="">
      <xdr:nvSpPr>
        <xdr:cNvPr id="1399" name="Text Box 375"/>
        <xdr:cNvSpPr txBox="1">
          <a:spLocks noChangeArrowheads="1"/>
        </xdr:cNvSpPr>
      </xdr:nvSpPr>
      <xdr:spPr bwMode="auto">
        <a:xfrm>
          <a:off x="80802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151</xdr:col>
      <xdr:colOff>0</xdr:colOff>
      <xdr:row>265</xdr:row>
      <xdr:rowOff>0</xdr:rowOff>
    </xdr:from>
    <xdr:ext cx="76200" cy="198120"/>
    <xdr:sp macro="" textlink="">
      <xdr:nvSpPr>
        <xdr:cNvPr id="1400" name="Text Box 376"/>
        <xdr:cNvSpPr txBox="1">
          <a:spLocks noChangeArrowheads="1"/>
        </xdr:cNvSpPr>
      </xdr:nvSpPr>
      <xdr:spPr bwMode="auto">
        <a:xfrm>
          <a:off x="81328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152</xdr:col>
      <xdr:colOff>0</xdr:colOff>
      <xdr:row>265</xdr:row>
      <xdr:rowOff>0</xdr:rowOff>
    </xdr:from>
    <xdr:ext cx="76200" cy="198120"/>
    <xdr:sp macro="" textlink="">
      <xdr:nvSpPr>
        <xdr:cNvPr id="1401" name="Text Box 377"/>
        <xdr:cNvSpPr txBox="1">
          <a:spLocks noChangeArrowheads="1"/>
        </xdr:cNvSpPr>
      </xdr:nvSpPr>
      <xdr:spPr bwMode="auto">
        <a:xfrm>
          <a:off x="81854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153</xdr:col>
      <xdr:colOff>0</xdr:colOff>
      <xdr:row>265</xdr:row>
      <xdr:rowOff>0</xdr:rowOff>
    </xdr:from>
    <xdr:ext cx="76200" cy="198120"/>
    <xdr:sp macro="" textlink="">
      <xdr:nvSpPr>
        <xdr:cNvPr id="1402" name="Text Box 378"/>
        <xdr:cNvSpPr txBox="1">
          <a:spLocks noChangeArrowheads="1"/>
        </xdr:cNvSpPr>
      </xdr:nvSpPr>
      <xdr:spPr bwMode="auto">
        <a:xfrm>
          <a:off x="82379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154</xdr:col>
      <xdr:colOff>0</xdr:colOff>
      <xdr:row>265</xdr:row>
      <xdr:rowOff>0</xdr:rowOff>
    </xdr:from>
    <xdr:ext cx="76200" cy="198120"/>
    <xdr:sp macro="" textlink="">
      <xdr:nvSpPr>
        <xdr:cNvPr id="1403" name="Text Box 379"/>
        <xdr:cNvSpPr txBox="1">
          <a:spLocks noChangeArrowheads="1"/>
        </xdr:cNvSpPr>
      </xdr:nvSpPr>
      <xdr:spPr bwMode="auto">
        <a:xfrm>
          <a:off x="82905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155</xdr:col>
      <xdr:colOff>0</xdr:colOff>
      <xdr:row>265</xdr:row>
      <xdr:rowOff>0</xdr:rowOff>
    </xdr:from>
    <xdr:ext cx="76200" cy="198120"/>
    <xdr:sp macro="" textlink="">
      <xdr:nvSpPr>
        <xdr:cNvPr id="1404" name="Text Box 380"/>
        <xdr:cNvSpPr txBox="1">
          <a:spLocks noChangeArrowheads="1"/>
        </xdr:cNvSpPr>
      </xdr:nvSpPr>
      <xdr:spPr bwMode="auto">
        <a:xfrm>
          <a:off x="83431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156</xdr:col>
      <xdr:colOff>0</xdr:colOff>
      <xdr:row>265</xdr:row>
      <xdr:rowOff>0</xdr:rowOff>
    </xdr:from>
    <xdr:ext cx="76200" cy="198120"/>
    <xdr:sp macro="" textlink="">
      <xdr:nvSpPr>
        <xdr:cNvPr id="1405" name="Text Box 381"/>
        <xdr:cNvSpPr txBox="1">
          <a:spLocks noChangeArrowheads="1"/>
        </xdr:cNvSpPr>
      </xdr:nvSpPr>
      <xdr:spPr bwMode="auto">
        <a:xfrm>
          <a:off x="83957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157</xdr:col>
      <xdr:colOff>0</xdr:colOff>
      <xdr:row>265</xdr:row>
      <xdr:rowOff>0</xdr:rowOff>
    </xdr:from>
    <xdr:ext cx="76200" cy="198120"/>
    <xdr:sp macro="" textlink="">
      <xdr:nvSpPr>
        <xdr:cNvPr id="1406" name="Text Box 382"/>
        <xdr:cNvSpPr txBox="1">
          <a:spLocks noChangeArrowheads="1"/>
        </xdr:cNvSpPr>
      </xdr:nvSpPr>
      <xdr:spPr bwMode="auto">
        <a:xfrm>
          <a:off x="84482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158</xdr:col>
      <xdr:colOff>0</xdr:colOff>
      <xdr:row>265</xdr:row>
      <xdr:rowOff>0</xdr:rowOff>
    </xdr:from>
    <xdr:ext cx="76200" cy="198120"/>
    <xdr:sp macro="" textlink="">
      <xdr:nvSpPr>
        <xdr:cNvPr id="1407" name="Text Box 383"/>
        <xdr:cNvSpPr txBox="1">
          <a:spLocks noChangeArrowheads="1"/>
        </xdr:cNvSpPr>
      </xdr:nvSpPr>
      <xdr:spPr bwMode="auto">
        <a:xfrm>
          <a:off x="85008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159</xdr:col>
      <xdr:colOff>0</xdr:colOff>
      <xdr:row>265</xdr:row>
      <xdr:rowOff>0</xdr:rowOff>
    </xdr:from>
    <xdr:ext cx="76200" cy="198120"/>
    <xdr:sp macro="" textlink="">
      <xdr:nvSpPr>
        <xdr:cNvPr id="1408" name="Text Box 384"/>
        <xdr:cNvSpPr txBox="1">
          <a:spLocks noChangeArrowheads="1"/>
        </xdr:cNvSpPr>
      </xdr:nvSpPr>
      <xdr:spPr bwMode="auto">
        <a:xfrm>
          <a:off x="85534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160</xdr:col>
      <xdr:colOff>0</xdr:colOff>
      <xdr:row>265</xdr:row>
      <xdr:rowOff>0</xdr:rowOff>
    </xdr:from>
    <xdr:ext cx="76200" cy="198120"/>
    <xdr:sp macro="" textlink="">
      <xdr:nvSpPr>
        <xdr:cNvPr id="1409" name="Text Box 385"/>
        <xdr:cNvSpPr txBox="1">
          <a:spLocks noChangeArrowheads="1"/>
        </xdr:cNvSpPr>
      </xdr:nvSpPr>
      <xdr:spPr bwMode="auto">
        <a:xfrm>
          <a:off x="86060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161</xdr:col>
      <xdr:colOff>0</xdr:colOff>
      <xdr:row>265</xdr:row>
      <xdr:rowOff>0</xdr:rowOff>
    </xdr:from>
    <xdr:ext cx="76200" cy="198120"/>
    <xdr:sp macro="" textlink="">
      <xdr:nvSpPr>
        <xdr:cNvPr id="1410" name="Text Box 386"/>
        <xdr:cNvSpPr txBox="1">
          <a:spLocks noChangeArrowheads="1"/>
        </xdr:cNvSpPr>
      </xdr:nvSpPr>
      <xdr:spPr bwMode="auto">
        <a:xfrm>
          <a:off x="86586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162</xdr:col>
      <xdr:colOff>0</xdr:colOff>
      <xdr:row>265</xdr:row>
      <xdr:rowOff>0</xdr:rowOff>
    </xdr:from>
    <xdr:ext cx="76200" cy="198120"/>
    <xdr:sp macro="" textlink="">
      <xdr:nvSpPr>
        <xdr:cNvPr id="1411" name="Text Box 387"/>
        <xdr:cNvSpPr txBox="1">
          <a:spLocks noChangeArrowheads="1"/>
        </xdr:cNvSpPr>
      </xdr:nvSpPr>
      <xdr:spPr bwMode="auto">
        <a:xfrm>
          <a:off x="87111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163</xdr:col>
      <xdr:colOff>0</xdr:colOff>
      <xdr:row>265</xdr:row>
      <xdr:rowOff>0</xdr:rowOff>
    </xdr:from>
    <xdr:ext cx="76200" cy="198120"/>
    <xdr:sp macro="" textlink="">
      <xdr:nvSpPr>
        <xdr:cNvPr id="1412" name="Text Box 388"/>
        <xdr:cNvSpPr txBox="1">
          <a:spLocks noChangeArrowheads="1"/>
        </xdr:cNvSpPr>
      </xdr:nvSpPr>
      <xdr:spPr bwMode="auto">
        <a:xfrm>
          <a:off x="87637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164</xdr:col>
      <xdr:colOff>0</xdr:colOff>
      <xdr:row>265</xdr:row>
      <xdr:rowOff>0</xdr:rowOff>
    </xdr:from>
    <xdr:ext cx="76200" cy="198120"/>
    <xdr:sp macro="" textlink="">
      <xdr:nvSpPr>
        <xdr:cNvPr id="1413" name="Text Box 389"/>
        <xdr:cNvSpPr txBox="1">
          <a:spLocks noChangeArrowheads="1"/>
        </xdr:cNvSpPr>
      </xdr:nvSpPr>
      <xdr:spPr bwMode="auto">
        <a:xfrm>
          <a:off x="88163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165</xdr:col>
      <xdr:colOff>0</xdr:colOff>
      <xdr:row>265</xdr:row>
      <xdr:rowOff>0</xdr:rowOff>
    </xdr:from>
    <xdr:ext cx="76200" cy="198120"/>
    <xdr:sp macro="" textlink="">
      <xdr:nvSpPr>
        <xdr:cNvPr id="1414" name="Text Box 390"/>
        <xdr:cNvSpPr txBox="1">
          <a:spLocks noChangeArrowheads="1"/>
        </xdr:cNvSpPr>
      </xdr:nvSpPr>
      <xdr:spPr bwMode="auto">
        <a:xfrm>
          <a:off x="88689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166</xdr:col>
      <xdr:colOff>0</xdr:colOff>
      <xdr:row>265</xdr:row>
      <xdr:rowOff>0</xdr:rowOff>
    </xdr:from>
    <xdr:ext cx="76200" cy="198120"/>
    <xdr:sp macro="" textlink="">
      <xdr:nvSpPr>
        <xdr:cNvPr id="1415" name="Text Box 391"/>
        <xdr:cNvSpPr txBox="1">
          <a:spLocks noChangeArrowheads="1"/>
        </xdr:cNvSpPr>
      </xdr:nvSpPr>
      <xdr:spPr bwMode="auto">
        <a:xfrm>
          <a:off x="89214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167</xdr:col>
      <xdr:colOff>0</xdr:colOff>
      <xdr:row>265</xdr:row>
      <xdr:rowOff>0</xdr:rowOff>
    </xdr:from>
    <xdr:ext cx="76200" cy="198120"/>
    <xdr:sp macro="" textlink="">
      <xdr:nvSpPr>
        <xdr:cNvPr id="1416" name="Text Box 392"/>
        <xdr:cNvSpPr txBox="1">
          <a:spLocks noChangeArrowheads="1"/>
        </xdr:cNvSpPr>
      </xdr:nvSpPr>
      <xdr:spPr bwMode="auto">
        <a:xfrm>
          <a:off x="89740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168</xdr:col>
      <xdr:colOff>0</xdr:colOff>
      <xdr:row>265</xdr:row>
      <xdr:rowOff>0</xdr:rowOff>
    </xdr:from>
    <xdr:ext cx="76200" cy="198120"/>
    <xdr:sp macro="" textlink="">
      <xdr:nvSpPr>
        <xdr:cNvPr id="1417" name="Text Box 393"/>
        <xdr:cNvSpPr txBox="1">
          <a:spLocks noChangeArrowheads="1"/>
        </xdr:cNvSpPr>
      </xdr:nvSpPr>
      <xdr:spPr bwMode="auto">
        <a:xfrm>
          <a:off x="90266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169</xdr:col>
      <xdr:colOff>0</xdr:colOff>
      <xdr:row>265</xdr:row>
      <xdr:rowOff>0</xdr:rowOff>
    </xdr:from>
    <xdr:ext cx="76200" cy="198120"/>
    <xdr:sp macro="" textlink="">
      <xdr:nvSpPr>
        <xdr:cNvPr id="1418" name="Text Box 394"/>
        <xdr:cNvSpPr txBox="1">
          <a:spLocks noChangeArrowheads="1"/>
        </xdr:cNvSpPr>
      </xdr:nvSpPr>
      <xdr:spPr bwMode="auto">
        <a:xfrm>
          <a:off x="90792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170</xdr:col>
      <xdr:colOff>0</xdr:colOff>
      <xdr:row>265</xdr:row>
      <xdr:rowOff>0</xdr:rowOff>
    </xdr:from>
    <xdr:ext cx="76200" cy="198120"/>
    <xdr:sp macro="" textlink="">
      <xdr:nvSpPr>
        <xdr:cNvPr id="1419" name="Text Box 395"/>
        <xdr:cNvSpPr txBox="1">
          <a:spLocks noChangeArrowheads="1"/>
        </xdr:cNvSpPr>
      </xdr:nvSpPr>
      <xdr:spPr bwMode="auto">
        <a:xfrm>
          <a:off x="91318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171</xdr:col>
      <xdr:colOff>0</xdr:colOff>
      <xdr:row>265</xdr:row>
      <xdr:rowOff>0</xdr:rowOff>
    </xdr:from>
    <xdr:ext cx="76200" cy="198120"/>
    <xdr:sp macro="" textlink="">
      <xdr:nvSpPr>
        <xdr:cNvPr id="1420" name="Text Box 396"/>
        <xdr:cNvSpPr txBox="1">
          <a:spLocks noChangeArrowheads="1"/>
        </xdr:cNvSpPr>
      </xdr:nvSpPr>
      <xdr:spPr bwMode="auto">
        <a:xfrm>
          <a:off x="91843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172</xdr:col>
      <xdr:colOff>0</xdr:colOff>
      <xdr:row>265</xdr:row>
      <xdr:rowOff>0</xdr:rowOff>
    </xdr:from>
    <xdr:ext cx="76200" cy="198120"/>
    <xdr:sp macro="" textlink="">
      <xdr:nvSpPr>
        <xdr:cNvPr id="1421" name="Text Box 397"/>
        <xdr:cNvSpPr txBox="1">
          <a:spLocks noChangeArrowheads="1"/>
        </xdr:cNvSpPr>
      </xdr:nvSpPr>
      <xdr:spPr bwMode="auto">
        <a:xfrm>
          <a:off x="92369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173</xdr:col>
      <xdr:colOff>0</xdr:colOff>
      <xdr:row>265</xdr:row>
      <xdr:rowOff>0</xdr:rowOff>
    </xdr:from>
    <xdr:ext cx="76200" cy="198120"/>
    <xdr:sp macro="" textlink="">
      <xdr:nvSpPr>
        <xdr:cNvPr id="1422" name="Text Box 398"/>
        <xdr:cNvSpPr txBox="1">
          <a:spLocks noChangeArrowheads="1"/>
        </xdr:cNvSpPr>
      </xdr:nvSpPr>
      <xdr:spPr bwMode="auto">
        <a:xfrm>
          <a:off x="92895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174</xdr:col>
      <xdr:colOff>0</xdr:colOff>
      <xdr:row>265</xdr:row>
      <xdr:rowOff>0</xdr:rowOff>
    </xdr:from>
    <xdr:ext cx="76200" cy="198120"/>
    <xdr:sp macro="" textlink="">
      <xdr:nvSpPr>
        <xdr:cNvPr id="1423" name="Text Box 399"/>
        <xdr:cNvSpPr txBox="1">
          <a:spLocks noChangeArrowheads="1"/>
        </xdr:cNvSpPr>
      </xdr:nvSpPr>
      <xdr:spPr bwMode="auto">
        <a:xfrm>
          <a:off x="93421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175</xdr:col>
      <xdr:colOff>0</xdr:colOff>
      <xdr:row>265</xdr:row>
      <xdr:rowOff>0</xdr:rowOff>
    </xdr:from>
    <xdr:ext cx="76200" cy="198120"/>
    <xdr:sp macro="" textlink="">
      <xdr:nvSpPr>
        <xdr:cNvPr id="1424" name="Text Box 400"/>
        <xdr:cNvSpPr txBox="1">
          <a:spLocks noChangeArrowheads="1"/>
        </xdr:cNvSpPr>
      </xdr:nvSpPr>
      <xdr:spPr bwMode="auto">
        <a:xfrm>
          <a:off x="93946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176</xdr:col>
      <xdr:colOff>0</xdr:colOff>
      <xdr:row>265</xdr:row>
      <xdr:rowOff>0</xdr:rowOff>
    </xdr:from>
    <xdr:ext cx="76200" cy="198120"/>
    <xdr:sp macro="" textlink="">
      <xdr:nvSpPr>
        <xdr:cNvPr id="1425" name="Text Box 401"/>
        <xdr:cNvSpPr txBox="1">
          <a:spLocks noChangeArrowheads="1"/>
        </xdr:cNvSpPr>
      </xdr:nvSpPr>
      <xdr:spPr bwMode="auto">
        <a:xfrm>
          <a:off x="94472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177</xdr:col>
      <xdr:colOff>0</xdr:colOff>
      <xdr:row>265</xdr:row>
      <xdr:rowOff>0</xdr:rowOff>
    </xdr:from>
    <xdr:ext cx="76200" cy="198120"/>
    <xdr:sp macro="" textlink="">
      <xdr:nvSpPr>
        <xdr:cNvPr id="1426" name="Text Box 402"/>
        <xdr:cNvSpPr txBox="1">
          <a:spLocks noChangeArrowheads="1"/>
        </xdr:cNvSpPr>
      </xdr:nvSpPr>
      <xdr:spPr bwMode="auto">
        <a:xfrm>
          <a:off x="94998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178</xdr:col>
      <xdr:colOff>0</xdr:colOff>
      <xdr:row>265</xdr:row>
      <xdr:rowOff>0</xdr:rowOff>
    </xdr:from>
    <xdr:ext cx="76200" cy="198120"/>
    <xdr:sp macro="" textlink="">
      <xdr:nvSpPr>
        <xdr:cNvPr id="1427" name="Text Box 403"/>
        <xdr:cNvSpPr txBox="1">
          <a:spLocks noChangeArrowheads="1"/>
        </xdr:cNvSpPr>
      </xdr:nvSpPr>
      <xdr:spPr bwMode="auto">
        <a:xfrm>
          <a:off x="95524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179</xdr:col>
      <xdr:colOff>0</xdr:colOff>
      <xdr:row>265</xdr:row>
      <xdr:rowOff>0</xdr:rowOff>
    </xdr:from>
    <xdr:ext cx="76200" cy="198120"/>
    <xdr:sp macro="" textlink="">
      <xdr:nvSpPr>
        <xdr:cNvPr id="1428" name="Text Box 404"/>
        <xdr:cNvSpPr txBox="1">
          <a:spLocks noChangeArrowheads="1"/>
        </xdr:cNvSpPr>
      </xdr:nvSpPr>
      <xdr:spPr bwMode="auto">
        <a:xfrm>
          <a:off x="96050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180</xdr:col>
      <xdr:colOff>0</xdr:colOff>
      <xdr:row>265</xdr:row>
      <xdr:rowOff>0</xdr:rowOff>
    </xdr:from>
    <xdr:ext cx="76200" cy="198120"/>
    <xdr:sp macro="" textlink="">
      <xdr:nvSpPr>
        <xdr:cNvPr id="1429" name="Text Box 405"/>
        <xdr:cNvSpPr txBox="1">
          <a:spLocks noChangeArrowheads="1"/>
        </xdr:cNvSpPr>
      </xdr:nvSpPr>
      <xdr:spPr bwMode="auto">
        <a:xfrm>
          <a:off x="96575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181</xdr:col>
      <xdr:colOff>0</xdr:colOff>
      <xdr:row>265</xdr:row>
      <xdr:rowOff>0</xdr:rowOff>
    </xdr:from>
    <xdr:ext cx="76200" cy="198120"/>
    <xdr:sp macro="" textlink="">
      <xdr:nvSpPr>
        <xdr:cNvPr id="1430" name="Text Box 406"/>
        <xdr:cNvSpPr txBox="1">
          <a:spLocks noChangeArrowheads="1"/>
        </xdr:cNvSpPr>
      </xdr:nvSpPr>
      <xdr:spPr bwMode="auto">
        <a:xfrm>
          <a:off x="97101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182</xdr:col>
      <xdr:colOff>0</xdr:colOff>
      <xdr:row>265</xdr:row>
      <xdr:rowOff>0</xdr:rowOff>
    </xdr:from>
    <xdr:ext cx="76200" cy="198120"/>
    <xdr:sp macro="" textlink="">
      <xdr:nvSpPr>
        <xdr:cNvPr id="1431" name="Text Box 407"/>
        <xdr:cNvSpPr txBox="1">
          <a:spLocks noChangeArrowheads="1"/>
        </xdr:cNvSpPr>
      </xdr:nvSpPr>
      <xdr:spPr bwMode="auto">
        <a:xfrm>
          <a:off x="97627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183</xdr:col>
      <xdr:colOff>0</xdr:colOff>
      <xdr:row>265</xdr:row>
      <xdr:rowOff>0</xdr:rowOff>
    </xdr:from>
    <xdr:ext cx="76200" cy="198120"/>
    <xdr:sp macro="" textlink="">
      <xdr:nvSpPr>
        <xdr:cNvPr id="1432" name="Text Box 408"/>
        <xdr:cNvSpPr txBox="1">
          <a:spLocks noChangeArrowheads="1"/>
        </xdr:cNvSpPr>
      </xdr:nvSpPr>
      <xdr:spPr bwMode="auto">
        <a:xfrm>
          <a:off x="98153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184</xdr:col>
      <xdr:colOff>0</xdr:colOff>
      <xdr:row>265</xdr:row>
      <xdr:rowOff>0</xdr:rowOff>
    </xdr:from>
    <xdr:ext cx="76200" cy="198120"/>
    <xdr:sp macro="" textlink="">
      <xdr:nvSpPr>
        <xdr:cNvPr id="1433" name="Text Box 409"/>
        <xdr:cNvSpPr txBox="1">
          <a:spLocks noChangeArrowheads="1"/>
        </xdr:cNvSpPr>
      </xdr:nvSpPr>
      <xdr:spPr bwMode="auto">
        <a:xfrm>
          <a:off x="98679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185</xdr:col>
      <xdr:colOff>0</xdr:colOff>
      <xdr:row>265</xdr:row>
      <xdr:rowOff>0</xdr:rowOff>
    </xdr:from>
    <xdr:ext cx="76200" cy="198120"/>
    <xdr:sp macro="" textlink="">
      <xdr:nvSpPr>
        <xdr:cNvPr id="1434" name="Text Box 410"/>
        <xdr:cNvSpPr txBox="1">
          <a:spLocks noChangeArrowheads="1"/>
        </xdr:cNvSpPr>
      </xdr:nvSpPr>
      <xdr:spPr bwMode="auto">
        <a:xfrm>
          <a:off x="99204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186</xdr:col>
      <xdr:colOff>0</xdr:colOff>
      <xdr:row>265</xdr:row>
      <xdr:rowOff>0</xdr:rowOff>
    </xdr:from>
    <xdr:ext cx="76200" cy="198120"/>
    <xdr:sp macro="" textlink="">
      <xdr:nvSpPr>
        <xdr:cNvPr id="1435" name="Text Box 411"/>
        <xdr:cNvSpPr txBox="1">
          <a:spLocks noChangeArrowheads="1"/>
        </xdr:cNvSpPr>
      </xdr:nvSpPr>
      <xdr:spPr bwMode="auto">
        <a:xfrm>
          <a:off x="99730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187</xdr:col>
      <xdr:colOff>0</xdr:colOff>
      <xdr:row>265</xdr:row>
      <xdr:rowOff>0</xdr:rowOff>
    </xdr:from>
    <xdr:ext cx="76200" cy="198120"/>
    <xdr:sp macro="" textlink="">
      <xdr:nvSpPr>
        <xdr:cNvPr id="1436" name="Text Box 412"/>
        <xdr:cNvSpPr txBox="1">
          <a:spLocks noChangeArrowheads="1"/>
        </xdr:cNvSpPr>
      </xdr:nvSpPr>
      <xdr:spPr bwMode="auto">
        <a:xfrm>
          <a:off x="100256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188</xdr:col>
      <xdr:colOff>0</xdr:colOff>
      <xdr:row>265</xdr:row>
      <xdr:rowOff>0</xdr:rowOff>
    </xdr:from>
    <xdr:ext cx="76200" cy="198120"/>
    <xdr:sp macro="" textlink="">
      <xdr:nvSpPr>
        <xdr:cNvPr id="1437" name="Text Box 413"/>
        <xdr:cNvSpPr txBox="1">
          <a:spLocks noChangeArrowheads="1"/>
        </xdr:cNvSpPr>
      </xdr:nvSpPr>
      <xdr:spPr bwMode="auto">
        <a:xfrm>
          <a:off x="100782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189</xdr:col>
      <xdr:colOff>0</xdr:colOff>
      <xdr:row>265</xdr:row>
      <xdr:rowOff>0</xdr:rowOff>
    </xdr:from>
    <xdr:ext cx="76200" cy="198120"/>
    <xdr:sp macro="" textlink="">
      <xdr:nvSpPr>
        <xdr:cNvPr id="1438" name="Text Box 414"/>
        <xdr:cNvSpPr txBox="1">
          <a:spLocks noChangeArrowheads="1"/>
        </xdr:cNvSpPr>
      </xdr:nvSpPr>
      <xdr:spPr bwMode="auto">
        <a:xfrm>
          <a:off x="101307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190</xdr:col>
      <xdr:colOff>0</xdr:colOff>
      <xdr:row>265</xdr:row>
      <xdr:rowOff>0</xdr:rowOff>
    </xdr:from>
    <xdr:ext cx="76200" cy="198120"/>
    <xdr:sp macro="" textlink="">
      <xdr:nvSpPr>
        <xdr:cNvPr id="1439" name="Text Box 415"/>
        <xdr:cNvSpPr txBox="1">
          <a:spLocks noChangeArrowheads="1"/>
        </xdr:cNvSpPr>
      </xdr:nvSpPr>
      <xdr:spPr bwMode="auto">
        <a:xfrm>
          <a:off x="101833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191</xdr:col>
      <xdr:colOff>0</xdr:colOff>
      <xdr:row>265</xdr:row>
      <xdr:rowOff>0</xdr:rowOff>
    </xdr:from>
    <xdr:ext cx="76200" cy="198120"/>
    <xdr:sp macro="" textlink="">
      <xdr:nvSpPr>
        <xdr:cNvPr id="1440" name="Text Box 416"/>
        <xdr:cNvSpPr txBox="1">
          <a:spLocks noChangeArrowheads="1"/>
        </xdr:cNvSpPr>
      </xdr:nvSpPr>
      <xdr:spPr bwMode="auto">
        <a:xfrm>
          <a:off x="102359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192</xdr:col>
      <xdr:colOff>0</xdr:colOff>
      <xdr:row>265</xdr:row>
      <xdr:rowOff>0</xdr:rowOff>
    </xdr:from>
    <xdr:ext cx="76200" cy="198120"/>
    <xdr:sp macro="" textlink="">
      <xdr:nvSpPr>
        <xdr:cNvPr id="1441" name="Text Box 417"/>
        <xdr:cNvSpPr txBox="1">
          <a:spLocks noChangeArrowheads="1"/>
        </xdr:cNvSpPr>
      </xdr:nvSpPr>
      <xdr:spPr bwMode="auto">
        <a:xfrm>
          <a:off x="102885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193</xdr:col>
      <xdr:colOff>0</xdr:colOff>
      <xdr:row>265</xdr:row>
      <xdr:rowOff>0</xdr:rowOff>
    </xdr:from>
    <xdr:ext cx="76200" cy="198120"/>
    <xdr:sp macro="" textlink="">
      <xdr:nvSpPr>
        <xdr:cNvPr id="1442" name="Text Box 418"/>
        <xdr:cNvSpPr txBox="1">
          <a:spLocks noChangeArrowheads="1"/>
        </xdr:cNvSpPr>
      </xdr:nvSpPr>
      <xdr:spPr bwMode="auto">
        <a:xfrm>
          <a:off x="103411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194</xdr:col>
      <xdr:colOff>0</xdr:colOff>
      <xdr:row>265</xdr:row>
      <xdr:rowOff>0</xdr:rowOff>
    </xdr:from>
    <xdr:ext cx="76200" cy="198120"/>
    <xdr:sp macro="" textlink="">
      <xdr:nvSpPr>
        <xdr:cNvPr id="1443" name="Text Box 419"/>
        <xdr:cNvSpPr txBox="1">
          <a:spLocks noChangeArrowheads="1"/>
        </xdr:cNvSpPr>
      </xdr:nvSpPr>
      <xdr:spPr bwMode="auto">
        <a:xfrm>
          <a:off x="103936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195</xdr:col>
      <xdr:colOff>0</xdr:colOff>
      <xdr:row>265</xdr:row>
      <xdr:rowOff>0</xdr:rowOff>
    </xdr:from>
    <xdr:ext cx="76200" cy="198120"/>
    <xdr:sp macro="" textlink="">
      <xdr:nvSpPr>
        <xdr:cNvPr id="1444" name="Text Box 420"/>
        <xdr:cNvSpPr txBox="1">
          <a:spLocks noChangeArrowheads="1"/>
        </xdr:cNvSpPr>
      </xdr:nvSpPr>
      <xdr:spPr bwMode="auto">
        <a:xfrm>
          <a:off x="104462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196</xdr:col>
      <xdr:colOff>0</xdr:colOff>
      <xdr:row>265</xdr:row>
      <xdr:rowOff>0</xdr:rowOff>
    </xdr:from>
    <xdr:ext cx="76200" cy="198120"/>
    <xdr:sp macro="" textlink="">
      <xdr:nvSpPr>
        <xdr:cNvPr id="1445" name="Text Box 421"/>
        <xdr:cNvSpPr txBox="1">
          <a:spLocks noChangeArrowheads="1"/>
        </xdr:cNvSpPr>
      </xdr:nvSpPr>
      <xdr:spPr bwMode="auto">
        <a:xfrm>
          <a:off x="104988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197</xdr:col>
      <xdr:colOff>0</xdr:colOff>
      <xdr:row>265</xdr:row>
      <xdr:rowOff>0</xdr:rowOff>
    </xdr:from>
    <xdr:ext cx="76200" cy="198120"/>
    <xdr:sp macro="" textlink="">
      <xdr:nvSpPr>
        <xdr:cNvPr id="1446" name="Text Box 422"/>
        <xdr:cNvSpPr txBox="1">
          <a:spLocks noChangeArrowheads="1"/>
        </xdr:cNvSpPr>
      </xdr:nvSpPr>
      <xdr:spPr bwMode="auto">
        <a:xfrm>
          <a:off x="105514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198</xdr:col>
      <xdr:colOff>0</xdr:colOff>
      <xdr:row>265</xdr:row>
      <xdr:rowOff>0</xdr:rowOff>
    </xdr:from>
    <xdr:ext cx="76200" cy="198120"/>
    <xdr:sp macro="" textlink="">
      <xdr:nvSpPr>
        <xdr:cNvPr id="1447" name="Text Box 423"/>
        <xdr:cNvSpPr txBox="1">
          <a:spLocks noChangeArrowheads="1"/>
        </xdr:cNvSpPr>
      </xdr:nvSpPr>
      <xdr:spPr bwMode="auto">
        <a:xfrm>
          <a:off x="106039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199</xdr:col>
      <xdr:colOff>0</xdr:colOff>
      <xdr:row>265</xdr:row>
      <xdr:rowOff>0</xdr:rowOff>
    </xdr:from>
    <xdr:ext cx="76200" cy="198120"/>
    <xdr:sp macro="" textlink="">
      <xdr:nvSpPr>
        <xdr:cNvPr id="1448" name="Text Box 424"/>
        <xdr:cNvSpPr txBox="1">
          <a:spLocks noChangeArrowheads="1"/>
        </xdr:cNvSpPr>
      </xdr:nvSpPr>
      <xdr:spPr bwMode="auto">
        <a:xfrm>
          <a:off x="106565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200</xdr:col>
      <xdr:colOff>0</xdr:colOff>
      <xdr:row>265</xdr:row>
      <xdr:rowOff>0</xdr:rowOff>
    </xdr:from>
    <xdr:ext cx="76200" cy="198120"/>
    <xdr:sp macro="" textlink="">
      <xdr:nvSpPr>
        <xdr:cNvPr id="1449" name="Text Box 425"/>
        <xdr:cNvSpPr txBox="1">
          <a:spLocks noChangeArrowheads="1"/>
        </xdr:cNvSpPr>
      </xdr:nvSpPr>
      <xdr:spPr bwMode="auto">
        <a:xfrm>
          <a:off x="107091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201</xdr:col>
      <xdr:colOff>0</xdr:colOff>
      <xdr:row>265</xdr:row>
      <xdr:rowOff>0</xdr:rowOff>
    </xdr:from>
    <xdr:ext cx="76200" cy="198120"/>
    <xdr:sp macro="" textlink="">
      <xdr:nvSpPr>
        <xdr:cNvPr id="1450" name="Text Box 426"/>
        <xdr:cNvSpPr txBox="1">
          <a:spLocks noChangeArrowheads="1"/>
        </xdr:cNvSpPr>
      </xdr:nvSpPr>
      <xdr:spPr bwMode="auto">
        <a:xfrm>
          <a:off x="107617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202</xdr:col>
      <xdr:colOff>0</xdr:colOff>
      <xdr:row>265</xdr:row>
      <xdr:rowOff>0</xdr:rowOff>
    </xdr:from>
    <xdr:ext cx="76200" cy="198120"/>
    <xdr:sp macro="" textlink="">
      <xdr:nvSpPr>
        <xdr:cNvPr id="1451" name="Text Box 427"/>
        <xdr:cNvSpPr txBox="1">
          <a:spLocks noChangeArrowheads="1"/>
        </xdr:cNvSpPr>
      </xdr:nvSpPr>
      <xdr:spPr bwMode="auto">
        <a:xfrm>
          <a:off x="108143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203</xdr:col>
      <xdr:colOff>0</xdr:colOff>
      <xdr:row>265</xdr:row>
      <xdr:rowOff>0</xdr:rowOff>
    </xdr:from>
    <xdr:ext cx="76200" cy="198120"/>
    <xdr:sp macro="" textlink="">
      <xdr:nvSpPr>
        <xdr:cNvPr id="1452" name="Text Box 428"/>
        <xdr:cNvSpPr txBox="1">
          <a:spLocks noChangeArrowheads="1"/>
        </xdr:cNvSpPr>
      </xdr:nvSpPr>
      <xdr:spPr bwMode="auto">
        <a:xfrm>
          <a:off x="108668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204</xdr:col>
      <xdr:colOff>0</xdr:colOff>
      <xdr:row>265</xdr:row>
      <xdr:rowOff>0</xdr:rowOff>
    </xdr:from>
    <xdr:ext cx="76200" cy="198120"/>
    <xdr:sp macro="" textlink="">
      <xdr:nvSpPr>
        <xdr:cNvPr id="1453" name="Text Box 429"/>
        <xdr:cNvSpPr txBox="1">
          <a:spLocks noChangeArrowheads="1"/>
        </xdr:cNvSpPr>
      </xdr:nvSpPr>
      <xdr:spPr bwMode="auto">
        <a:xfrm>
          <a:off x="109194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205</xdr:col>
      <xdr:colOff>0</xdr:colOff>
      <xdr:row>265</xdr:row>
      <xdr:rowOff>0</xdr:rowOff>
    </xdr:from>
    <xdr:ext cx="76200" cy="198120"/>
    <xdr:sp macro="" textlink="">
      <xdr:nvSpPr>
        <xdr:cNvPr id="1454" name="Text Box 430"/>
        <xdr:cNvSpPr txBox="1">
          <a:spLocks noChangeArrowheads="1"/>
        </xdr:cNvSpPr>
      </xdr:nvSpPr>
      <xdr:spPr bwMode="auto">
        <a:xfrm>
          <a:off x="109720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206</xdr:col>
      <xdr:colOff>0</xdr:colOff>
      <xdr:row>265</xdr:row>
      <xdr:rowOff>0</xdr:rowOff>
    </xdr:from>
    <xdr:ext cx="76200" cy="198120"/>
    <xdr:sp macro="" textlink="">
      <xdr:nvSpPr>
        <xdr:cNvPr id="1455" name="Text Box 431"/>
        <xdr:cNvSpPr txBox="1">
          <a:spLocks noChangeArrowheads="1"/>
        </xdr:cNvSpPr>
      </xdr:nvSpPr>
      <xdr:spPr bwMode="auto">
        <a:xfrm>
          <a:off x="110246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207</xdr:col>
      <xdr:colOff>0</xdr:colOff>
      <xdr:row>265</xdr:row>
      <xdr:rowOff>0</xdr:rowOff>
    </xdr:from>
    <xdr:ext cx="76200" cy="198120"/>
    <xdr:sp macro="" textlink="">
      <xdr:nvSpPr>
        <xdr:cNvPr id="1456" name="Text Box 432"/>
        <xdr:cNvSpPr txBox="1">
          <a:spLocks noChangeArrowheads="1"/>
        </xdr:cNvSpPr>
      </xdr:nvSpPr>
      <xdr:spPr bwMode="auto">
        <a:xfrm>
          <a:off x="110771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208</xdr:col>
      <xdr:colOff>0</xdr:colOff>
      <xdr:row>265</xdr:row>
      <xdr:rowOff>0</xdr:rowOff>
    </xdr:from>
    <xdr:ext cx="76200" cy="198120"/>
    <xdr:sp macro="" textlink="">
      <xdr:nvSpPr>
        <xdr:cNvPr id="1457" name="Text Box 433"/>
        <xdr:cNvSpPr txBox="1">
          <a:spLocks noChangeArrowheads="1"/>
        </xdr:cNvSpPr>
      </xdr:nvSpPr>
      <xdr:spPr bwMode="auto">
        <a:xfrm>
          <a:off x="111297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209</xdr:col>
      <xdr:colOff>0</xdr:colOff>
      <xdr:row>265</xdr:row>
      <xdr:rowOff>0</xdr:rowOff>
    </xdr:from>
    <xdr:ext cx="76200" cy="198120"/>
    <xdr:sp macro="" textlink="">
      <xdr:nvSpPr>
        <xdr:cNvPr id="1458" name="Text Box 434"/>
        <xdr:cNvSpPr txBox="1">
          <a:spLocks noChangeArrowheads="1"/>
        </xdr:cNvSpPr>
      </xdr:nvSpPr>
      <xdr:spPr bwMode="auto">
        <a:xfrm>
          <a:off x="111823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210</xdr:col>
      <xdr:colOff>0</xdr:colOff>
      <xdr:row>265</xdr:row>
      <xdr:rowOff>0</xdr:rowOff>
    </xdr:from>
    <xdr:ext cx="76200" cy="198120"/>
    <xdr:sp macro="" textlink="">
      <xdr:nvSpPr>
        <xdr:cNvPr id="1459" name="Text Box 435"/>
        <xdr:cNvSpPr txBox="1">
          <a:spLocks noChangeArrowheads="1"/>
        </xdr:cNvSpPr>
      </xdr:nvSpPr>
      <xdr:spPr bwMode="auto">
        <a:xfrm>
          <a:off x="112349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211</xdr:col>
      <xdr:colOff>0</xdr:colOff>
      <xdr:row>265</xdr:row>
      <xdr:rowOff>0</xdr:rowOff>
    </xdr:from>
    <xdr:ext cx="76200" cy="198120"/>
    <xdr:sp macro="" textlink="">
      <xdr:nvSpPr>
        <xdr:cNvPr id="1460" name="Text Box 436"/>
        <xdr:cNvSpPr txBox="1">
          <a:spLocks noChangeArrowheads="1"/>
        </xdr:cNvSpPr>
      </xdr:nvSpPr>
      <xdr:spPr bwMode="auto">
        <a:xfrm>
          <a:off x="112875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212</xdr:col>
      <xdr:colOff>0</xdr:colOff>
      <xdr:row>265</xdr:row>
      <xdr:rowOff>0</xdr:rowOff>
    </xdr:from>
    <xdr:ext cx="76200" cy="198120"/>
    <xdr:sp macro="" textlink="">
      <xdr:nvSpPr>
        <xdr:cNvPr id="1461" name="Text Box 437"/>
        <xdr:cNvSpPr txBox="1">
          <a:spLocks noChangeArrowheads="1"/>
        </xdr:cNvSpPr>
      </xdr:nvSpPr>
      <xdr:spPr bwMode="auto">
        <a:xfrm>
          <a:off x="113400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213</xdr:col>
      <xdr:colOff>0</xdr:colOff>
      <xdr:row>265</xdr:row>
      <xdr:rowOff>0</xdr:rowOff>
    </xdr:from>
    <xdr:ext cx="76200" cy="198120"/>
    <xdr:sp macro="" textlink="">
      <xdr:nvSpPr>
        <xdr:cNvPr id="1462" name="Text Box 438"/>
        <xdr:cNvSpPr txBox="1">
          <a:spLocks noChangeArrowheads="1"/>
        </xdr:cNvSpPr>
      </xdr:nvSpPr>
      <xdr:spPr bwMode="auto">
        <a:xfrm>
          <a:off x="113926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214</xdr:col>
      <xdr:colOff>0</xdr:colOff>
      <xdr:row>265</xdr:row>
      <xdr:rowOff>0</xdr:rowOff>
    </xdr:from>
    <xdr:ext cx="76200" cy="198120"/>
    <xdr:sp macro="" textlink="">
      <xdr:nvSpPr>
        <xdr:cNvPr id="1463" name="Text Box 439"/>
        <xdr:cNvSpPr txBox="1">
          <a:spLocks noChangeArrowheads="1"/>
        </xdr:cNvSpPr>
      </xdr:nvSpPr>
      <xdr:spPr bwMode="auto">
        <a:xfrm>
          <a:off x="114452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215</xdr:col>
      <xdr:colOff>0</xdr:colOff>
      <xdr:row>265</xdr:row>
      <xdr:rowOff>0</xdr:rowOff>
    </xdr:from>
    <xdr:ext cx="76200" cy="198120"/>
    <xdr:sp macro="" textlink="">
      <xdr:nvSpPr>
        <xdr:cNvPr id="1464" name="Text Box 440"/>
        <xdr:cNvSpPr txBox="1">
          <a:spLocks noChangeArrowheads="1"/>
        </xdr:cNvSpPr>
      </xdr:nvSpPr>
      <xdr:spPr bwMode="auto">
        <a:xfrm>
          <a:off x="114978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216</xdr:col>
      <xdr:colOff>0</xdr:colOff>
      <xdr:row>265</xdr:row>
      <xdr:rowOff>0</xdr:rowOff>
    </xdr:from>
    <xdr:ext cx="76200" cy="198120"/>
    <xdr:sp macro="" textlink="">
      <xdr:nvSpPr>
        <xdr:cNvPr id="1465" name="Text Box 441"/>
        <xdr:cNvSpPr txBox="1">
          <a:spLocks noChangeArrowheads="1"/>
        </xdr:cNvSpPr>
      </xdr:nvSpPr>
      <xdr:spPr bwMode="auto">
        <a:xfrm>
          <a:off x="115503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217</xdr:col>
      <xdr:colOff>0</xdr:colOff>
      <xdr:row>265</xdr:row>
      <xdr:rowOff>0</xdr:rowOff>
    </xdr:from>
    <xdr:ext cx="76200" cy="198120"/>
    <xdr:sp macro="" textlink="">
      <xdr:nvSpPr>
        <xdr:cNvPr id="1466" name="Text Box 442"/>
        <xdr:cNvSpPr txBox="1">
          <a:spLocks noChangeArrowheads="1"/>
        </xdr:cNvSpPr>
      </xdr:nvSpPr>
      <xdr:spPr bwMode="auto">
        <a:xfrm>
          <a:off x="116029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218</xdr:col>
      <xdr:colOff>0</xdr:colOff>
      <xdr:row>265</xdr:row>
      <xdr:rowOff>0</xdr:rowOff>
    </xdr:from>
    <xdr:ext cx="76200" cy="198120"/>
    <xdr:sp macro="" textlink="">
      <xdr:nvSpPr>
        <xdr:cNvPr id="1467" name="Text Box 443"/>
        <xdr:cNvSpPr txBox="1">
          <a:spLocks noChangeArrowheads="1"/>
        </xdr:cNvSpPr>
      </xdr:nvSpPr>
      <xdr:spPr bwMode="auto">
        <a:xfrm>
          <a:off x="116555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219</xdr:col>
      <xdr:colOff>0</xdr:colOff>
      <xdr:row>265</xdr:row>
      <xdr:rowOff>0</xdr:rowOff>
    </xdr:from>
    <xdr:ext cx="76200" cy="198120"/>
    <xdr:sp macro="" textlink="">
      <xdr:nvSpPr>
        <xdr:cNvPr id="1468" name="Text Box 444"/>
        <xdr:cNvSpPr txBox="1">
          <a:spLocks noChangeArrowheads="1"/>
        </xdr:cNvSpPr>
      </xdr:nvSpPr>
      <xdr:spPr bwMode="auto">
        <a:xfrm>
          <a:off x="117081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220</xdr:col>
      <xdr:colOff>0</xdr:colOff>
      <xdr:row>265</xdr:row>
      <xdr:rowOff>0</xdr:rowOff>
    </xdr:from>
    <xdr:ext cx="76200" cy="198120"/>
    <xdr:sp macro="" textlink="">
      <xdr:nvSpPr>
        <xdr:cNvPr id="1469" name="Text Box 445"/>
        <xdr:cNvSpPr txBox="1">
          <a:spLocks noChangeArrowheads="1"/>
        </xdr:cNvSpPr>
      </xdr:nvSpPr>
      <xdr:spPr bwMode="auto">
        <a:xfrm>
          <a:off x="117607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221</xdr:col>
      <xdr:colOff>0</xdr:colOff>
      <xdr:row>265</xdr:row>
      <xdr:rowOff>0</xdr:rowOff>
    </xdr:from>
    <xdr:ext cx="76200" cy="198120"/>
    <xdr:sp macro="" textlink="">
      <xdr:nvSpPr>
        <xdr:cNvPr id="1470" name="Text Box 446"/>
        <xdr:cNvSpPr txBox="1">
          <a:spLocks noChangeArrowheads="1"/>
        </xdr:cNvSpPr>
      </xdr:nvSpPr>
      <xdr:spPr bwMode="auto">
        <a:xfrm>
          <a:off x="118132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222</xdr:col>
      <xdr:colOff>0</xdr:colOff>
      <xdr:row>265</xdr:row>
      <xdr:rowOff>0</xdr:rowOff>
    </xdr:from>
    <xdr:ext cx="76200" cy="198120"/>
    <xdr:sp macro="" textlink="">
      <xdr:nvSpPr>
        <xdr:cNvPr id="1471" name="Text Box 447"/>
        <xdr:cNvSpPr txBox="1">
          <a:spLocks noChangeArrowheads="1"/>
        </xdr:cNvSpPr>
      </xdr:nvSpPr>
      <xdr:spPr bwMode="auto">
        <a:xfrm>
          <a:off x="118658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223</xdr:col>
      <xdr:colOff>0</xdr:colOff>
      <xdr:row>265</xdr:row>
      <xdr:rowOff>0</xdr:rowOff>
    </xdr:from>
    <xdr:ext cx="76200" cy="198120"/>
    <xdr:sp macro="" textlink="">
      <xdr:nvSpPr>
        <xdr:cNvPr id="1472" name="Text Box 448"/>
        <xdr:cNvSpPr txBox="1">
          <a:spLocks noChangeArrowheads="1"/>
        </xdr:cNvSpPr>
      </xdr:nvSpPr>
      <xdr:spPr bwMode="auto">
        <a:xfrm>
          <a:off x="119184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224</xdr:col>
      <xdr:colOff>0</xdr:colOff>
      <xdr:row>265</xdr:row>
      <xdr:rowOff>0</xdr:rowOff>
    </xdr:from>
    <xdr:ext cx="76200" cy="198120"/>
    <xdr:sp macro="" textlink="">
      <xdr:nvSpPr>
        <xdr:cNvPr id="1473" name="Text Box 449"/>
        <xdr:cNvSpPr txBox="1">
          <a:spLocks noChangeArrowheads="1"/>
        </xdr:cNvSpPr>
      </xdr:nvSpPr>
      <xdr:spPr bwMode="auto">
        <a:xfrm>
          <a:off x="119710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225</xdr:col>
      <xdr:colOff>0</xdr:colOff>
      <xdr:row>265</xdr:row>
      <xdr:rowOff>0</xdr:rowOff>
    </xdr:from>
    <xdr:ext cx="76200" cy="198120"/>
    <xdr:sp macro="" textlink="">
      <xdr:nvSpPr>
        <xdr:cNvPr id="1474" name="Text Box 450"/>
        <xdr:cNvSpPr txBox="1">
          <a:spLocks noChangeArrowheads="1"/>
        </xdr:cNvSpPr>
      </xdr:nvSpPr>
      <xdr:spPr bwMode="auto">
        <a:xfrm>
          <a:off x="120235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226</xdr:col>
      <xdr:colOff>0</xdr:colOff>
      <xdr:row>265</xdr:row>
      <xdr:rowOff>0</xdr:rowOff>
    </xdr:from>
    <xdr:ext cx="76200" cy="198120"/>
    <xdr:sp macro="" textlink="">
      <xdr:nvSpPr>
        <xdr:cNvPr id="1475" name="Text Box 451"/>
        <xdr:cNvSpPr txBox="1">
          <a:spLocks noChangeArrowheads="1"/>
        </xdr:cNvSpPr>
      </xdr:nvSpPr>
      <xdr:spPr bwMode="auto">
        <a:xfrm>
          <a:off x="120761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227</xdr:col>
      <xdr:colOff>0</xdr:colOff>
      <xdr:row>265</xdr:row>
      <xdr:rowOff>0</xdr:rowOff>
    </xdr:from>
    <xdr:ext cx="76200" cy="198120"/>
    <xdr:sp macro="" textlink="">
      <xdr:nvSpPr>
        <xdr:cNvPr id="1476" name="Text Box 452"/>
        <xdr:cNvSpPr txBox="1">
          <a:spLocks noChangeArrowheads="1"/>
        </xdr:cNvSpPr>
      </xdr:nvSpPr>
      <xdr:spPr bwMode="auto">
        <a:xfrm>
          <a:off x="121287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228</xdr:col>
      <xdr:colOff>0</xdr:colOff>
      <xdr:row>265</xdr:row>
      <xdr:rowOff>0</xdr:rowOff>
    </xdr:from>
    <xdr:ext cx="76200" cy="198120"/>
    <xdr:sp macro="" textlink="">
      <xdr:nvSpPr>
        <xdr:cNvPr id="1477" name="Text Box 453"/>
        <xdr:cNvSpPr txBox="1">
          <a:spLocks noChangeArrowheads="1"/>
        </xdr:cNvSpPr>
      </xdr:nvSpPr>
      <xdr:spPr bwMode="auto">
        <a:xfrm>
          <a:off x="121813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229</xdr:col>
      <xdr:colOff>0</xdr:colOff>
      <xdr:row>265</xdr:row>
      <xdr:rowOff>0</xdr:rowOff>
    </xdr:from>
    <xdr:ext cx="76200" cy="198120"/>
    <xdr:sp macro="" textlink="">
      <xdr:nvSpPr>
        <xdr:cNvPr id="1478" name="Text Box 454"/>
        <xdr:cNvSpPr txBox="1">
          <a:spLocks noChangeArrowheads="1"/>
        </xdr:cNvSpPr>
      </xdr:nvSpPr>
      <xdr:spPr bwMode="auto">
        <a:xfrm>
          <a:off x="122339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230</xdr:col>
      <xdr:colOff>0</xdr:colOff>
      <xdr:row>265</xdr:row>
      <xdr:rowOff>0</xdr:rowOff>
    </xdr:from>
    <xdr:ext cx="76200" cy="198120"/>
    <xdr:sp macro="" textlink="">
      <xdr:nvSpPr>
        <xdr:cNvPr id="1479" name="Text Box 455"/>
        <xdr:cNvSpPr txBox="1">
          <a:spLocks noChangeArrowheads="1"/>
        </xdr:cNvSpPr>
      </xdr:nvSpPr>
      <xdr:spPr bwMode="auto">
        <a:xfrm>
          <a:off x="122864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231</xdr:col>
      <xdr:colOff>0</xdr:colOff>
      <xdr:row>265</xdr:row>
      <xdr:rowOff>0</xdr:rowOff>
    </xdr:from>
    <xdr:ext cx="76200" cy="198120"/>
    <xdr:sp macro="" textlink="">
      <xdr:nvSpPr>
        <xdr:cNvPr id="1480" name="Text Box 456"/>
        <xdr:cNvSpPr txBox="1">
          <a:spLocks noChangeArrowheads="1"/>
        </xdr:cNvSpPr>
      </xdr:nvSpPr>
      <xdr:spPr bwMode="auto">
        <a:xfrm>
          <a:off x="123390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232</xdr:col>
      <xdr:colOff>0</xdr:colOff>
      <xdr:row>265</xdr:row>
      <xdr:rowOff>0</xdr:rowOff>
    </xdr:from>
    <xdr:ext cx="76200" cy="198120"/>
    <xdr:sp macro="" textlink="">
      <xdr:nvSpPr>
        <xdr:cNvPr id="1481" name="Text Box 457"/>
        <xdr:cNvSpPr txBox="1">
          <a:spLocks noChangeArrowheads="1"/>
        </xdr:cNvSpPr>
      </xdr:nvSpPr>
      <xdr:spPr bwMode="auto">
        <a:xfrm>
          <a:off x="123916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233</xdr:col>
      <xdr:colOff>0</xdr:colOff>
      <xdr:row>265</xdr:row>
      <xdr:rowOff>0</xdr:rowOff>
    </xdr:from>
    <xdr:ext cx="76200" cy="198120"/>
    <xdr:sp macro="" textlink="">
      <xdr:nvSpPr>
        <xdr:cNvPr id="1482" name="Text Box 458"/>
        <xdr:cNvSpPr txBox="1">
          <a:spLocks noChangeArrowheads="1"/>
        </xdr:cNvSpPr>
      </xdr:nvSpPr>
      <xdr:spPr bwMode="auto">
        <a:xfrm>
          <a:off x="124442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234</xdr:col>
      <xdr:colOff>0</xdr:colOff>
      <xdr:row>265</xdr:row>
      <xdr:rowOff>0</xdr:rowOff>
    </xdr:from>
    <xdr:ext cx="76200" cy="198120"/>
    <xdr:sp macro="" textlink="">
      <xdr:nvSpPr>
        <xdr:cNvPr id="1483" name="Text Box 459"/>
        <xdr:cNvSpPr txBox="1">
          <a:spLocks noChangeArrowheads="1"/>
        </xdr:cNvSpPr>
      </xdr:nvSpPr>
      <xdr:spPr bwMode="auto">
        <a:xfrm>
          <a:off x="124968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235</xdr:col>
      <xdr:colOff>0</xdr:colOff>
      <xdr:row>265</xdr:row>
      <xdr:rowOff>0</xdr:rowOff>
    </xdr:from>
    <xdr:ext cx="76200" cy="198120"/>
    <xdr:sp macro="" textlink="">
      <xdr:nvSpPr>
        <xdr:cNvPr id="1484" name="Text Box 460"/>
        <xdr:cNvSpPr txBox="1">
          <a:spLocks noChangeArrowheads="1"/>
        </xdr:cNvSpPr>
      </xdr:nvSpPr>
      <xdr:spPr bwMode="auto">
        <a:xfrm>
          <a:off x="125493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236</xdr:col>
      <xdr:colOff>0</xdr:colOff>
      <xdr:row>265</xdr:row>
      <xdr:rowOff>0</xdr:rowOff>
    </xdr:from>
    <xdr:ext cx="76200" cy="198120"/>
    <xdr:sp macro="" textlink="">
      <xdr:nvSpPr>
        <xdr:cNvPr id="1485" name="Text Box 461"/>
        <xdr:cNvSpPr txBox="1">
          <a:spLocks noChangeArrowheads="1"/>
        </xdr:cNvSpPr>
      </xdr:nvSpPr>
      <xdr:spPr bwMode="auto">
        <a:xfrm>
          <a:off x="126019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237</xdr:col>
      <xdr:colOff>0</xdr:colOff>
      <xdr:row>265</xdr:row>
      <xdr:rowOff>0</xdr:rowOff>
    </xdr:from>
    <xdr:ext cx="76200" cy="198120"/>
    <xdr:sp macro="" textlink="">
      <xdr:nvSpPr>
        <xdr:cNvPr id="1486" name="Text Box 462"/>
        <xdr:cNvSpPr txBox="1">
          <a:spLocks noChangeArrowheads="1"/>
        </xdr:cNvSpPr>
      </xdr:nvSpPr>
      <xdr:spPr bwMode="auto">
        <a:xfrm>
          <a:off x="126545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238</xdr:col>
      <xdr:colOff>0</xdr:colOff>
      <xdr:row>265</xdr:row>
      <xdr:rowOff>0</xdr:rowOff>
    </xdr:from>
    <xdr:ext cx="76200" cy="198120"/>
    <xdr:sp macro="" textlink="">
      <xdr:nvSpPr>
        <xdr:cNvPr id="1487" name="Text Box 463"/>
        <xdr:cNvSpPr txBox="1">
          <a:spLocks noChangeArrowheads="1"/>
        </xdr:cNvSpPr>
      </xdr:nvSpPr>
      <xdr:spPr bwMode="auto">
        <a:xfrm>
          <a:off x="127071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239</xdr:col>
      <xdr:colOff>0</xdr:colOff>
      <xdr:row>265</xdr:row>
      <xdr:rowOff>0</xdr:rowOff>
    </xdr:from>
    <xdr:ext cx="76200" cy="198120"/>
    <xdr:sp macro="" textlink="">
      <xdr:nvSpPr>
        <xdr:cNvPr id="1488" name="Text Box 464"/>
        <xdr:cNvSpPr txBox="1">
          <a:spLocks noChangeArrowheads="1"/>
        </xdr:cNvSpPr>
      </xdr:nvSpPr>
      <xdr:spPr bwMode="auto">
        <a:xfrm>
          <a:off x="127596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240</xdr:col>
      <xdr:colOff>0</xdr:colOff>
      <xdr:row>265</xdr:row>
      <xdr:rowOff>0</xdr:rowOff>
    </xdr:from>
    <xdr:ext cx="76200" cy="198120"/>
    <xdr:sp macro="" textlink="">
      <xdr:nvSpPr>
        <xdr:cNvPr id="1489" name="Text Box 465"/>
        <xdr:cNvSpPr txBox="1">
          <a:spLocks noChangeArrowheads="1"/>
        </xdr:cNvSpPr>
      </xdr:nvSpPr>
      <xdr:spPr bwMode="auto">
        <a:xfrm>
          <a:off x="128122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241</xdr:col>
      <xdr:colOff>0</xdr:colOff>
      <xdr:row>265</xdr:row>
      <xdr:rowOff>0</xdr:rowOff>
    </xdr:from>
    <xdr:ext cx="76200" cy="198120"/>
    <xdr:sp macro="" textlink="">
      <xdr:nvSpPr>
        <xdr:cNvPr id="1490" name="Text Box 466"/>
        <xdr:cNvSpPr txBox="1">
          <a:spLocks noChangeArrowheads="1"/>
        </xdr:cNvSpPr>
      </xdr:nvSpPr>
      <xdr:spPr bwMode="auto">
        <a:xfrm>
          <a:off x="128648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242</xdr:col>
      <xdr:colOff>0</xdr:colOff>
      <xdr:row>265</xdr:row>
      <xdr:rowOff>0</xdr:rowOff>
    </xdr:from>
    <xdr:ext cx="76200" cy="198120"/>
    <xdr:sp macro="" textlink="">
      <xdr:nvSpPr>
        <xdr:cNvPr id="1491" name="Text Box 467"/>
        <xdr:cNvSpPr txBox="1">
          <a:spLocks noChangeArrowheads="1"/>
        </xdr:cNvSpPr>
      </xdr:nvSpPr>
      <xdr:spPr bwMode="auto">
        <a:xfrm>
          <a:off x="129174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243</xdr:col>
      <xdr:colOff>0</xdr:colOff>
      <xdr:row>265</xdr:row>
      <xdr:rowOff>0</xdr:rowOff>
    </xdr:from>
    <xdr:ext cx="76200" cy="198120"/>
    <xdr:sp macro="" textlink="">
      <xdr:nvSpPr>
        <xdr:cNvPr id="1492" name="Text Box 468"/>
        <xdr:cNvSpPr txBox="1">
          <a:spLocks noChangeArrowheads="1"/>
        </xdr:cNvSpPr>
      </xdr:nvSpPr>
      <xdr:spPr bwMode="auto">
        <a:xfrm>
          <a:off x="129700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244</xdr:col>
      <xdr:colOff>0</xdr:colOff>
      <xdr:row>265</xdr:row>
      <xdr:rowOff>0</xdr:rowOff>
    </xdr:from>
    <xdr:ext cx="76200" cy="198120"/>
    <xdr:sp macro="" textlink="">
      <xdr:nvSpPr>
        <xdr:cNvPr id="1493" name="Text Box 469"/>
        <xdr:cNvSpPr txBox="1">
          <a:spLocks noChangeArrowheads="1"/>
        </xdr:cNvSpPr>
      </xdr:nvSpPr>
      <xdr:spPr bwMode="auto">
        <a:xfrm>
          <a:off x="130225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245</xdr:col>
      <xdr:colOff>0</xdr:colOff>
      <xdr:row>265</xdr:row>
      <xdr:rowOff>0</xdr:rowOff>
    </xdr:from>
    <xdr:ext cx="76200" cy="198120"/>
    <xdr:sp macro="" textlink="">
      <xdr:nvSpPr>
        <xdr:cNvPr id="1494" name="Text Box 470"/>
        <xdr:cNvSpPr txBox="1">
          <a:spLocks noChangeArrowheads="1"/>
        </xdr:cNvSpPr>
      </xdr:nvSpPr>
      <xdr:spPr bwMode="auto">
        <a:xfrm>
          <a:off x="130751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246</xdr:col>
      <xdr:colOff>0</xdr:colOff>
      <xdr:row>265</xdr:row>
      <xdr:rowOff>0</xdr:rowOff>
    </xdr:from>
    <xdr:ext cx="76200" cy="198120"/>
    <xdr:sp macro="" textlink="">
      <xdr:nvSpPr>
        <xdr:cNvPr id="1495" name="Text Box 471"/>
        <xdr:cNvSpPr txBox="1">
          <a:spLocks noChangeArrowheads="1"/>
        </xdr:cNvSpPr>
      </xdr:nvSpPr>
      <xdr:spPr bwMode="auto">
        <a:xfrm>
          <a:off x="131277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247</xdr:col>
      <xdr:colOff>0</xdr:colOff>
      <xdr:row>265</xdr:row>
      <xdr:rowOff>0</xdr:rowOff>
    </xdr:from>
    <xdr:ext cx="76200" cy="198120"/>
    <xdr:sp macro="" textlink="">
      <xdr:nvSpPr>
        <xdr:cNvPr id="1496" name="Text Box 472"/>
        <xdr:cNvSpPr txBox="1">
          <a:spLocks noChangeArrowheads="1"/>
        </xdr:cNvSpPr>
      </xdr:nvSpPr>
      <xdr:spPr bwMode="auto">
        <a:xfrm>
          <a:off x="131803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248</xdr:col>
      <xdr:colOff>0</xdr:colOff>
      <xdr:row>265</xdr:row>
      <xdr:rowOff>0</xdr:rowOff>
    </xdr:from>
    <xdr:ext cx="76200" cy="198120"/>
    <xdr:sp macro="" textlink="">
      <xdr:nvSpPr>
        <xdr:cNvPr id="1497" name="Text Box 473"/>
        <xdr:cNvSpPr txBox="1">
          <a:spLocks noChangeArrowheads="1"/>
        </xdr:cNvSpPr>
      </xdr:nvSpPr>
      <xdr:spPr bwMode="auto">
        <a:xfrm>
          <a:off x="132328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249</xdr:col>
      <xdr:colOff>0</xdr:colOff>
      <xdr:row>265</xdr:row>
      <xdr:rowOff>0</xdr:rowOff>
    </xdr:from>
    <xdr:ext cx="76200" cy="198120"/>
    <xdr:sp macro="" textlink="">
      <xdr:nvSpPr>
        <xdr:cNvPr id="1498" name="Text Box 474"/>
        <xdr:cNvSpPr txBox="1">
          <a:spLocks noChangeArrowheads="1"/>
        </xdr:cNvSpPr>
      </xdr:nvSpPr>
      <xdr:spPr bwMode="auto">
        <a:xfrm>
          <a:off x="132854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250</xdr:col>
      <xdr:colOff>0</xdr:colOff>
      <xdr:row>265</xdr:row>
      <xdr:rowOff>0</xdr:rowOff>
    </xdr:from>
    <xdr:ext cx="76200" cy="198120"/>
    <xdr:sp macro="" textlink="">
      <xdr:nvSpPr>
        <xdr:cNvPr id="1499" name="Text Box 475"/>
        <xdr:cNvSpPr txBox="1">
          <a:spLocks noChangeArrowheads="1"/>
        </xdr:cNvSpPr>
      </xdr:nvSpPr>
      <xdr:spPr bwMode="auto">
        <a:xfrm>
          <a:off x="133380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251</xdr:col>
      <xdr:colOff>0</xdr:colOff>
      <xdr:row>265</xdr:row>
      <xdr:rowOff>0</xdr:rowOff>
    </xdr:from>
    <xdr:ext cx="76200" cy="198120"/>
    <xdr:sp macro="" textlink="">
      <xdr:nvSpPr>
        <xdr:cNvPr id="1500" name="Text Box 476"/>
        <xdr:cNvSpPr txBox="1">
          <a:spLocks noChangeArrowheads="1"/>
        </xdr:cNvSpPr>
      </xdr:nvSpPr>
      <xdr:spPr bwMode="auto">
        <a:xfrm>
          <a:off x="133906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265</xdr:row>
      <xdr:rowOff>0</xdr:rowOff>
    </xdr:from>
    <xdr:ext cx="76200" cy="198120"/>
    <xdr:sp macro="" textlink="">
      <xdr:nvSpPr>
        <xdr:cNvPr id="1501" name="Text Box 477"/>
        <xdr:cNvSpPr txBox="1">
          <a:spLocks noChangeArrowheads="1"/>
        </xdr:cNvSpPr>
      </xdr:nvSpPr>
      <xdr:spPr bwMode="auto">
        <a:xfrm>
          <a:off x="4038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265</xdr:row>
      <xdr:rowOff>0</xdr:rowOff>
    </xdr:from>
    <xdr:ext cx="76200" cy="198120"/>
    <xdr:sp macro="" textlink="">
      <xdr:nvSpPr>
        <xdr:cNvPr id="1502" name="Text Box 478"/>
        <xdr:cNvSpPr txBox="1">
          <a:spLocks noChangeArrowheads="1"/>
        </xdr:cNvSpPr>
      </xdr:nvSpPr>
      <xdr:spPr bwMode="auto">
        <a:xfrm>
          <a:off x="4564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265</xdr:row>
      <xdr:rowOff>0</xdr:rowOff>
    </xdr:from>
    <xdr:ext cx="76200" cy="198120"/>
    <xdr:sp macro="" textlink="">
      <xdr:nvSpPr>
        <xdr:cNvPr id="1503" name="Text Box 479"/>
        <xdr:cNvSpPr txBox="1">
          <a:spLocks noChangeArrowheads="1"/>
        </xdr:cNvSpPr>
      </xdr:nvSpPr>
      <xdr:spPr bwMode="auto">
        <a:xfrm>
          <a:off x="5090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265</xdr:row>
      <xdr:rowOff>0</xdr:rowOff>
    </xdr:from>
    <xdr:ext cx="76200" cy="198120"/>
    <xdr:sp macro="" textlink="">
      <xdr:nvSpPr>
        <xdr:cNvPr id="1504" name="Text Box 480"/>
        <xdr:cNvSpPr txBox="1">
          <a:spLocks noChangeArrowheads="1"/>
        </xdr:cNvSpPr>
      </xdr:nvSpPr>
      <xdr:spPr bwMode="auto">
        <a:xfrm>
          <a:off x="5615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265</xdr:row>
      <xdr:rowOff>0</xdr:rowOff>
    </xdr:from>
    <xdr:ext cx="76200" cy="198120"/>
    <xdr:sp macro="" textlink="">
      <xdr:nvSpPr>
        <xdr:cNvPr id="1505" name="Text Box 481"/>
        <xdr:cNvSpPr txBox="1">
          <a:spLocks noChangeArrowheads="1"/>
        </xdr:cNvSpPr>
      </xdr:nvSpPr>
      <xdr:spPr bwMode="auto">
        <a:xfrm>
          <a:off x="6141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265</xdr:row>
      <xdr:rowOff>0</xdr:rowOff>
    </xdr:from>
    <xdr:ext cx="76200" cy="198120"/>
    <xdr:sp macro="" textlink="">
      <xdr:nvSpPr>
        <xdr:cNvPr id="1506" name="Text Box 482"/>
        <xdr:cNvSpPr txBox="1">
          <a:spLocks noChangeArrowheads="1"/>
        </xdr:cNvSpPr>
      </xdr:nvSpPr>
      <xdr:spPr bwMode="auto">
        <a:xfrm>
          <a:off x="6667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265</xdr:row>
      <xdr:rowOff>0</xdr:rowOff>
    </xdr:from>
    <xdr:ext cx="76200" cy="198120"/>
    <xdr:sp macro="" textlink="">
      <xdr:nvSpPr>
        <xdr:cNvPr id="1507" name="Text Box 483"/>
        <xdr:cNvSpPr txBox="1">
          <a:spLocks noChangeArrowheads="1"/>
        </xdr:cNvSpPr>
      </xdr:nvSpPr>
      <xdr:spPr bwMode="auto">
        <a:xfrm>
          <a:off x="7193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265</xdr:row>
      <xdr:rowOff>0</xdr:rowOff>
    </xdr:from>
    <xdr:ext cx="76200" cy="198120"/>
    <xdr:sp macro="" textlink="">
      <xdr:nvSpPr>
        <xdr:cNvPr id="1508" name="Text Box 484"/>
        <xdr:cNvSpPr txBox="1">
          <a:spLocks noChangeArrowheads="1"/>
        </xdr:cNvSpPr>
      </xdr:nvSpPr>
      <xdr:spPr bwMode="auto">
        <a:xfrm>
          <a:off x="7719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265</xdr:row>
      <xdr:rowOff>0</xdr:rowOff>
    </xdr:from>
    <xdr:ext cx="76200" cy="198120"/>
    <xdr:sp macro="" textlink="">
      <xdr:nvSpPr>
        <xdr:cNvPr id="1509" name="Text Box 485"/>
        <xdr:cNvSpPr txBox="1">
          <a:spLocks noChangeArrowheads="1"/>
        </xdr:cNvSpPr>
      </xdr:nvSpPr>
      <xdr:spPr bwMode="auto">
        <a:xfrm>
          <a:off x="8244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265</xdr:row>
      <xdr:rowOff>0</xdr:rowOff>
    </xdr:from>
    <xdr:ext cx="76200" cy="198120"/>
    <xdr:sp macro="" textlink="">
      <xdr:nvSpPr>
        <xdr:cNvPr id="1510" name="Text Box 486"/>
        <xdr:cNvSpPr txBox="1">
          <a:spLocks noChangeArrowheads="1"/>
        </xdr:cNvSpPr>
      </xdr:nvSpPr>
      <xdr:spPr bwMode="auto">
        <a:xfrm>
          <a:off x="8770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265</xdr:row>
      <xdr:rowOff>0</xdr:rowOff>
    </xdr:from>
    <xdr:ext cx="76200" cy="198120"/>
    <xdr:sp macro="" textlink="">
      <xdr:nvSpPr>
        <xdr:cNvPr id="1511" name="Text Box 487"/>
        <xdr:cNvSpPr txBox="1">
          <a:spLocks noChangeArrowheads="1"/>
        </xdr:cNvSpPr>
      </xdr:nvSpPr>
      <xdr:spPr bwMode="auto">
        <a:xfrm>
          <a:off x="9296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265</xdr:row>
      <xdr:rowOff>0</xdr:rowOff>
    </xdr:from>
    <xdr:ext cx="76200" cy="198120"/>
    <xdr:sp macro="" textlink="">
      <xdr:nvSpPr>
        <xdr:cNvPr id="1512" name="Text Box 488"/>
        <xdr:cNvSpPr txBox="1">
          <a:spLocks noChangeArrowheads="1"/>
        </xdr:cNvSpPr>
      </xdr:nvSpPr>
      <xdr:spPr bwMode="auto">
        <a:xfrm>
          <a:off x="9822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265</xdr:row>
      <xdr:rowOff>0</xdr:rowOff>
    </xdr:from>
    <xdr:ext cx="76200" cy="198120"/>
    <xdr:sp macro="" textlink="">
      <xdr:nvSpPr>
        <xdr:cNvPr id="1513" name="Text Box 489"/>
        <xdr:cNvSpPr txBox="1">
          <a:spLocks noChangeArrowheads="1"/>
        </xdr:cNvSpPr>
      </xdr:nvSpPr>
      <xdr:spPr bwMode="auto">
        <a:xfrm>
          <a:off x="10347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265</xdr:row>
      <xdr:rowOff>0</xdr:rowOff>
    </xdr:from>
    <xdr:ext cx="76200" cy="198120"/>
    <xdr:sp macro="" textlink="">
      <xdr:nvSpPr>
        <xdr:cNvPr id="1514" name="Text Box 490"/>
        <xdr:cNvSpPr txBox="1">
          <a:spLocks noChangeArrowheads="1"/>
        </xdr:cNvSpPr>
      </xdr:nvSpPr>
      <xdr:spPr bwMode="auto">
        <a:xfrm>
          <a:off x="10873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265</xdr:row>
      <xdr:rowOff>0</xdr:rowOff>
    </xdr:from>
    <xdr:ext cx="76200" cy="198120"/>
    <xdr:sp macro="" textlink="">
      <xdr:nvSpPr>
        <xdr:cNvPr id="1515" name="Text Box 491"/>
        <xdr:cNvSpPr txBox="1">
          <a:spLocks noChangeArrowheads="1"/>
        </xdr:cNvSpPr>
      </xdr:nvSpPr>
      <xdr:spPr bwMode="auto">
        <a:xfrm>
          <a:off x="11399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265</xdr:row>
      <xdr:rowOff>0</xdr:rowOff>
    </xdr:from>
    <xdr:ext cx="76200" cy="198120"/>
    <xdr:sp macro="" textlink="">
      <xdr:nvSpPr>
        <xdr:cNvPr id="1516" name="Text Box 492"/>
        <xdr:cNvSpPr txBox="1">
          <a:spLocks noChangeArrowheads="1"/>
        </xdr:cNvSpPr>
      </xdr:nvSpPr>
      <xdr:spPr bwMode="auto">
        <a:xfrm>
          <a:off x="11925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265</xdr:row>
      <xdr:rowOff>0</xdr:rowOff>
    </xdr:from>
    <xdr:ext cx="76200" cy="198120"/>
    <xdr:sp macro="" textlink="">
      <xdr:nvSpPr>
        <xdr:cNvPr id="1517" name="Text Box 493"/>
        <xdr:cNvSpPr txBox="1">
          <a:spLocks noChangeArrowheads="1"/>
        </xdr:cNvSpPr>
      </xdr:nvSpPr>
      <xdr:spPr bwMode="auto">
        <a:xfrm>
          <a:off x="12451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265</xdr:row>
      <xdr:rowOff>0</xdr:rowOff>
    </xdr:from>
    <xdr:ext cx="76200" cy="198120"/>
    <xdr:sp macro="" textlink="">
      <xdr:nvSpPr>
        <xdr:cNvPr id="1518" name="Text Box 494"/>
        <xdr:cNvSpPr txBox="1">
          <a:spLocks noChangeArrowheads="1"/>
        </xdr:cNvSpPr>
      </xdr:nvSpPr>
      <xdr:spPr bwMode="auto">
        <a:xfrm>
          <a:off x="12976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265</xdr:row>
      <xdr:rowOff>0</xdr:rowOff>
    </xdr:from>
    <xdr:ext cx="76200" cy="198120"/>
    <xdr:sp macro="" textlink="">
      <xdr:nvSpPr>
        <xdr:cNvPr id="1519" name="Text Box 495"/>
        <xdr:cNvSpPr txBox="1">
          <a:spLocks noChangeArrowheads="1"/>
        </xdr:cNvSpPr>
      </xdr:nvSpPr>
      <xdr:spPr bwMode="auto">
        <a:xfrm>
          <a:off x="13502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265</xdr:row>
      <xdr:rowOff>0</xdr:rowOff>
    </xdr:from>
    <xdr:ext cx="76200" cy="198120"/>
    <xdr:sp macro="" textlink="">
      <xdr:nvSpPr>
        <xdr:cNvPr id="1520" name="Text Box 496"/>
        <xdr:cNvSpPr txBox="1">
          <a:spLocks noChangeArrowheads="1"/>
        </xdr:cNvSpPr>
      </xdr:nvSpPr>
      <xdr:spPr bwMode="auto">
        <a:xfrm>
          <a:off x="14028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265</xdr:row>
      <xdr:rowOff>0</xdr:rowOff>
    </xdr:from>
    <xdr:ext cx="76200" cy="198120"/>
    <xdr:sp macro="" textlink="">
      <xdr:nvSpPr>
        <xdr:cNvPr id="1521" name="Text Box 497"/>
        <xdr:cNvSpPr txBox="1">
          <a:spLocks noChangeArrowheads="1"/>
        </xdr:cNvSpPr>
      </xdr:nvSpPr>
      <xdr:spPr bwMode="auto">
        <a:xfrm>
          <a:off x="14554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0</xdr:colOff>
      <xdr:row>265</xdr:row>
      <xdr:rowOff>0</xdr:rowOff>
    </xdr:from>
    <xdr:ext cx="76200" cy="198120"/>
    <xdr:sp macro="" textlink="">
      <xdr:nvSpPr>
        <xdr:cNvPr id="1522" name="Text Box 498"/>
        <xdr:cNvSpPr txBox="1">
          <a:spLocks noChangeArrowheads="1"/>
        </xdr:cNvSpPr>
      </xdr:nvSpPr>
      <xdr:spPr bwMode="auto">
        <a:xfrm>
          <a:off x="15079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26</xdr:col>
      <xdr:colOff>0</xdr:colOff>
      <xdr:row>265</xdr:row>
      <xdr:rowOff>0</xdr:rowOff>
    </xdr:from>
    <xdr:ext cx="76200" cy="198120"/>
    <xdr:sp macro="" textlink="">
      <xdr:nvSpPr>
        <xdr:cNvPr id="1523" name="Text Box 499"/>
        <xdr:cNvSpPr txBox="1">
          <a:spLocks noChangeArrowheads="1"/>
        </xdr:cNvSpPr>
      </xdr:nvSpPr>
      <xdr:spPr bwMode="auto">
        <a:xfrm>
          <a:off x="15605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27</xdr:col>
      <xdr:colOff>0</xdr:colOff>
      <xdr:row>265</xdr:row>
      <xdr:rowOff>0</xdr:rowOff>
    </xdr:from>
    <xdr:ext cx="76200" cy="198120"/>
    <xdr:sp macro="" textlink="">
      <xdr:nvSpPr>
        <xdr:cNvPr id="1524" name="Text Box 500"/>
        <xdr:cNvSpPr txBox="1">
          <a:spLocks noChangeArrowheads="1"/>
        </xdr:cNvSpPr>
      </xdr:nvSpPr>
      <xdr:spPr bwMode="auto">
        <a:xfrm>
          <a:off x="16131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265</xdr:row>
      <xdr:rowOff>0</xdr:rowOff>
    </xdr:from>
    <xdr:ext cx="76200" cy="198120"/>
    <xdr:sp macro="" textlink="">
      <xdr:nvSpPr>
        <xdr:cNvPr id="1525" name="Text Box 501"/>
        <xdr:cNvSpPr txBox="1">
          <a:spLocks noChangeArrowheads="1"/>
        </xdr:cNvSpPr>
      </xdr:nvSpPr>
      <xdr:spPr bwMode="auto">
        <a:xfrm>
          <a:off x="16657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265</xdr:row>
      <xdr:rowOff>0</xdr:rowOff>
    </xdr:from>
    <xdr:ext cx="76200" cy="198120"/>
    <xdr:sp macro="" textlink="">
      <xdr:nvSpPr>
        <xdr:cNvPr id="1526" name="Text Box 502"/>
        <xdr:cNvSpPr txBox="1">
          <a:spLocks noChangeArrowheads="1"/>
        </xdr:cNvSpPr>
      </xdr:nvSpPr>
      <xdr:spPr bwMode="auto">
        <a:xfrm>
          <a:off x="17183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265</xdr:row>
      <xdr:rowOff>0</xdr:rowOff>
    </xdr:from>
    <xdr:ext cx="76200" cy="198120"/>
    <xdr:sp macro="" textlink="">
      <xdr:nvSpPr>
        <xdr:cNvPr id="1527" name="Text Box 503"/>
        <xdr:cNvSpPr txBox="1">
          <a:spLocks noChangeArrowheads="1"/>
        </xdr:cNvSpPr>
      </xdr:nvSpPr>
      <xdr:spPr bwMode="auto">
        <a:xfrm>
          <a:off x="17708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31</xdr:col>
      <xdr:colOff>0</xdr:colOff>
      <xdr:row>265</xdr:row>
      <xdr:rowOff>0</xdr:rowOff>
    </xdr:from>
    <xdr:ext cx="76200" cy="198120"/>
    <xdr:sp macro="" textlink="">
      <xdr:nvSpPr>
        <xdr:cNvPr id="1528" name="Text Box 504"/>
        <xdr:cNvSpPr txBox="1">
          <a:spLocks noChangeArrowheads="1"/>
        </xdr:cNvSpPr>
      </xdr:nvSpPr>
      <xdr:spPr bwMode="auto">
        <a:xfrm>
          <a:off x="18234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265</xdr:row>
      <xdr:rowOff>0</xdr:rowOff>
    </xdr:from>
    <xdr:ext cx="76200" cy="198120"/>
    <xdr:sp macro="" textlink="">
      <xdr:nvSpPr>
        <xdr:cNvPr id="1529" name="Text Box 505"/>
        <xdr:cNvSpPr txBox="1">
          <a:spLocks noChangeArrowheads="1"/>
        </xdr:cNvSpPr>
      </xdr:nvSpPr>
      <xdr:spPr bwMode="auto">
        <a:xfrm>
          <a:off x="18760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265</xdr:row>
      <xdr:rowOff>0</xdr:rowOff>
    </xdr:from>
    <xdr:ext cx="76200" cy="198120"/>
    <xdr:sp macro="" textlink="">
      <xdr:nvSpPr>
        <xdr:cNvPr id="1530" name="Text Box 506"/>
        <xdr:cNvSpPr txBox="1">
          <a:spLocks noChangeArrowheads="1"/>
        </xdr:cNvSpPr>
      </xdr:nvSpPr>
      <xdr:spPr bwMode="auto">
        <a:xfrm>
          <a:off x="19286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265</xdr:row>
      <xdr:rowOff>0</xdr:rowOff>
    </xdr:from>
    <xdr:ext cx="76200" cy="198120"/>
    <xdr:sp macro="" textlink="">
      <xdr:nvSpPr>
        <xdr:cNvPr id="1531" name="Text Box 507"/>
        <xdr:cNvSpPr txBox="1">
          <a:spLocks noChangeArrowheads="1"/>
        </xdr:cNvSpPr>
      </xdr:nvSpPr>
      <xdr:spPr bwMode="auto">
        <a:xfrm>
          <a:off x="19812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35</xdr:col>
      <xdr:colOff>0</xdr:colOff>
      <xdr:row>265</xdr:row>
      <xdr:rowOff>0</xdr:rowOff>
    </xdr:from>
    <xdr:ext cx="76200" cy="198120"/>
    <xdr:sp macro="" textlink="">
      <xdr:nvSpPr>
        <xdr:cNvPr id="1532" name="Text Box 508"/>
        <xdr:cNvSpPr txBox="1">
          <a:spLocks noChangeArrowheads="1"/>
        </xdr:cNvSpPr>
      </xdr:nvSpPr>
      <xdr:spPr bwMode="auto">
        <a:xfrm>
          <a:off x="20337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36</xdr:col>
      <xdr:colOff>0</xdr:colOff>
      <xdr:row>265</xdr:row>
      <xdr:rowOff>0</xdr:rowOff>
    </xdr:from>
    <xdr:ext cx="76200" cy="198120"/>
    <xdr:sp macro="" textlink="">
      <xdr:nvSpPr>
        <xdr:cNvPr id="1533" name="Text Box 509"/>
        <xdr:cNvSpPr txBox="1">
          <a:spLocks noChangeArrowheads="1"/>
        </xdr:cNvSpPr>
      </xdr:nvSpPr>
      <xdr:spPr bwMode="auto">
        <a:xfrm>
          <a:off x="20863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37</xdr:col>
      <xdr:colOff>0</xdr:colOff>
      <xdr:row>265</xdr:row>
      <xdr:rowOff>0</xdr:rowOff>
    </xdr:from>
    <xdr:ext cx="76200" cy="198120"/>
    <xdr:sp macro="" textlink="">
      <xdr:nvSpPr>
        <xdr:cNvPr id="1534" name="Text Box 510"/>
        <xdr:cNvSpPr txBox="1">
          <a:spLocks noChangeArrowheads="1"/>
        </xdr:cNvSpPr>
      </xdr:nvSpPr>
      <xdr:spPr bwMode="auto">
        <a:xfrm>
          <a:off x="21389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38</xdr:col>
      <xdr:colOff>0</xdr:colOff>
      <xdr:row>265</xdr:row>
      <xdr:rowOff>0</xdr:rowOff>
    </xdr:from>
    <xdr:ext cx="76200" cy="198120"/>
    <xdr:sp macro="" textlink="">
      <xdr:nvSpPr>
        <xdr:cNvPr id="1535" name="Text Box 511"/>
        <xdr:cNvSpPr txBox="1">
          <a:spLocks noChangeArrowheads="1"/>
        </xdr:cNvSpPr>
      </xdr:nvSpPr>
      <xdr:spPr bwMode="auto">
        <a:xfrm>
          <a:off x="21915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39</xdr:col>
      <xdr:colOff>0</xdr:colOff>
      <xdr:row>265</xdr:row>
      <xdr:rowOff>0</xdr:rowOff>
    </xdr:from>
    <xdr:ext cx="76200" cy="198120"/>
    <xdr:sp macro="" textlink="">
      <xdr:nvSpPr>
        <xdr:cNvPr id="1536" name="Text Box 512"/>
        <xdr:cNvSpPr txBox="1">
          <a:spLocks noChangeArrowheads="1"/>
        </xdr:cNvSpPr>
      </xdr:nvSpPr>
      <xdr:spPr bwMode="auto">
        <a:xfrm>
          <a:off x="22440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40</xdr:col>
      <xdr:colOff>0</xdr:colOff>
      <xdr:row>265</xdr:row>
      <xdr:rowOff>0</xdr:rowOff>
    </xdr:from>
    <xdr:ext cx="76200" cy="198120"/>
    <xdr:sp macro="" textlink="">
      <xdr:nvSpPr>
        <xdr:cNvPr id="1537" name="Text Box 513"/>
        <xdr:cNvSpPr txBox="1">
          <a:spLocks noChangeArrowheads="1"/>
        </xdr:cNvSpPr>
      </xdr:nvSpPr>
      <xdr:spPr bwMode="auto">
        <a:xfrm>
          <a:off x="22966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41</xdr:col>
      <xdr:colOff>0</xdr:colOff>
      <xdr:row>265</xdr:row>
      <xdr:rowOff>0</xdr:rowOff>
    </xdr:from>
    <xdr:ext cx="76200" cy="198120"/>
    <xdr:sp macro="" textlink="">
      <xdr:nvSpPr>
        <xdr:cNvPr id="1538" name="Text Box 514"/>
        <xdr:cNvSpPr txBox="1">
          <a:spLocks noChangeArrowheads="1"/>
        </xdr:cNvSpPr>
      </xdr:nvSpPr>
      <xdr:spPr bwMode="auto">
        <a:xfrm>
          <a:off x="23492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42</xdr:col>
      <xdr:colOff>0</xdr:colOff>
      <xdr:row>265</xdr:row>
      <xdr:rowOff>0</xdr:rowOff>
    </xdr:from>
    <xdr:ext cx="76200" cy="198120"/>
    <xdr:sp macro="" textlink="">
      <xdr:nvSpPr>
        <xdr:cNvPr id="1539" name="Text Box 515"/>
        <xdr:cNvSpPr txBox="1">
          <a:spLocks noChangeArrowheads="1"/>
        </xdr:cNvSpPr>
      </xdr:nvSpPr>
      <xdr:spPr bwMode="auto">
        <a:xfrm>
          <a:off x="24018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43</xdr:col>
      <xdr:colOff>0</xdr:colOff>
      <xdr:row>265</xdr:row>
      <xdr:rowOff>0</xdr:rowOff>
    </xdr:from>
    <xdr:ext cx="76200" cy="198120"/>
    <xdr:sp macro="" textlink="">
      <xdr:nvSpPr>
        <xdr:cNvPr id="1540" name="Text Box 516"/>
        <xdr:cNvSpPr txBox="1">
          <a:spLocks noChangeArrowheads="1"/>
        </xdr:cNvSpPr>
      </xdr:nvSpPr>
      <xdr:spPr bwMode="auto">
        <a:xfrm>
          <a:off x="24544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44</xdr:col>
      <xdr:colOff>0</xdr:colOff>
      <xdr:row>265</xdr:row>
      <xdr:rowOff>0</xdr:rowOff>
    </xdr:from>
    <xdr:ext cx="76200" cy="198120"/>
    <xdr:sp macro="" textlink="">
      <xdr:nvSpPr>
        <xdr:cNvPr id="1541" name="Text Box 517"/>
        <xdr:cNvSpPr txBox="1">
          <a:spLocks noChangeArrowheads="1"/>
        </xdr:cNvSpPr>
      </xdr:nvSpPr>
      <xdr:spPr bwMode="auto">
        <a:xfrm>
          <a:off x="25069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45</xdr:col>
      <xdr:colOff>0</xdr:colOff>
      <xdr:row>265</xdr:row>
      <xdr:rowOff>0</xdr:rowOff>
    </xdr:from>
    <xdr:ext cx="76200" cy="198120"/>
    <xdr:sp macro="" textlink="">
      <xdr:nvSpPr>
        <xdr:cNvPr id="1542" name="Text Box 518"/>
        <xdr:cNvSpPr txBox="1">
          <a:spLocks noChangeArrowheads="1"/>
        </xdr:cNvSpPr>
      </xdr:nvSpPr>
      <xdr:spPr bwMode="auto">
        <a:xfrm>
          <a:off x="25595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46</xdr:col>
      <xdr:colOff>0</xdr:colOff>
      <xdr:row>265</xdr:row>
      <xdr:rowOff>0</xdr:rowOff>
    </xdr:from>
    <xdr:ext cx="76200" cy="198120"/>
    <xdr:sp macro="" textlink="">
      <xdr:nvSpPr>
        <xdr:cNvPr id="1543" name="Text Box 519"/>
        <xdr:cNvSpPr txBox="1">
          <a:spLocks noChangeArrowheads="1"/>
        </xdr:cNvSpPr>
      </xdr:nvSpPr>
      <xdr:spPr bwMode="auto">
        <a:xfrm>
          <a:off x="26121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47</xdr:col>
      <xdr:colOff>0</xdr:colOff>
      <xdr:row>265</xdr:row>
      <xdr:rowOff>0</xdr:rowOff>
    </xdr:from>
    <xdr:ext cx="76200" cy="198120"/>
    <xdr:sp macro="" textlink="">
      <xdr:nvSpPr>
        <xdr:cNvPr id="1544" name="Text Box 520"/>
        <xdr:cNvSpPr txBox="1">
          <a:spLocks noChangeArrowheads="1"/>
        </xdr:cNvSpPr>
      </xdr:nvSpPr>
      <xdr:spPr bwMode="auto">
        <a:xfrm>
          <a:off x="26647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48</xdr:col>
      <xdr:colOff>0</xdr:colOff>
      <xdr:row>265</xdr:row>
      <xdr:rowOff>0</xdr:rowOff>
    </xdr:from>
    <xdr:ext cx="76200" cy="198120"/>
    <xdr:sp macro="" textlink="">
      <xdr:nvSpPr>
        <xdr:cNvPr id="1545" name="Text Box 521"/>
        <xdr:cNvSpPr txBox="1">
          <a:spLocks noChangeArrowheads="1"/>
        </xdr:cNvSpPr>
      </xdr:nvSpPr>
      <xdr:spPr bwMode="auto">
        <a:xfrm>
          <a:off x="27172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49</xdr:col>
      <xdr:colOff>0</xdr:colOff>
      <xdr:row>265</xdr:row>
      <xdr:rowOff>0</xdr:rowOff>
    </xdr:from>
    <xdr:ext cx="76200" cy="198120"/>
    <xdr:sp macro="" textlink="">
      <xdr:nvSpPr>
        <xdr:cNvPr id="1546" name="Text Box 522"/>
        <xdr:cNvSpPr txBox="1">
          <a:spLocks noChangeArrowheads="1"/>
        </xdr:cNvSpPr>
      </xdr:nvSpPr>
      <xdr:spPr bwMode="auto">
        <a:xfrm>
          <a:off x="27698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50</xdr:col>
      <xdr:colOff>0</xdr:colOff>
      <xdr:row>265</xdr:row>
      <xdr:rowOff>0</xdr:rowOff>
    </xdr:from>
    <xdr:ext cx="76200" cy="198120"/>
    <xdr:sp macro="" textlink="">
      <xdr:nvSpPr>
        <xdr:cNvPr id="1547" name="Text Box 523"/>
        <xdr:cNvSpPr txBox="1">
          <a:spLocks noChangeArrowheads="1"/>
        </xdr:cNvSpPr>
      </xdr:nvSpPr>
      <xdr:spPr bwMode="auto">
        <a:xfrm>
          <a:off x="28224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51</xdr:col>
      <xdr:colOff>0</xdr:colOff>
      <xdr:row>265</xdr:row>
      <xdr:rowOff>0</xdr:rowOff>
    </xdr:from>
    <xdr:ext cx="76200" cy="198120"/>
    <xdr:sp macro="" textlink="">
      <xdr:nvSpPr>
        <xdr:cNvPr id="1548" name="Text Box 524"/>
        <xdr:cNvSpPr txBox="1">
          <a:spLocks noChangeArrowheads="1"/>
        </xdr:cNvSpPr>
      </xdr:nvSpPr>
      <xdr:spPr bwMode="auto">
        <a:xfrm>
          <a:off x="28750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52</xdr:col>
      <xdr:colOff>0</xdr:colOff>
      <xdr:row>265</xdr:row>
      <xdr:rowOff>0</xdr:rowOff>
    </xdr:from>
    <xdr:ext cx="76200" cy="198120"/>
    <xdr:sp macro="" textlink="">
      <xdr:nvSpPr>
        <xdr:cNvPr id="1549" name="Text Box 525"/>
        <xdr:cNvSpPr txBox="1">
          <a:spLocks noChangeArrowheads="1"/>
        </xdr:cNvSpPr>
      </xdr:nvSpPr>
      <xdr:spPr bwMode="auto">
        <a:xfrm>
          <a:off x="29276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53</xdr:col>
      <xdr:colOff>0</xdr:colOff>
      <xdr:row>265</xdr:row>
      <xdr:rowOff>0</xdr:rowOff>
    </xdr:from>
    <xdr:ext cx="76200" cy="198120"/>
    <xdr:sp macro="" textlink="">
      <xdr:nvSpPr>
        <xdr:cNvPr id="1550" name="Text Box 526"/>
        <xdr:cNvSpPr txBox="1">
          <a:spLocks noChangeArrowheads="1"/>
        </xdr:cNvSpPr>
      </xdr:nvSpPr>
      <xdr:spPr bwMode="auto">
        <a:xfrm>
          <a:off x="29801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54</xdr:col>
      <xdr:colOff>0</xdr:colOff>
      <xdr:row>265</xdr:row>
      <xdr:rowOff>0</xdr:rowOff>
    </xdr:from>
    <xdr:ext cx="76200" cy="198120"/>
    <xdr:sp macro="" textlink="">
      <xdr:nvSpPr>
        <xdr:cNvPr id="1551" name="Text Box 527"/>
        <xdr:cNvSpPr txBox="1">
          <a:spLocks noChangeArrowheads="1"/>
        </xdr:cNvSpPr>
      </xdr:nvSpPr>
      <xdr:spPr bwMode="auto">
        <a:xfrm>
          <a:off x="30327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55</xdr:col>
      <xdr:colOff>0</xdr:colOff>
      <xdr:row>265</xdr:row>
      <xdr:rowOff>0</xdr:rowOff>
    </xdr:from>
    <xdr:ext cx="76200" cy="198120"/>
    <xdr:sp macro="" textlink="">
      <xdr:nvSpPr>
        <xdr:cNvPr id="1552" name="Text Box 528"/>
        <xdr:cNvSpPr txBox="1">
          <a:spLocks noChangeArrowheads="1"/>
        </xdr:cNvSpPr>
      </xdr:nvSpPr>
      <xdr:spPr bwMode="auto">
        <a:xfrm>
          <a:off x="30853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56</xdr:col>
      <xdr:colOff>0</xdr:colOff>
      <xdr:row>265</xdr:row>
      <xdr:rowOff>0</xdr:rowOff>
    </xdr:from>
    <xdr:ext cx="76200" cy="198120"/>
    <xdr:sp macro="" textlink="">
      <xdr:nvSpPr>
        <xdr:cNvPr id="1553" name="Text Box 529"/>
        <xdr:cNvSpPr txBox="1">
          <a:spLocks noChangeArrowheads="1"/>
        </xdr:cNvSpPr>
      </xdr:nvSpPr>
      <xdr:spPr bwMode="auto">
        <a:xfrm>
          <a:off x="31379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57</xdr:col>
      <xdr:colOff>0</xdr:colOff>
      <xdr:row>265</xdr:row>
      <xdr:rowOff>0</xdr:rowOff>
    </xdr:from>
    <xdr:ext cx="76200" cy="198120"/>
    <xdr:sp macro="" textlink="">
      <xdr:nvSpPr>
        <xdr:cNvPr id="1554" name="Text Box 530"/>
        <xdr:cNvSpPr txBox="1">
          <a:spLocks noChangeArrowheads="1"/>
        </xdr:cNvSpPr>
      </xdr:nvSpPr>
      <xdr:spPr bwMode="auto">
        <a:xfrm>
          <a:off x="31904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58</xdr:col>
      <xdr:colOff>0</xdr:colOff>
      <xdr:row>265</xdr:row>
      <xdr:rowOff>0</xdr:rowOff>
    </xdr:from>
    <xdr:ext cx="76200" cy="198120"/>
    <xdr:sp macro="" textlink="">
      <xdr:nvSpPr>
        <xdr:cNvPr id="1555" name="Text Box 531"/>
        <xdr:cNvSpPr txBox="1">
          <a:spLocks noChangeArrowheads="1"/>
        </xdr:cNvSpPr>
      </xdr:nvSpPr>
      <xdr:spPr bwMode="auto">
        <a:xfrm>
          <a:off x="32430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59</xdr:col>
      <xdr:colOff>0</xdr:colOff>
      <xdr:row>265</xdr:row>
      <xdr:rowOff>0</xdr:rowOff>
    </xdr:from>
    <xdr:ext cx="76200" cy="198120"/>
    <xdr:sp macro="" textlink="">
      <xdr:nvSpPr>
        <xdr:cNvPr id="1556" name="Text Box 532"/>
        <xdr:cNvSpPr txBox="1">
          <a:spLocks noChangeArrowheads="1"/>
        </xdr:cNvSpPr>
      </xdr:nvSpPr>
      <xdr:spPr bwMode="auto">
        <a:xfrm>
          <a:off x="32956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60</xdr:col>
      <xdr:colOff>0</xdr:colOff>
      <xdr:row>265</xdr:row>
      <xdr:rowOff>0</xdr:rowOff>
    </xdr:from>
    <xdr:ext cx="76200" cy="198120"/>
    <xdr:sp macro="" textlink="">
      <xdr:nvSpPr>
        <xdr:cNvPr id="1557" name="Text Box 533"/>
        <xdr:cNvSpPr txBox="1">
          <a:spLocks noChangeArrowheads="1"/>
        </xdr:cNvSpPr>
      </xdr:nvSpPr>
      <xdr:spPr bwMode="auto">
        <a:xfrm>
          <a:off x="33482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61</xdr:col>
      <xdr:colOff>0</xdr:colOff>
      <xdr:row>265</xdr:row>
      <xdr:rowOff>0</xdr:rowOff>
    </xdr:from>
    <xdr:ext cx="76200" cy="198120"/>
    <xdr:sp macro="" textlink="">
      <xdr:nvSpPr>
        <xdr:cNvPr id="1558" name="Text Box 534"/>
        <xdr:cNvSpPr txBox="1">
          <a:spLocks noChangeArrowheads="1"/>
        </xdr:cNvSpPr>
      </xdr:nvSpPr>
      <xdr:spPr bwMode="auto">
        <a:xfrm>
          <a:off x="34008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62</xdr:col>
      <xdr:colOff>0</xdr:colOff>
      <xdr:row>265</xdr:row>
      <xdr:rowOff>0</xdr:rowOff>
    </xdr:from>
    <xdr:ext cx="76200" cy="198120"/>
    <xdr:sp macro="" textlink="">
      <xdr:nvSpPr>
        <xdr:cNvPr id="1559" name="Text Box 535"/>
        <xdr:cNvSpPr txBox="1">
          <a:spLocks noChangeArrowheads="1"/>
        </xdr:cNvSpPr>
      </xdr:nvSpPr>
      <xdr:spPr bwMode="auto">
        <a:xfrm>
          <a:off x="34533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63</xdr:col>
      <xdr:colOff>0</xdr:colOff>
      <xdr:row>265</xdr:row>
      <xdr:rowOff>0</xdr:rowOff>
    </xdr:from>
    <xdr:ext cx="76200" cy="198120"/>
    <xdr:sp macro="" textlink="">
      <xdr:nvSpPr>
        <xdr:cNvPr id="1560" name="Text Box 536"/>
        <xdr:cNvSpPr txBox="1">
          <a:spLocks noChangeArrowheads="1"/>
        </xdr:cNvSpPr>
      </xdr:nvSpPr>
      <xdr:spPr bwMode="auto">
        <a:xfrm>
          <a:off x="35059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64</xdr:col>
      <xdr:colOff>0</xdr:colOff>
      <xdr:row>265</xdr:row>
      <xdr:rowOff>0</xdr:rowOff>
    </xdr:from>
    <xdr:ext cx="76200" cy="198120"/>
    <xdr:sp macro="" textlink="">
      <xdr:nvSpPr>
        <xdr:cNvPr id="1561" name="Text Box 537"/>
        <xdr:cNvSpPr txBox="1">
          <a:spLocks noChangeArrowheads="1"/>
        </xdr:cNvSpPr>
      </xdr:nvSpPr>
      <xdr:spPr bwMode="auto">
        <a:xfrm>
          <a:off x="35585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65</xdr:col>
      <xdr:colOff>0</xdr:colOff>
      <xdr:row>265</xdr:row>
      <xdr:rowOff>0</xdr:rowOff>
    </xdr:from>
    <xdr:ext cx="76200" cy="198120"/>
    <xdr:sp macro="" textlink="">
      <xdr:nvSpPr>
        <xdr:cNvPr id="1562" name="Text Box 538"/>
        <xdr:cNvSpPr txBox="1">
          <a:spLocks noChangeArrowheads="1"/>
        </xdr:cNvSpPr>
      </xdr:nvSpPr>
      <xdr:spPr bwMode="auto">
        <a:xfrm>
          <a:off x="36111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66</xdr:col>
      <xdr:colOff>0</xdr:colOff>
      <xdr:row>265</xdr:row>
      <xdr:rowOff>0</xdr:rowOff>
    </xdr:from>
    <xdr:ext cx="76200" cy="198120"/>
    <xdr:sp macro="" textlink="">
      <xdr:nvSpPr>
        <xdr:cNvPr id="1563" name="Text Box 539"/>
        <xdr:cNvSpPr txBox="1">
          <a:spLocks noChangeArrowheads="1"/>
        </xdr:cNvSpPr>
      </xdr:nvSpPr>
      <xdr:spPr bwMode="auto">
        <a:xfrm>
          <a:off x="36636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67</xdr:col>
      <xdr:colOff>0</xdr:colOff>
      <xdr:row>265</xdr:row>
      <xdr:rowOff>0</xdr:rowOff>
    </xdr:from>
    <xdr:ext cx="76200" cy="198120"/>
    <xdr:sp macro="" textlink="">
      <xdr:nvSpPr>
        <xdr:cNvPr id="1564" name="Text Box 540"/>
        <xdr:cNvSpPr txBox="1">
          <a:spLocks noChangeArrowheads="1"/>
        </xdr:cNvSpPr>
      </xdr:nvSpPr>
      <xdr:spPr bwMode="auto">
        <a:xfrm>
          <a:off x="37162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68</xdr:col>
      <xdr:colOff>0</xdr:colOff>
      <xdr:row>265</xdr:row>
      <xdr:rowOff>0</xdr:rowOff>
    </xdr:from>
    <xdr:ext cx="76200" cy="198120"/>
    <xdr:sp macro="" textlink="">
      <xdr:nvSpPr>
        <xdr:cNvPr id="1565" name="Text Box 541"/>
        <xdr:cNvSpPr txBox="1">
          <a:spLocks noChangeArrowheads="1"/>
        </xdr:cNvSpPr>
      </xdr:nvSpPr>
      <xdr:spPr bwMode="auto">
        <a:xfrm>
          <a:off x="37688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69</xdr:col>
      <xdr:colOff>0</xdr:colOff>
      <xdr:row>265</xdr:row>
      <xdr:rowOff>0</xdr:rowOff>
    </xdr:from>
    <xdr:ext cx="76200" cy="198120"/>
    <xdr:sp macro="" textlink="">
      <xdr:nvSpPr>
        <xdr:cNvPr id="1566" name="Text Box 542"/>
        <xdr:cNvSpPr txBox="1">
          <a:spLocks noChangeArrowheads="1"/>
        </xdr:cNvSpPr>
      </xdr:nvSpPr>
      <xdr:spPr bwMode="auto">
        <a:xfrm>
          <a:off x="38214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70</xdr:col>
      <xdr:colOff>0</xdr:colOff>
      <xdr:row>265</xdr:row>
      <xdr:rowOff>0</xdr:rowOff>
    </xdr:from>
    <xdr:ext cx="76200" cy="198120"/>
    <xdr:sp macro="" textlink="">
      <xdr:nvSpPr>
        <xdr:cNvPr id="1567" name="Text Box 543"/>
        <xdr:cNvSpPr txBox="1">
          <a:spLocks noChangeArrowheads="1"/>
        </xdr:cNvSpPr>
      </xdr:nvSpPr>
      <xdr:spPr bwMode="auto">
        <a:xfrm>
          <a:off x="38740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71</xdr:col>
      <xdr:colOff>0</xdr:colOff>
      <xdr:row>265</xdr:row>
      <xdr:rowOff>0</xdr:rowOff>
    </xdr:from>
    <xdr:ext cx="76200" cy="198120"/>
    <xdr:sp macro="" textlink="">
      <xdr:nvSpPr>
        <xdr:cNvPr id="1568" name="Text Box 544"/>
        <xdr:cNvSpPr txBox="1">
          <a:spLocks noChangeArrowheads="1"/>
        </xdr:cNvSpPr>
      </xdr:nvSpPr>
      <xdr:spPr bwMode="auto">
        <a:xfrm>
          <a:off x="39265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72</xdr:col>
      <xdr:colOff>0</xdr:colOff>
      <xdr:row>265</xdr:row>
      <xdr:rowOff>0</xdr:rowOff>
    </xdr:from>
    <xdr:ext cx="76200" cy="198120"/>
    <xdr:sp macro="" textlink="">
      <xdr:nvSpPr>
        <xdr:cNvPr id="1569" name="Text Box 545"/>
        <xdr:cNvSpPr txBox="1">
          <a:spLocks noChangeArrowheads="1"/>
        </xdr:cNvSpPr>
      </xdr:nvSpPr>
      <xdr:spPr bwMode="auto">
        <a:xfrm>
          <a:off x="39791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73</xdr:col>
      <xdr:colOff>0</xdr:colOff>
      <xdr:row>265</xdr:row>
      <xdr:rowOff>0</xdr:rowOff>
    </xdr:from>
    <xdr:ext cx="76200" cy="198120"/>
    <xdr:sp macro="" textlink="">
      <xdr:nvSpPr>
        <xdr:cNvPr id="1570" name="Text Box 546"/>
        <xdr:cNvSpPr txBox="1">
          <a:spLocks noChangeArrowheads="1"/>
        </xdr:cNvSpPr>
      </xdr:nvSpPr>
      <xdr:spPr bwMode="auto">
        <a:xfrm>
          <a:off x="40317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74</xdr:col>
      <xdr:colOff>0</xdr:colOff>
      <xdr:row>265</xdr:row>
      <xdr:rowOff>0</xdr:rowOff>
    </xdr:from>
    <xdr:ext cx="76200" cy="198120"/>
    <xdr:sp macro="" textlink="">
      <xdr:nvSpPr>
        <xdr:cNvPr id="1571" name="Text Box 547"/>
        <xdr:cNvSpPr txBox="1">
          <a:spLocks noChangeArrowheads="1"/>
        </xdr:cNvSpPr>
      </xdr:nvSpPr>
      <xdr:spPr bwMode="auto">
        <a:xfrm>
          <a:off x="40843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75</xdr:col>
      <xdr:colOff>0</xdr:colOff>
      <xdr:row>265</xdr:row>
      <xdr:rowOff>0</xdr:rowOff>
    </xdr:from>
    <xdr:ext cx="76200" cy="198120"/>
    <xdr:sp macro="" textlink="">
      <xdr:nvSpPr>
        <xdr:cNvPr id="1572" name="Text Box 548"/>
        <xdr:cNvSpPr txBox="1">
          <a:spLocks noChangeArrowheads="1"/>
        </xdr:cNvSpPr>
      </xdr:nvSpPr>
      <xdr:spPr bwMode="auto">
        <a:xfrm>
          <a:off x="41368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76</xdr:col>
      <xdr:colOff>0</xdr:colOff>
      <xdr:row>265</xdr:row>
      <xdr:rowOff>0</xdr:rowOff>
    </xdr:from>
    <xdr:ext cx="76200" cy="198120"/>
    <xdr:sp macro="" textlink="">
      <xdr:nvSpPr>
        <xdr:cNvPr id="1573" name="Text Box 549"/>
        <xdr:cNvSpPr txBox="1">
          <a:spLocks noChangeArrowheads="1"/>
        </xdr:cNvSpPr>
      </xdr:nvSpPr>
      <xdr:spPr bwMode="auto">
        <a:xfrm>
          <a:off x="41894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77</xdr:col>
      <xdr:colOff>0</xdr:colOff>
      <xdr:row>265</xdr:row>
      <xdr:rowOff>0</xdr:rowOff>
    </xdr:from>
    <xdr:ext cx="76200" cy="198120"/>
    <xdr:sp macro="" textlink="">
      <xdr:nvSpPr>
        <xdr:cNvPr id="1574" name="Text Box 550"/>
        <xdr:cNvSpPr txBox="1">
          <a:spLocks noChangeArrowheads="1"/>
        </xdr:cNvSpPr>
      </xdr:nvSpPr>
      <xdr:spPr bwMode="auto">
        <a:xfrm>
          <a:off x="42420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78</xdr:col>
      <xdr:colOff>0</xdr:colOff>
      <xdr:row>265</xdr:row>
      <xdr:rowOff>0</xdr:rowOff>
    </xdr:from>
    <xdr:ext cx="76200" cy="198120"/>
    <xdr:sp macro="" textlink="">
      <xdr:nvSpPr>
        <xdr:cNvPr id="1575" name="Text Box 551"/>
        <xdr:cNvSpPr txBox="1">
          <a:spLocks noChangeArrowheads="1"/>
        </xdr:cNvSpPr>
      </xdr:nvSpPr>
      <xdr:spPr bwMode="auto">
        <a:xfrm>
          <a:off x="42946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79</xdr:col>
      <xdr:colOff>0</xdr:colOff>
      <xdr:row>265</xdr:row>
      <xdr:rowOff>0</xdr:rowOff>
    </xdr:from>
    <xdr:ext cx="76200" cy="198120"/>
    <xdr:sp macro="" textlink="">
      <xdr:nvSpPr>
        <xdr:cNvPr id="1576" name="Text Box 552"/>
        <xdr:cNvSpPr txBox="1">
          <a:spLocks noChangeArrowheads="1"/>
        </xdr:cNvSpPr>
      </xdr:nvSpPr>
      <xdr:spPr bwMode="auto">
        <a:xfrm>
          <a:off x="43472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80</xdr:col>
      <xdr:colOff>0</xdr:colOff>
      <xdr:row>265</xdr:row>
      <xdr:rowOff>0</xdr:rowOff>
    </xdr:from>
    <xdr:ext cx="76200" cy="198120"/>
    <xdr:sp macro="" textlink="">
      <xdr:nvSpPr>
        <xdr:cNvPr id="1577" name="Text Box 553"/>
        <xdr:cNvSpPr txBox="1">
          <a:spLocks noChangeArrowheads="1"/>
        </xdr:cNvSpPr>
      </xdr:nvSpPr>
      <xdr:spPr bwMode="auto">
        <a:xfrm>
          <a:off x="43997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81</xdr:col>
      <xdr:colOff>0</xdr:colOff>
      <xdr:row>265</xdr:row>
      <xdr:rowOff>0</xdr:rowOff>
    </xdr:from>
    <xdr:ext cx="76200" cy="198120"/>
    <xdr:sp macro="" textlink="">
      <xdr:nvSpPr>
        <xdr:cNvPr id="1578" name="Text Box 554"/>
        <xdr:cNvSpPr txBox="1">
          <a:spLocks noChangeArrowheads="1"/>
        </xdr:cNvSpPr>
      </xdr:nvSpPr>
      <xdr:spPr bwMode="auto">
        <a:xfrm>
          <a:off x="44523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82</xdr:col>
      <xdr:colOff>0</xdr:colOff>
      <xdr:row>265</xdr:row>
      <xdr:rowOff>0</xdr:rowOff>
    </xdr:from>
    <xdr:ext cx="76200" cy="198120"/>
    <xdr:sp macro="" textlink="">
      <xdr:nvSpPr>
        <xdr:cNvPr id="1579" name="Text Box 555"/>
        <xdr:cNvSpPr txBox="1">
          <a:spLocks noChangeArrowheads="1"/>
        </xdr:cNvSpPr>
      </xdr:nvSpPr>
      <xdr:spPr bwMode="auto">
        <a:xfrm>
          <a:off x="45049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83</xdr:col>
      <xdr:colOff>0</xdr:colOff>
      <xdr:row>265</xdr:row>
      <xdr:rowOff>0</xdr:rowOff>
    </xdr:from>
    <xdr:ext cx="76200" cy="198120"/>
    <xdr:sp macro="" textlink="">
      <xdr:nvSpPr>
        <xdr:cNvPr id="1580" name="Text Box 556"/>
        <xdr:cNvSpPr txBox="1">
          <a:spLocks noChangeArrowheads="1"/>
        </xdr:cNvSpPr>
      </xdr:nvSpPr>
      <xdr:spPr bwMode="auto">
        <a:xfrm>
          <a:off x="45575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84</xdr:col>
      <xdr:colOff>0</xdr:colOff>
      <xdr:row>265</xdr:row>
      <xdr:rowOff>0</xdr:rowOff>
    </xdr:from>
    <xdr:ext cx="76200" cy="198120"/>
    <xdr:sp macro="" textlink="">
      <xdr:nvSpPr>
        <xdr:cNvPr id="1581" name="Text Box 557"/>
        <xdr:cNvSpPr txBox="1">
          <a:spLocks noChangeArrowheads="1"/>
        </xdr:cNvSpPr>
      </xdr:nvSpPr>
      <xdr:spPr bwMode="auto">
        <a:xfrm>
          <a:off x="46101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85</xdr:col>
      <xdr:colOff>0</xdr:colOff>
      <xdr:row>265</xdr:row>
      <xdr:rowOff>0</xdr:rowOff>
    </xdr:from>
    <xdr:ext cx="76200" cy="198120"/>
    <xdr:sp macro="" textlink="">
      <xdr:nvSpPr>
        <xdr:cNvPr id="1582" name="Text Box 558"/>
        <xdr:cNvSpPr txBox="1">
          <a:spLocks noChangeArrowheads="1"/>
        </xdr:cNvSpPr>
      </xdr:nvSpPr>
      <xdr:spPr bwMode="auto">
        <a:xfrm>
          <a:off x="46626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86</xdr:col>
      <xdr:colOff>0</xdr:colOff>
      <xdr:row>265</xdr:row>
      <xdr:rowOff>0</xdr:rowOff>
    </xdr:from>
    <xdr:ext cx="76200" cy="198120"/>
    <xdr:sp macro="" textlink="">
      <xdr:nvSpPr>
        <xdr:cNvPr id="1583" name="Text Box 559"/>
        <xdr:cNvSpPr txBox="1">
          <a:spLocks noChangeArrowheads="1"/>
        </xdr:cNvSpPr>
      </xdr:nvSpPr>
      <xdr:spPr bwMode="auto">
        <a:xfrm>
          <a:off x="47152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87</xdr:col>
      <xdr:colOff>0</xdr:colOff>
      <xdr:row>265</xdr:row>
      <xdr:rowOff>0</xdr:rowOff>
    </xdr:from>
    <xdr:ext cx="76200" cy="198120"/>
    <xdr:sp macro="" textlink="">
      <xdr:nvSpPr>
        <xdr:cNvPr id="1584" name="Text Box 560"/>
        <xdr:cNvSpPr txBox="1">
          <a:spLocks noChangeArrowheads="1"/>
        </xdr:cNvSpPr>
      </xdr:nvSpPr>
      <xdr:spPr bwMode="auto">
        <a:xfrm>
          <a:off x="47678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88</xdr:col>
      <xdr:colOff>0</xdr:colOff>
      <xdr:row>265</xdr:row>
      <xdr:rowOff>0</xdr:rowOff>
    </xdr:from>
    <xdr:ext cx="76200" cy="198120"/>
    <xdr:sp macro="" textlink="">
      <xdr:nvSpPr>
        <xdr:cNvPr id="1585" name="Text Box 561"/>
        <xdr:cNvSpPr txBox="1">
          <a:spLocks noChangeArrowheads="1"/>
        </xdr:cNvSpPr>
      </xdr:nvSpPr>
      <xdr:spPr bwMode="auto">
        <a:xfrm>
          <a:off x="48204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89</xdr:col>
      <xdr:colOff>0</xdr:colOff>
      <xdr:row>265</xdr:row>
      <xdr:rowOff>0</xdr:rowOff>
    </xdr:from>
    <xdr:ext cx="76200" cy="198120"/>
    <xdr:sp macro="" textlink="">
      <xdr:nvSpPr>
        <xdr:cNvPr id="1586" name="Text Box 562"/>
        <xdr:cNvSpPr txBox="1">
          <a:spLocks noChangeArrowheads="1"/>
        </xdr:cNvSpPr>
      </xdr:nvSpPr>
      <xdr:spPr bwMode="auto">
        <a:xfrm>
          <a:off x="48729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90</xdr:col>
      <xdr:colOff>0</xdr:colOff>
      <xdr:row>265</xdr:row>
      <xdr:rowOff>0</xdr:rowOff>
    </xdr:from>
    <xdr:ext cx="76200" cy="198120"/>
    <xdr:sp macro="" textlink="">
      <xdr:nvSpPr>
        <xdr:cNvPr id="1587" name="Text Box 563"/>
        <xdr:cNvSpPr txBox="1">
          <a:spLocks noChangeArrowheads="1"/>
        </xdr:cNvSpPr>
      </xdr:nvSpPr>
      <xdr:spPr bwMode="auto">
        <a:xfrm>
          <a:off x="49255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91</xdr:col>
      <xdr:colOff>0</xdr:colOff>
      <xdr:row>265</xdr:row>
      <xdr:rowOff>0</xdr:rowOff>
    </xdr:from>
    <xdr:ext cx="76200" cy="198120"/>
    <xdr:sp macro="" textlink="">
      <xdr:nvSpPr>
        <xdr:cNvPr id="1588" name="Text Box 564"/>
        <xdr:cNvSpPr txBox="1">
          <a:spLocks noChangeArrowheads="1"/>
        </xdr:cNvSpPr>
      </xdr:nvSpPr>
      <xdr:spPr bwMode="auto">
        <a:xfrm>
          <a:off x="49781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92</xdr:col>
      <xdr:colOff>0</xdr:colOff>
      <xdr:row>265</xdr:row>
      <xdr:rowOff>0</xdr:rowOff>
    </xdr:from>
    <xdr:ext cx="76200" cy="198120"/>
    <xdr:sp macro="" textlink="">
      <xdr:nvSpPr>
        <xdr:cNvPr id="1589" name="Text Box 565"/>
        <xdr:cNvSpPr txBox="1">
          <a:spLocks noChangeArrowheads="1"/>
        </xdr:cNvSpPr>
      </xdr:nvSpPr>
      <xdr:spPr bwMode="auto">
        <a:xfrm>
          <a:off x="50307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93</xdr:col>
      <xdr:colOff>0</xdr:colOff>
      <xdr:row>265</xdr:row>
      <xdr:rowOff>0</xdr:rowOff>
    </xdr:from>
    <xdr:ext cx="76200" cy="198120"/>
    <xdr:sp macro="" textlink="">
      <xdr:nvSpPr>
        <xdr:cNvPr id="1590" name="Text Box 566"/>
        <xdr:cNvSpPr txBox="1">
          <a:spLocks noChangeArrowheads="1"/>
        </xdr:cNvSpPr>
      </xdr:nvSpPr>
      <xdr:spPr bwMode="auto">
        <a:xfrm>
          <a:off x="50833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94</xdr:col>
      <xdr:colOff>0</xdr:colOff>
      <xdr:row>265</xdr:row>
      <xdr:rowOff>0</xdr:rowOff>
    </xdr:from>
    <xdr:ext cx="76200" cy="198120"/>
    <xdr:sp macro="" textlink="">
      <xdr:nvSpPr>
        <xdr:cNvPr id="1591" name="Text Box 567"/>
        <xdr:cNvSpPr txBox="1">
          <a:spLocks noChangeArrowheads="1"/>
        </xdr:cNvSpPr>
      </xdr:nvSpPr>
      <xdr:spPr bwMode="auto">
        <a:xfrm>
          <a:off x="51358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95</xdr:col>
      <xdr:colOff>0</xdr:colOff>
      <xdr:row>265</xdr:row>
      <xdr:rowOff>0</xdr:rowOff>
    </xdr:from>
    <xdr:ext cx="76200" cy="198120"/>
    <xdr:sp macro="" textlink="">
      <xdr:nvSpPr>
        <xdr:cNvPr id="1592" name="Text Box 568"/>
        <xdr:cNvSpPr txBox="1">
          <a:spLocks noChangeArrowheads="1"/>
        </xdr:cNvSpPr>
      </xdr:nvSpPr>
      <xdr:spPr bwMode="auto">
        <a:xfrm>
          <a:off x="51884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96</xdr:col>
      <xdr:colOff>0</xdr:colOff>
      <xdr:row>265</xdr:row>
      <xdr:rowOff>0</xdr:rowOff>
    </xdr:from>
    <xdr:ext cx="76200" cy="198120"/>
    <xdr:sp macro="" textlink="">
      <xdr:nvSpPr>
        <xdr:cNvPr id="1593" name="Text Box 569"/>
        <xdr:cNvSpPr txBox="1">
          <a:spLocks noChangeArrowheads="1"/>
        </xdr:cNvSpPr>
      </xdr:nvSpPr>
      <xdr:spPr bwMode="auto">
        <a:xfrm>
          <a:off x="52410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97</xdr:col>
      <xdr:colOff>0</xdr:colOff>
      <xdr:row>265</xdr:row>
      <xdr:rowOff>0</xdr:rowOff>
    </xdr:from>
    <xdr:ext cx="76200" cy="198120"/>
    <xdr:sp macro="" textlink="">
      <xdr:nvSpPr>
        <xdr:cNvPr id="1594" name="Text Box 570"/>
        <xdr:cNvSpPr txBox="1">
          <a:spLocks noChangeArrowheads="1"/>
        </xdr:cNvSpPr>
      </xdr:nvSpPr>
      <xdr:spPr bwMode="auto">
        <a:xfrm>
          <a:off x="52936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98</xdr:col>
      <xdr:colOff>0</xdr:colOff>
      <xdr:row>265</xdr:row>
      <xdr:rowOff>0</xdr:rowOff>
    </xdr:from>
    <xdr:ext cx="76200" cy="198120"/>
    <xdr:sp macro="" textlink="">
      <xdr:nvSpPr>
        <xdr:cNvPr id="1595" name="Text Box 571"/>
        <xdr:cNvSpPr txBox="1">
          <a:spLocks noChangeArrowheads="1"/>
        </xdr:cNvSpPr>
      </xdr:nvSpPr>
      <xdr:spPr bwMode="auto">
        <a:xfrm>
          <a:off x="53461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99</xdr:col>
      <xdr:colOff>0</xdr:colOff>
      <xdr:row>265</xdr:row>
      <xdr:rowOff>0</xdr:rowOff>
    </xdr:from>
    <xdr:ext cx="76200" cy="198120"/>
    <xdr:sp macro="" textlink="">
      <xdr:nvSpPr>
        <xdr:cNvPr id="1596" name="Text Box 572"/>
        <xdr:cNvSpPr txBox="1">
          <a:spLocks noChangeArrowheads="1"/>
        </xdr:cNvSpPr>
      </xdr:nvSpPr>
      <xdr:spPr bwMode="auto">
        <a:xfrm>
          <a:off x="53987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100</xdr:col>
      <xdr:colOff>0</xdr:colOff>
      <xdr:row>265</xdr:row>
      <xdr:rowOff>0</xdr:rowOff>
    </xdr:from>
    <xdr:ext cx="76200" cy="198120"/>
    <xdr:sp macro="" textlink="">
      <xdr:nvSpPr>
        <xdr:cNvPr id="1597" name="Text Box 573"/>
        <xdr:cNvSpPr txBox="1">
          <a:spLocks noChangeArrowheads="1"/>
        </xdr:cNvSpPr>
      </xdr:nvSpPr>
      <xdr:spPr bwMode="auto">
        <a:xfrm>
          <a:off x="54513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101</xdr:col>
      <xdr:colOff>0</xdr:colOff>
      <xdr:row>265</xdr:row>
      <xdr:rowOff>0</xdr:rowOff>
    </xdr:from>
    <xdr:ext cx="76200" cy="198120"/>
    <xdr:sp macro="" textlink="">
      <xdr:nvSpPr>
        <xdr:cNvPr id="1598" name="Text Box 574"/>
        <xdr:cNvSpPr txBox="1">
          <a:spLocks noChangeArrowheads="1"/>
        </xdr:cNvSpPr>
      </xdr:nvSpPr>
      <xdr:spPr bwMode="auto">
        <a:xfrm>
          <a:off x="55039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102</xdr:col>
      <xdr:colOff>0</xdr:colOff>
      <xdr:row>265</xdr:row>
      <xdr:rowOff>0</xdr:rowOff>
    </xdr:from>
    <xdr:ext cx="76200" cy="198120"/>
    <xdr:sp macro="" textlink="">
      <xdr:nvSpPr>
        <xdr:cNvPr id="1599" name="Text Box 575"/>
        <xdr:cNvSpPr txBox="1">
          <a:spLocks noChangeArrowheads="1"/>
        </xdr:cNvSpPr>
      </xdr:nvSpPr>
      <xdr:spPr bwMode="auto">
        <a:xfrm>
          <a:off x="55565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103</xdr:col>
      <xdr:colOff>0</xdr:colOff>
      <xdr:row>265</xdr:row>
      <xdr:rowOff>0</xdr:rowOff>
    </xdr:from>
    <xdr:ext cx="76200" cy="198120"/>
    <xdr:sp macro="" textlink="">
      <xdr:nvSpPr>
        <xdr:cNvPr id="1600" name="Text Box 576"/>
        <xdr:cNvSpPr txBox="1">
          <a:spLocks noChangeArrowheads="1"/>
        </xdr:cNvSpPr>
      </xdr:nvSpPr>
      <xdr:spPr bwMode="auto">
        <a:xfrm>
          <a:off x="56090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104</xdr:col>
      <xdr:colOff>0</xdr:colOff>
      <xdr:row>265</xdr:row>
      <xdr:rowOff>0</xdr:rowOff>
    </xdr:from>
    <xdr:ext cx="76200" cy="198120"/>
    <xdr:sp macro="" textlink="">
      <xdr:nvSpPr>
        <xdr:cNvPr id="1601" name="Text Box 577"/>
        <xdr:cNvSpPr txBox="1">
          <a:spLocks noChangeArrowheads="1"/>
        </xdr:cNvSpPr>
      </xdr:nvSpPr>
      <xdr:spPr bwMode="auto">
        <a:xfrm>
          <a:off x="56616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105</xdr:col>
      <xdr:colOff>0</xdr:colOff>
      <xdr:row>265</xdr:row>
      <xdr:rowOff>0</xdr:rowOff>
    </xdr:from>
    <xdr:ext cx="76200" cy="198120"/>
    <xdr:sp macro="" textlink="">
      <xdr:nvSpPr>
        <xdr:cNvPr id="1602" name="Text Box 578"/>
        <xdr:cNvSpPr txBox="1">
          <a:spLocks noChangeArrowheads="1"/>
        </xdr:cNvSpPr>
      </xdr:nvSpPr>
      <xdr:spPr bwMode="auto">
        <a:xfrm>
          <a:off x="57142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106</xdr:col>
      <xdr:colOff>0</xdr:colOff>
      <xdr:row>265</xdr:row>
      <xdr:rowOff>0</xdr:rowOff>
    </xdr:from>
    <xdr:ext cx="76200" cy="198120"/>
    <xdr:sp macro="" textlink="">
      <xdr:nvSpPr>
        <xdr:cNvPr id="1603" name="Text Box 579"/>
        <xdr:cNvSpPr txBox="1">
          <a:spLocks noChangeArrowheads="1"/>
        </xdr:cNvSpPr>
      </xdr:nvSpPr>
      <xdr:spPr bwMode="auto">
        <a:xfrm>
          <a:off x="57668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107</xdr:col>
      <xdr:colOff>0</xdr:colOff>
      <xdr:row>265</xdr:row>
      <xdr:rowOff>0</xdr:rowOff>
    </xdr:from>
    <xdr:ext cx="76200" cy="198120"/>
    <xdr:sp macro="" textlink="">
      <xdr:nvSpPr>
        <xdr:cNvPr id="1604" name="Text Box 580"/>
        <xdr:cNvSpPr txBox="1">
          <a:spLocks noChangeArrowheads="1"/>
        </xdr:cNvSpPr>
      </xdr:nvSpPr>
      <xdr:spPr bwMode="auto">
        <a:xfrm>
          <a:off x="58193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108</xdr:col>
      <xdr:colOff>0</xdr:colOff>
      <xdr:row>265</xdr:row>
      <xdr:rowOff>0</xdr:rowOff>
    </xdr:from>
    <xdr:ext cx="76200" cy="198120"/>
    <xdr:sp macro="" textlink="">
      <xdr:nvSpPr>
        <xdr:cNvPr id="1605" name="Text Box 581"/>
        <xdr:cNvSpPr txBox="1">
          <a:spLocks noChangeArrowheads="1"/>
        </xdr:cNvSpPr>
      </xdr:nvSpPr>
      <xdr:spPr bwMode="auto">
        <a:xfrm>
          <a:off x="58719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109</xdr:col>
      <xdr:colOff>0</xdr:colOff>
      <xdr:row>265</xdr:row>
      <xdr:rowOff>0</xdr:rowOff>
    </xdr:from>
    <xdr:ext cx="76200" cy="198120"/>
    <xdr:sp macro="" textlink="">
      <xdr:nvSpPr>
        <xdr:cNvPr id="1606" name="Text Box 582"/>
        <xdr:cNvSpPr txBox="1">
          <a:spLocks noChangeArrowheads="1"/>
        </xdr:cNvSpPr>
      </xdr:nvSpPr>
      <xdr:spPr bwMode="auto">
        <a:xfrm>
          <a:off x="59245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110</xdr:col>
      <xdr:colOff>0</xdr:colOff>
      <xdr:row>265</xdr:row>
      <xdr:rowOff>0</xdr:rowOff>
    </xdr:from>
    <xdr:ext cx="76200" cy="198120"/>
    <xdr:sp macro="" textlink="">
      <xdr:nvSpPr>
        <xdr:cNvPr id="1607" name="Text Box 583"/>
        <xdr:cNvSpPr txBox="1">
          <a:spLocks noChangeArrowheads="1"/>
        </xdr:cNvSpPr>
      </xdr:nvSpPr>
      <xdr:spPr bwMode="auto">
        <a:xfrm>
          <a:off x="59771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111</xdr:col>
      <xdr:colOff>0</xdr:colOff>
      <xdr:row>265</xdr:row>
      <xdr:rowOff>0</xdr:rowOff>
    </xdr:from>
    <xdr:ext cx="76200" cy="198120"/>
    <xdr:sp macro="" textlink="">
      <xdr:nvSpPr>
        <xdr:cNvPr id="1608" name="Text Box 584"/>
        <xdr:cNvSpPr txBox="1">
          <a:spLocks noChangeArrowheads="1"/>
        </xdr:cNvSpPr>
      </xdr:nvSpPr>
      <xdr:spPr bwMode="auto">
        <a:xfrm>
          <a:off x="60297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112</xdr:col>
      <xdr:colOff>0</xdr:colOff>
      <xdr:row>265</xdr:row>
      <xdr:rowOff>0</xdr:rowOff>
    </xdr:from>
    <xdr:ext cx="76200" cy="198120"/>
    <xdr:sp macro="" textlink="">
      <xdr:nvSpPr>
        <xdr:cNvPr id="1609" name="Text Box 585"/>
        <xdr:cNvSpPr txBox="1">
          <a:spLocks noChangeArrowheads="1"/>
        </xdr:cNvSpPr>
      </xdr:nvSpPr>
      <xdr:spPr bwMode="auto">
        <a:xfrm>
          <a:off x="60822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113</xdr:col>
      <xdr:colOff>0</xdr:colOff>
      <xdr:row>265</xdr:row>
      <xdr:rowOff>0</xdr:rowOff>
    </xdr:from>
    <xdr:ext cx="76200" cy="198120"/>
    <xdr:sp macro="" textlink="">
      <xdr:nvSpPr>
        <xdr:cNvPr id="1610" name="Text Box 586"/>
        <xdr:cNvSpPr txBox="1">
          <a:spLocks noChangeArrowheads="1"/>
        </xdr:cNvSpPr>
      </xdr:nvSpPr>
      <xdr:spPr bwMode="auto">
        <a:xfrm>
          <a:off x="61348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114</xdr:col>
      <xdr:colOff>0</xdr:colOff>
      <xdr:row>265</xdr:row>
      <xdr:rowOff>0</xdr:rowOff>
    </xdr:from>
    <xdr:ext cx="76200" cy="198120"/>
    <xdr:sp macro="" textlink="">
      <xdr:nvSpPr>
        <xdr:cNvPr id="1611" name="Text Box 587"/>
        <xdr:cNvSpPr txBox="1">
          <a:spLocks noChangeArrowheads="1"/>
        </xdr:cNvSpPr>
      </xdr:nvSpPr>
      <xdr:spPr bwMode="auto">
        <a:xfrm>
          <a:off x="61874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115</xdr:col>
      <xdr:colOff>0</xdr:colOff>
      <xdr:row>265</xdr:row>
      <xdr:rowOff>0</xdr:rowOff>
    </xdr:from>
    <xdr:ext cx="76200" cy="198120"/>
    <xdr:sp macro="" textlink="">
      <xdr:nvSpPr>
        <xdr:cNvPr id="1612" name="Text Box 588"/>
        <xdr:cNvSpPr txBox="1">
          <a:spLocks noChangeArrowheads="1"/>
        </xdr:cNvSpPr>
      </xdr:nvSpPr>
      <xdr:spPr bwMode="auto">
        <a:xfrm>
          <a:off x="62400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116</xdr:col>
      <xdr:colOff>0</xdr:colOff>
      <xdr:row>265</xdr:row>
      <xdr:rowOff>0</xdr:rowOff>
    </xdr:from>
    <xdr:ext cx="76200" cy="198120"/>
    <xdr:sp macro="" textlink="">
      <xdr:nvSpPr>
        <xdr:cNvPr id="1613" name="Text Box 589"/>
        <xdr:cNvSpPr txBox="1">
          <a:spLocks noChangeArrowheads="1"/>
        </xdr:cNvSpPr>
      </xdr:nvSpPr>
      <xdr:spPr bwMode="auto">
        <a:xfrm>
          <a:off x="62925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117</xdr:col>
      <xdr:colOff>0</xdr:colOff>
      <xdr:row>265</xdr:row>
      <xdr:rowOff>0</xdr:rowOff>
    </xdr:from>
    <xdr:ext cx="76200" cy="198120"/>
    <xdr:sp macro="" textlink="">
      <xdr:nvSpPr>
        <xdr:cNvPr id="1614" name="Text Box 590"/>
        <xdr:cNvSpPr txBox="1">
          <a:spLocks noChangeArrowheads="1"/>
        </xdr:cNvSpPr>
      </xdr:nvSpPr>
      <xdr:spPr bwMode="auto">
        <a:xfrm>
          <a:off x="63451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118</xdr:col>
      <xdr:colOff>0</xdr:colOff>
      <xdr:row>265</xdr:row>
      <xdr:rowOff>0</xdr:rowOff>
    </xdr:from>
    <xdr:ext cx="76200" cy="198120"/>
    <xdr:sp macro="" textlink="">
      <xdr:nvSpPr>
        <xdr:cNvPr id="1615" name="Text Box 591"/>
        <xdr:cNvSpPr txBox="1">
          <a:spLocks noChangeArrowheads="1"/>
        </xdr:cNvSpPr>
      </xdr:nvSpPr>
      <xdr:spPr bwMode="auto">
        <a:xfrm>
          <a:off x="63977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119</xdr:col>
      <xdr:colOff>0</xdr:colOff>
      <xdr:row>265</xdr:row>
      <xdr:rowOff>0</xdr:rowOff>
    </xdr:from>
    <xdr:ext cx="76200" cy="198120"/>
    <xdr:sp macro="" textlink="">
      <xdr:nvSpPr>
        <xdr:cNvPr id="1616" name="Text Box 592"/>
        <xdr:cNvSpPr txBox="1">
          <a:spLocks noChangeArrowheads="1"/>
        </xdr:cNvSpPr>
      </xdr:nvSpPr>
      <xdr:spPr bwMode="auto">
        <a:xfrm>
          <a:off x="64503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120</xdr:col>
      <xdr:colOff>0</xdr:colOff>
      <xdr:row>265</xdr:row>
      <xdr:rowOff>0</xdr:rowOff>
    </xdr:from>
    <xdr:ext cx="76200" cy="198120"/>
    <xdr:sp macro="" textlink="">
      <xdr:nvSpPr>
        <xdr:cNvPr id="1617" name="Text Box 593"/>
        <xdr:cNvSpPr txBox="1">
          <a:spLocks noChangeArrowheads="1"/>
        </xdr:cNvSpPr>
      </xdr:nvSpPr>
      <xdr:spPr bwMode="auto">
        <a:xfrm>
          <a:off x="65029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121</xdr:col>
      <xdr:colOff>0</xdr:colOff>
      <xdr:row>265</xdr:row>
      <xdr:rowOff>0</xdr:rowOff>
    </xdr:from>
    <xdr:ext cx="76200" cy="198120"/>
    <xdr:sp macro="" textlink="">
      <xdr:nvSpPr>
        <xdr:cNvPr id="1618" name="Text Box 594"/>
        <xdr:cNvSpPr txBox="1">
          <a:spLocks noChangeArrowheads="1"/>
        </xdr:cNvSpPr>
      </xdr:nvSpPr>
      <xdr:spPr bwMode="auto">
        <a:xfrm>
          <a:off x="65554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122</xdr:col>
      <xdr:colOff>0</xdr:colOff>
      <xdr:row>265</xdr:row>
      <xdr:rowOff>0</xdr:rowOff>
    </xdr:from>
    <xdr:ext cx="76200" cy="198120"/>
    <xdr:sp macro="" textlink="">
      <xdr:nvSpPr>
        <xdr:cNvPr id="1619" name="Text Box 595"/>
        <xdr:cNvSpPr txBox="1">
          <a:spLocks noChangeArrowheads="1"/>
        </xdr:cNvSpPr>
      </xdr:nvSpPr>
      <xdr:spPr bwMode="auto">
        <a:xfrm>
          <a:off x="66080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123</xdr:col>
      <xdr:colOff>0</xdr:colOff>
      <xdr:row>265</xdr:row>
      <xdr:rowOff>0</xdr:rowOff>
    </xdr:from>
    <xdr:ext cx="76200" cy="198120"/>
    <xdr:sp macro="" textlink="">
      <xdr:nvSpPr>
        <xdr:cNvPr id="1620" name="Text Box 596"/>
        <xdr:cNvSpPr txBox="1">
          <a:spLocks noChangeArrowheads="1"/>
        </xdr:cNvSpPr>
      </xdr:nvSpPr>
      <xdr:spPr bwMode="auto">
        <a:xfrm>
          <a:off x="66606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124</xdr:col>
      <xdr:colOff>0</xdr:colOff>
      <xdr:row>265</xdr:row>
      <xdr:rowOff>0</xdr:rowOff>
    </xdr:from>
    <xdr:ext cx="76200" cy="198120"/>
    <xdr:sp macro="" textlink="">
      <xdr:nvSpPr>
        <xdr:cNvPr id="1621" name="Text Box 597"/>
        <xdr:cNvSpPr txBox="1">
          <a:spLocks noChangeArrowheads="1"/>
        </xdr:cNvSpPr>
      </xdr:nvSpPr>
      <xdr:spPr bwMode="auto">
        <a:xfrm>
          <a:off x="67132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125</xdr:col>
      <xdr:colOff>0</xdr:colOff>
      <xdr:row>265</xdr:row>
      <xdr:rowOff>0</xdr:rowOff>
    </xdr:from>
    <xdr:ext cx="76200" cy="198120"/>
    <xdr:sp macro="" textlink="">
      <xdr:nvSpPr>
        <xdr:cNvPr id="1622" name="Text Box 598"/>
        <xdr:cNvSpPr txBox="1">
          <a:spLocks noChangeArrowheads="1"/>
        </xdr:cNvSpPr>
      </xdr:nvSpPr>
      <xdr:spPr bwMode="auto">
        <a:xfrm>
          <a:off x="67657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126</xdr:col>
      <xdr:colOff>0</xdr:colOff>
      <xdr:row>265</xdr:row>
      <xdr:rowOff>0</xdr:rowOff>
    </xdr:from>
    <xdr:ext cx="76200" cy="198120"/>
    <xdr:sp macro="" textlink="">
      <xdr:nvSpPr>
        <xdr:cNvPr id="1623" name="Text Box 599"/>
        <xdr:cNvSpPr txBox="1">
          <a:spLocks noChangeArrowheads="1"/>
        </xdr:cNvSpPr>
      </xdr:nvSpPr>
      <xdr:spPr bwMode="auto">
        <a:xfrm>
          <a:off x="68183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127</xdr:col>
      <xdr:colOff>0</xdr:colOff>
      <xdr:row>265</xdr:row>
      <xdr:rowOff>0</xdr:rowOff>
    </xdr:from>
    <xdr:ext cx="76200" cy="198120"/>
    <xdr:sp macro="" textlink="">
      <xdr:nvSpPr>
        <xdr:cNvPr id="1624" name="Text Box 600"/>
        <xdr:cNvSpPr txBox="1">
          <a:spLocks noChangeArrowheads="1"/>
        </xdr:cNvSpPr>
      </xdr:nvSpPr>
      <xdr:spPr bwMode="auto">
        <a:xfrm>
          <a:off x="68709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128</xdr:col>
      <xdr:colOff>0</xdr:colOff>
      <xdr:row>265</xdr:row>
      <xdr:rowOff>0</xdr:rowOff>
    </xdr:from>
    <xdr:ext cx="76200" cy="198120"/>
    <xdr:sp macro="" textlink="">
      <xdr:nvSpPr>
        <xdr:cNvPr id="1625" name="Text Box 601"/>
        <xdr:cNvSpPr txBox="1">
          <a:spLocks noChangeArrowheads="1"/>
        </xdr:cNvSpPr>
      </xdr:nvSpPr>
      <xdr:spPr bwMode="auto">
        <a:xfrm>
          <a:off x="69235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129</xdr:col>
      <xdr:colOff>0</xdr:colOff>
      <xdr:row>265</xdr:row>
      <xdr:rowOff>0</xdr:rowOff>
    </xdr:from>
    <xdr:ext cx="76200" cy="198120"/>
    <xdr:sp macro="" textlink="">
      <xdr:nvSpPr>
        <xdr:cNvPr id="1626" name="Text Box 602"/>
        <xdr:cNvSpPr txBox="1">
          <a:spLocks noChangeArrowheads="1"/>
        </xdr:cNvSpPr>
      </xdr:nvSpPr>
      <xdr:spPr bwMode="auto">
        <a:xfrm>
          <a:off x="69761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130</xdr:col>
      <xdr:colOff>0</xdr:colOff>
      <xdr:row>265</xdr:row>
      <xdr:rowOff>0</xdr:rowOff>
    </xdr:from>
    <xdr:ext cx="76200" cy="198120"/>
    <xdr:sp macro="" textlink="">
      <xdr:nvSpPr>
        <xdr:cNvPr id="1627" name="Text Box 603"/>
        <xdr:cNvSpPr txBox="1">
          <a:spLocks noChangeArrowheads="1"/>
        </xdr:cNvSpPr>
      </xdr:nvSpPr>
      <xdr:spPr bwMode="auto">
        <a:xfrm>
          <a:off x="70286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131</xdr:col>
      <xdr:colOff>0</xdr:colOff>
      <xdr:row>265</xdr:row>
      <xdr:rowOff>0</xdr:rowOff>
    </xdr:from>
    <xdr:ext cx="76200" cy="198120"/>
    <xdr:sp macro="" textlink="">
      <xdr:nvSpPr>
        <xdr:cNvPr id="1628" name="Text Box 604"/>
        <xdr:cNvSpPr txBox="1">
          <a:spLocks noChangeArrowheads="1"/>
        </xdr:cNvSpPr>
      </xdr:nvSpPr>
      <xdr:spPr bwMode="auto">
        <a:xfrm>
          <a:off x="70812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132</xdr:col>
      <xdr:colOff>0</xdr:colOff>
      <xdr:row>265</xdr:row>
      <xdr:rowOff>0</xdr:rowOff>
    </xdr:from>
    <xdr:ext cx="76200" cy="198120"/>
    <xdr:sp macro="" textlink="">
      <xdr:nvSpPr>
        <xdr:cNvPr id="1629" name="Text Box 605"/>
        <xdr:cNvSpPr txBox="1">
          <a:spLocks noChangeArrowheads="1"/>
        </xdr:cNvSpPr>
      </xdr:nvSpPr>
      <xdr:spPr bwMode="auto">
        <a:xfrm>
          <a:off x="71338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133</xdr:col>
      <xdr:colOff>0</xdr:colOff>
      <xdr:row>265</xdr:row>
      <xdr:rowOff>0</xdr:rowOff>
    </xdr:from>
    <xdr:ext cx="76200" cy="198120"/>
    <xdr:sp macro="" textlink="">
      <xdr:nvSpPr>
        <xdr:cNvPr id="1630" name="Text Box 606"/>
        <xdr:cNvSpPr txBox="1">
          <a:spLocks noChangeArrowheads="1"/>
        </xdr:cNvSpPr>
      </xdr:nvSpPr>
      <xdr:spPr bwMode="auto">
        <a:xfrm>
          <a:off x="71864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134</xdr:col>
      <xdr:colOff>0</xdr:colOff>
      <xdr:row>265</xdr:row>
      <xdr:rowOff>0</xdr:rowOff>
    </xdr:from>
    <xdr:ext cx="76200" cy="198120"/>
    <xdr:sp macro="" textlink="">
      <xdr:nvSpPr>
        <xdr:cNvPr id="1631" name="Text Box 607"/>
        <xdr:cNvSpPr txBox="1">
          <a:spLocks noChangeArrowheads="1"/>
        </xdr:cNvSpPr>
      </xdr:nvSpPr>
      <xdr:spPr bwMode="auto">
        <a:xfrm>
          <a:off x="72390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135</xdr:col>
      <xdr:colOff>0</xdr:colOff>
      <xdr:row>265</xdr:row>
      <xdr:rowOff>0</xdr:rowOff>
    </xdr:from>
    <xdr:ext cx="76200" cy="198120"/>
    <xdr:sp macro="" textlink="">
      <xdr:nvSpPr>
        <xdr:cNvPr id="1632" name="Text Box 608"/>
        <xdr:cNvSpPr txBox="1">
          <a:spLocks noChangeArrowheads="1"/>
        </xdr:cNvSpPr>
      </xdr:nvSpPr>
      <xdr:spPr bwMode="auto">
        <a:xfrm>
          <a:off x="72915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136</xdr:col>
      <xdr:colOff>0</xdr:colOff>
      <xdr:row>265</xdr:row>
      <xdr:rowOff>0</xdr:rowOff>
    </xdr:from>
    <xdr:ext cx="76200" cy="198120"/>
    <xdr:sp macro="" textlink="">
      <xdr:nvSpPr>
        <xdr:cNvPr id="1633" name="Text Box 609"/>
        <xdr:cNvSpPr txBox="1">
          <a:spLocks noChangeArrowheads="1"/>
        </xdr:cNvSpPr>
      </xdr:nvSpPr>
      <xdr:spPr bwMode="auto">
        <a:xfrm>
          <a:off x="73441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137</xdr:col>
      <xdr:colOff>0</xdr:colOff>
      <xdr:row>265</xdr:row>
      <xdr:rowOff>0</xdr:rowOff>
    </xdr:from>
    <xdr:ext cx="76200" cy="198120"/>
    <xdr:sp macro="" textlink="">
      <xdr:nvSpPr>
        <xdr:cNvPr id="1634" name="Text Box 610"/>
        <xdr:cNvSpPr txBox="1">
          <a:spLocks noChangeArrowheads="1"/>
        </xdr:cNvSpPr>
      </xdr:nvSpPr>
      <xdr:spPr bwMode="auto">
        <a:xfrm>
          <a:off x="73967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138</xdr:col>
      <xdr:colOff>0</xdr:colOff>
      <xdr:row>265</xdr:row>
      <xdr:rowOff>0</xdr:rowOff>
    </xdr:from>
    <xdr:ext cx="76200" cy="198120"/>
    <xdr:sp macro="" textlink="">
      <xdr:nvSpPr>
        <xdr:cNvPr id="1635" name="Text Box 611"/>
        <xdr:cNvSpPr txBox="1">
          <a:spLocks noChangeArrowheads="1"/>
        </xdr:cNvSpPr>
      </xdr:nvSpPr>
      <xdr:spPr bwMode="auto">
        <a:xfrm>
          <a:off x="74493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139</xdr:col>
      <xdr:colOff>0</xdr:colOff>
      <xdr:row>265</xdr:row>
      <xdr:rowOff>0</xdr:rowOff>
    </xdr:from>
    <xdr:ext cx="76200" cy="198120"/>
    <xdr:sp macro="" textlink="">
      <xdr:nvSpPr>
        <xdr:cNvPr id="1636" name="Text Box 612"/>
        <xdr:cNvSpPr txBox="1">
          <a:spLocks noChangeArrowheads="1"/>
        </xdr:cNvSpPr>
      </xdr:nvSpPr>
      <xdr:spPr bwMode="auto">
        <a:xfrm>
          <a:off x="75018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140</xdr:col>
      <xdr:colOff>0</xdr:colOff>
      <xdr:row>265</xdr:row>
      <xdr:rowOff>0</xdr:rowOff>
    </xdr:from>
    <xdr:ext cx="76200" cy="198120"/>
    <xdr:sp macro="" textlink="">
      <xdr:nvSpPr>
        <xdr:cNvPr id="1637" name="Text Box 613"/>
        <xdr:cNvSpPr txBox="1">
          <a:spLocks noChangeArrowheads="1"/>
        </xdr:cNvSpPr>
      </xdr:nvSpPr>
      <xdr:spPr bwMode="auto">
        <a:xfrm>
          <a:off x="75544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141</xdr:col>
      <xdr:colOff>0</xdr:colOff>
      <xdr:row>265</xdr:row>
      <xdr:rowOff>0</xdr:rowOff>
    </xdr:from>
    <xdr:ext cx="76200" cy="198120"/>
    <xdr:sp macro="" textlink="">
      <xdr:nvSpPr>
        <xdr:cNvPr id="1638" name="Text Box 614"/>
        <xdr:cNvSpPr txBox="1">
          <a:spLocks noChangeArrowheads="1"/>
        </xdr:cNvSpPr>
      </xdr:nvSpPr>
      <xdr:spPr bwMode="auto">
        <a:xfrm>
          <a:off x="76070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142</xdr:col>
      <xdr:colOff>0</xdr:colOff>
      <xdr:row>265</xdr:row>
      <xdr:rowOff>0</xdr:rowOff>
    </xdr:from>
    <xdr:ext cx="76200" cy="198120"/>
    <xdr:sp macro="" textlink="">
      <xdr:nvSpPr>
        <xdr:cNvPr id="1639" name="Text Box 615"/>
        <xdr:cNvSpPr txBox="1">
          <a:spLocks noChangeArrowheads="1"/>
        </xdr:cNvSpPr>
      </xdr:nvSpPr>
      <xdr:spPr bwMode="auto">
        <a:xfrm>
          <a:off x="76596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143</xdr:col>
      <xdr:colOff>0</xdr:colOff>
      <xdr:row>265</xdr:row>
      <xdr:rowOff>0</xdr:rowOff>
    </xdr:from>
    <xdr:ext cx="76200" cy="198120"/>
    <xdr:sp macro="" textlink="">
      <xdr:nvSpPr>
        <xdr:cNvPr id="1640" name="Text Box 616"/>
        <xdr:cNvSpPr txBox="1">
          <a:spLocks noChangeArrowheads="1"/>
        </xdr:cNvSpPr>
      </xdr:nvSpPr>
      <xdr:spPr bwMode="auto">
        <a:xfrm>
          <a:off x="77122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144</xdr:col>
      <xdr:colOff>0</xdr:colOff>
      <xdr:row>265</xdr:row>
      <xdr:rowOff>0</xdr:rowOff>
    </xdr:from>
    <xdr:ext cx="76200" cy="198120"/>
    <xdr:sp macro="" textlink="">
      <xdr:nvSpPr>
        <xdr:cNvPr id="1641" name="Text Box 617"/>
        <xdr:cNvSpPr txBox="1">
          <a:spLocks noChangeArrowheads="1"/>
        </xdr:cNvSpPr>
      </xdr:nvSpPr>
      <xdr:spPr bwMode="auto">
        <a:xfrm>
          <a:off x="77647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145</xdr:col>
      <xdr:colOff>0</xdr:colOff>
      <xdr:row>265</xdr:row>
      <xdr:rowOff>0</xdr:rowOff>
    </xdr:from>
    <xdr:ext cx="76200" cy="198120"/>
    <xdr:sp macro="" textlink="">
      <xdr:nvSpPr>
        <xdr:cNvPr id="1642" name="Text Box 618"/>
        <xdr:cNvSpPr txBox="1">
          <a:spLocks noChangeArrowheads="1"/>
        </xdr:cNvSpPr>
      </xdr:nvSpPr>
      <xdr:spPr bwMode="auto">
        <a:xfrm>
          <a:off x="78173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146</xdr:col>
      <xdr:colOff>0</xdr:colOff>
      <xdr:row>265</xdr:row>
      <xdr:rowOff>0</xdr:rowOff>
    </xdr:from>
    <xdr:ext cx="76200" cy="198120"/>
    <xdr:sp macro="" textlink="">
      <xdr:nvSpPr>
        <xdr:cNvPr id="1643" name="Text Box 619"/>
        <xdr:cNvSpPr txBox="1">
          <a:spLocks noChangeArrowheads="1"/>
        </xdr:cNvSpPr>
      </xdr:nvSpPr>
      <xdr:spPr bwMode="auto">
        <a:xfrm>
          <a:off x="78699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147</xdr:col>
      <xdr:colOff>0</xdr:colOff>
      <xdr:row>265</xdr:row>
      <xdr:rowOff>0</xdr:rowOff>
    </xdr:from>
    <xdr:ext cx="76200" cy="198120"/>
    <xdr:sp macro="" textlink="">
      <xdr:nvSpPr>
        <xdr:cNvPr id="1644" name="Text Box 620"/>
        <xdr:cNvSpPr txBox="1">
          <a:spLocks noChangeArrowheads="1"/>
        </xdr:cNvSpPr>
      </xdr:nvSpPr>
      <xdr:spPr bwMode="auto">
        <a:xfrm>
          <a:off x="79225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148</xdr:col>
      <xdr:colOff>0</xdr:colOff>
      <xdr:row>265</xdr:row>
      <xdr:rowOff>0</xdr:rowOff>
    </xdr:from>
    <xdr:ext cx="76200" cy="198120"/>
    <xdr:sp macro="" textlink="">
      <xdr:nvSpPr>
        <xdr:cNvPr id="1645" name="Text Box 621"/>
        <xdr:cNvSpPr txBox="1">
          <a:spLocks noChangeArrowheads="1"/>
        </xdr:cNvSpPr>
      </xdr:nvSpPr>
      <xdr:spPr bwMode="auto">
        <a:xfrm>
          <a:off x="79750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149</xdr:col>
      <xdr:colOff>0</xdr:colOff>
      <xdr:row>265</xdr:row>
      <xdr:rowOff>0</xdr:rowOff>
    </xdr:from>
    <xdr:ext cx="76200" cy="198120"/>
    <xdr:sp macro="" textlink="">
      <xdr:nvSpPr>
        <xdr:cNvPr id="1646" name="Text Box 622"/>
        <xdr:cNvSpPr txBox="1">
          <a:spLocks noChangeArrowheads="1"/>
        </xdr:cNvSpPr>
      </xdr:nvSpPr>
      <xdr:spPr bwMode="auto">
        <a:xfrm>
          <a:off x="80276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150</xdr:col>
      <xdr:colOff>0</xdr:colOff>
      <xdr:row>265</xdr:row>
      <xdr:rowOff>0</xdr:rowOff>
    </xdr:from>
    <xdr:ext cx="76200" cy="198120"/>
    <xdr:sp macro="" textlink="">
      <xdr:nvSpPr>
        <xdr:cNvPr id="1647" name="Text Box 623"/>
        <xdr:cNvSpPr txBox="1">
          <a:spLocks noChangeArrowheads="1"/>
        </xdr:cNvSpPr>
      </xdr:nvSpPr>
      <xdr:spPr bwMode="auto">
        <a:xfrm>
          <a:off x="80802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151</xdr:col>
      <xdr:colOff>0</xdr:colOff>
      <xdr:row>265</xdr:row>
      <xdr:rowOff>0</xdr:rowOff>
    </xdr:from>
    <xdr:ext cx="76200" cy="198120"/>
    <xdr:sp macro="" textlink="">
      <xdr:nvSpPr>
        <xdr:cNvPr id="1648" name="Text Box 624"/>
        <xdr:cNvSpPr txBox="1">
          <a:spLocks noChangeArrowheads="1"/>
        </xdr:cNvSpPr>
      </xdr:nvSpPr>
      <xdr:spPr bwMode="auto">
        <a:xfrm>
          <a:off x="81328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152</xdr:col>
      <xdr:colOff>0</xdr:colOff>
      <xdr:row>265</xdr:row>
      <xdr:rowOff>0</xdr:rowOff>
    </xdr:from>
    <xdr:ext cx="76200" cy="198120"/>
    <xdr:sp macro="" textlink="">
      <xdr:nvSpPr>
        <xdr:cNvPr id="1649" name="Text Box 625"/>
        <xdr:cNvSpPr txBox="1">
          <a:spLocks noChangeArrowheads="1"/>
        </xdr:cNvSpPr>
      </xdr:nvSpPr>
      <xdr:spPr bwMode="auto">
        <a:xfrm>
          <a:off x="81854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153</xdr:col>
      <xdr:colOff>0</xdr:colOff>
      <xdr:row>265</xdr:row>
      <xdr:rowOff>0</xdr:rowOff>
    </xdr:from>
    <xdr:ext cx="76200" cy="198120"/>
    <xdr:sp macro="" textlink="">
      <xdr:nvSpPr>
        <xdr:cNvPr id="1650" name="Text Box 626"/>
        <xdr:cNvSpPr txBox="1">
          <a:spLocks noChangeArrowheads="1"/>
        </xdr:cNvSpPr>
      </xdr:nvSpPr>
      <xdr:spPr bwMode="auto">
        <a:xfrm>
          <a:off x="82379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154</xdr:col>
      <xdr:colOff>0</xdr:colOff>
      <xdr:row>265</xdr:row>
      <xdr:rowOff>0</xdr:rowOff>
    </xdr:from>
    <xdr:ext cx="76200" cy="198120"/>
    <xdr:sp macro="" textlink="">
      <xdr:nvSpPr>
        <xdr:cNvPr id="1651" name="Text Box 627"/>
        <xdr:cNvSpPr txBox="1">
          <a:spLocks noChangeArrowheads="1"/>
        </xdr:cNvSpPr>
      </xdr:nvSpPr>
      <xdr:spPr bwMode="auto">
        <a:xfrm>
          <a:off x="82905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155</xdr:col>
      <xdr:colOff>0</xdr:colOff>
      <xdr:row>265</xdr:row>
      <xdr:rowOff>0</xdr:rowOff>
    </xdr:from>
    <xdr:ext cx="76200" cy="198120"/>
    <xdr:sp macro="" textlink="">
      <xdr:nvSpPr>
        <xdr:cNvPr id="1652" name="Text Box 628"/>
        <xdr:cNvSpPr txBox="1">
          <a:spLocks noChangeArrowheads="1"/>
        </xdr:cNvSpPr>
      </xdr:nvSpPr>
      <xdr:spPr bwMode="auto">
        <a:xfrm>
          <a:off x="83431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156</xdr:col>
      <xdr:colOff>0</xdr:colOff>
      <xdr:row>265</xdr:row>
      <xdr:rowOff>0</xdr:rowOff>
    </xdr:from>
    <xdr:ext cx="76200" cy="198120"/>
    <xdr:sp macro="" textlink="">
      <xdr:nvSpPr>
        <xdr:cNvPr id="1653" name="Text Box 629"/>
        <xdr:cNvSpPr txBox="1">
          <a:spLocks noChangeArrowheads="1"/>
        </xdr:cNvSpPr>
      </xdr:nvSpPr>
      <xdr:spPr bwMode="auto">
        <a:xfrm>
          <a:off x="83957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157</xdr:col>
      <xdr:colOff>0</xdr:colOff>
      <xdr:row>265</xdr:row>
      <xdr:rowOff>0</xdr:rowOff>
    </xdr:from>
    <xdr:ext cx="76200" cy="198120"/>
    <xdr:sp macro="" textlink="">
      <xdr:nvSpPr>
        <xdr:cNvPr id="1654" name="Text Box 630"/>
        <xdr:cNvSpPr txBox="1">
          <a:spLocks noChangeArrowheads="1"/>
        </xdr:cNvSpPr>
      </xdr:nvSpPr>
      <xdr:spPr bwMode="auto">
        <a:xfrm>
          <a:off x="84482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158</xdr:col>
      <xdr:colOff>0</xdr:colOff>
      <xdr:row>265</xdr:row>
      <xdr:rowOff>0</xdr:rowOff>
    </xdr:from>
    <xdr:ext cx="76200" cy="198120"/>
    <xdr:sp macro="" textlink="">
      <xdr:nvSpPr>
        <xdr:cNvPr id="1655" name="Text Box 631"/>
        <xdr:cNvSpPr txBox="1">
          <a:spLocks noChangeArrowheads="1"/>
        </xdr:cNvSpPr>
      </xdr:nvSpPr>
      <xdr:spPr bwMode="auto">
        <a:xfrm>
          <a:off x="85008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159</xdr:col>
      <xdr:colOff>0</xdr:colOff>
      <xdr:row>265</xdr:row>
      <xdr:rowOff>0</xdr:rowOff>
    </xdr:from>
    <xdr:ext cx="76200" cy="198120"/>
    <xdr:sp macro="" textlink="">
      <xdr:nvSpPr>
        <xdr:cNvPr id="1656" name="Text Box 632"/>
        <xdr:cNvSpPr txBox="1">
          <a:spLocks noChangeArrowheads="1"/>
        </xdr:cNvSpPr>
      </xdr:nvSpPr>
      <xdr:spPr bwMode="auto">
        <a:xfrm>
          <a:off x="85534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160</xdr:col>
      <xdr:colOff>0</xdr:colOff>
      <xdr:row>265</xdr:row>
      <xdr:rowOff>0</xdr:rowOff>
    </xdr:from>
    <xdr:ext cx="76200" cy="198120"/>
    <xdr:sp macro="" textlink="">
      <xdr:nvSpPr>
        <xdr:cNvPr id="1657" name="Text Box 633"/>
        <xdr:cNvSpPr txBox="1">
          <a:spLocks noChangeArrowheads="1"/>
        </xdr:cNvSpPr>
      </xdr:nvSpPr>
      <xdr:spPr bwMode="auto">
        <a:xfrm>
          <a:off x="86060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161</xdr:col>
      <xdr:colOff>0</xdr:colOff>
      <xdr:row>265</xdr:row>
      <xdr:rowOff>0</xdr:rowOff>
    </xdr:from>
    <xdr:ext cx="76200" cy="198120"/>
    <xdr:sp macro="" textlink="">
      <xdr:nvSpPr>
        <xdr:cNvPr id="1658" name="Text Box 634"/>
        <xdr:cNvSpPr txBox="1">
          <a:spLocks noChangeArrowheads="1"/>
        </xdr:cNvSpPr>
      </xdr:nvSpPr>
      <xdr:spPr bwMode="auto">
        <a:xfrm>
          <a:off x="86586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162</xdr:col>
      <xdr:colOff>0</xdr:colOff>
      <xdr:row>265</xdr:row>
      <xdr:rowOff>0</xdr:rowOff>
    </xdr:from>
    <xdr:ext cx="76200" cy="198120"/>
    <xdr:sp macro="" textlink="">
      <xdr:nvSpPr>
        <xdr:cNvPr id="1659" name="Text Box 635"/>
        <xdr:cNvSpPr txBox="1">
          <a:spLocks noChangeArrowheads="1"/>
        </xdr:cNvSpPr>
      </xdr:nvSpPr>
      <xdr:spPr bwMode="auto">
        <a:xfrm>
          <a:off x="87111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163</xdr:col>
      <xdr:colOff>0</xdr:colOff>
      <xdr:row>265</xdr:row>
      <xdr:rowOff>0</xdr:rowOff>
    </xdr:from>
    <xdr:ext cx="76200" cy="198120"/>
    <xdr:sp macro="" textlink="">
      <xdr:nvSpPr>
        <xdr:cNvPr id="1660" name="Text Box 636"/>
        <xdr:cNvSpPr txBox="1">
          <a:spLocks noChangeArrowheads="1"/>
        </xdr:cNvSpPr>
      </xdr:nvSpPr>
      <xdr:spPr bwMode="auto">
        <a:xfrm>
          <a:off x="87637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164</xdr:col>
      <xdr:colOff>0</xdr:colOff>
      <xdr:row>265</xdr:row>
      <xdr:rowOff>0</xdr:rowOff>
    </xdr:from>
    <xdr:ext cx="76200" cy="198120"/>
    <xdr:sp macro="" textlink="">
      <xdr:nvSpPr>
        <xdr:cNvPr id="1661" name="Text Box 637"/>
        <xdr:cNvSpPr txBox="1">
          <a:spLocks noChangeArrowheads="1"/>
        </xdr:cNvSpPr>
      </xdr:nvSpPr>
      <xdr:spPr bwMode="auto">
        <a:xfrm>
          <a:off x="88163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165</xdr:col>
      <xdr:colOff>0</xdr:colOff>
      <xdr:row>265</xdr:row>
      <xdr:rowOff>0</xdr:rowOff>
    </xdr:from>
    <xdr:ext cx="76200" cy="198120"/>
    <xdr:sp macro="" textlink="">
      <xdr:nvSpPr>
        <xdr:cNvPr id="1662" name="Text Box 638"/>
        <xdr:cNvSpPr txBox="1">
          <a:spLocks noChangeArrowheads="1"/>
        </xdr:cNvSpPr>
      </xdr:nvSpPr>
      <xdr:spPr bwMode="auto">
        <a:xfrm>
          <a:off x="88689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166</xdr:col>
      <xdr:colOff>0</xdr:colOff>
      <xdr:row>265</xdr:row>
      <xdr:rowOff>0</xdr:rowOff>
    </xdr:from>
    <xdr:ext cx="76200" cy="198120"/>
    <xdr:sp macro="" textlink="">
      <xdr:nvSpPr>
        <xdr:cNvPr id="1663" name="Text Box 639"/>
        <xdr:cNvSpPr txBox="1">
          <a:spLocks noChangeArrowheads="1"/>
        </xdr:cNvSpPr>
      </xdr:nvSpPr>
      <xdr:spPr bwMode="auto">
        <a:xfrm>
          <a:off x="89214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167</xdr:col>
      <xdr:colOff>0</xdr:colOff>
      <xdr:row>265</xdr:row>
      <xdr:rowOff>0</xdr:rowOff>
    </xdr:from>
    <xdr:ext cx="76200" cy="198120"/>
    <xdr:sp macro="" textlink="">
      <xdr:nvSpPr>
        <xdr:cNvPr id="1664" name="Text Box 640"/>
        <xdr:cNvSpPr txBox="1">
          <a:spLocks noChangeArrowheads="1"/>
        </xdr:cNvSpPr>
      </xdr:nvSpPr>
      <xdr:spPr bwMode="auto">
        <a:xfrm>
          <a:off x="89740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168</xdr:col>
      <xdr:colOff>0</xdr:colOff>
      <xdr:row>265</xdr:row>
      <xdr:rowOff>0</xdr:rowOff>
    </xdr:from>
    <xdr:ext cx="76200" cy="198120"/>
    <xdr:sp macro="" textlink="">
      <xdr:nvSpPr>
        <xdr:cNvPr id="1665" name="Text Box 641"/>
        <xdr:cNvSpPr txBox="1">
          <a:spLocks noChangeArrowheads="1"/>
        </xdr:cNvSpPr>
      </xdr:nvSpPr>
      <xdr:spPr bwMode="auto">
        <a:xfrm>
          <a:off x="90266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169</xdr:col>
      <xdr:colOff>0</xdr:colOff>
      <xdr:row>265</xdr:row>
      <xdr:rowOff>0</xdr:rowOff>
    </xdr:from>
    <xdr:ext cx="76200" cy="198120"/>
    <xdr:sp macro="" textlink="">
      <xdr:nvSpPr>
        <xdr:cNvPr id="1666" name="Text Box 642"/>
        <xdr:cNvSpPr txBox="1">
          <a:spLocks noChangeArrowheads="1"/>
        </xdr:cNvSpPr>
      </xdr:nvSpPr>
      <xdr:spPr bwMode="auto">
        <a:xfrm>
          <a:off x="90792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170</xdr:col>
      <xdr:colOff>0</xdr:colOff>
      <xdr:row>265</xdr:row>
      <xdr:rowOff>0</xdr:rowOff>
    </xdr:from>
    <xdr:ext cx="76200" cy="198120"/>
    <xdr:sp macro="" textlink="">
      <xdr:nvSpPr>
        <xdr:cNvPr id="1667" name="Text Box 643"/>
        <xdr:cNvSpPr txBox="1">
          <a:spLocks noChangeArrowheads="1"/>
        </xdr:cNvSpPr>
      </xdr:nvSpPr>
      <xdr:spPr bwMode="auto">
        <a:xfrm>
          <a:off x="91318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171</xdr:col>
      <xdr:colOff>0</xdr:colOff>
      <xdr:row>265</xdr:row>
      <xdr:rowOff>0</xdr:rowOff>
    </xdr:from>
    <xdr:ext cx="76200" cy="198120"/>
    <xdr:sp macro="" textlink="">
      <xdr:nvSpPr>
        <xdr:cNvPr id="1668" name="Text Box 644"/>
        <xdr:cNvSpPr txBox="1">
          <a:spLocks noChangeArrowheads="1"/>
        </xdr:cNvSpPr>
      </xdr:nvSpPr>
      <xdr:spPr bwMode="auto">
        <a:xfrm>
          <a:off x="91843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172</xdr:col>
      <xdr:colOff>0</xdr:colOff>
      <xdr:row>265</xdr:row>
      <xdr:rowOff>0</xdr:rowOff>
    </xdr:from>
    <xdr:ext cx="76200" cy="198120"/>
    <xdr:sp macro="" textlink="">
      <xdr:nvSpPr>
        <xdr:cNvPr id="1669" name="Text Box 645"/>
        <xdr:cNvSpPr txBox="1">
          <a:spLocks noChangeArrowheads="1"/>
        </xdr:cNvSpPr>
      </xdr:nvSpPr>
      <xdr:spPr bwMode="auto">
        <a:xfrm>
          <a:off x="92369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173</xdr:col>
      <xdr:colOff>0</xdr:colOff>
      <xdr:row>265</xdr:row>
      <xdr:rowOff>0</xdr:rowOff>
    </xdr:from>
    <xdr:ext cx="76200" cy="198120"/>
    <xdr:sp macro="" textlink="">
      <xdr:nvSpPr>
        <xdr:cNvPr id="1670" name="Text Box 646"/>
        <xdr:cNvSpPr txBox="1">
          <a:spLocks noChangeArrowheads="1"/>
        </xdr:cNvSpPr>
      </xdr:nvSpPr>
      <xdr:spPr bwMode="auto">
        <a:xfrm>
          <a:off x="92895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174</xdr:col>
      <xdr:colOff>0</xdr:colOff>
      <xdr:row>265</xdr:row>
      <xdr:rowOff>0</xdr:rowOff>
    </xdr:from>
    <xdr:ext cx="76200" cy="198120"/>
    <xdr:sp macro="" textlink="">
      <xdr:nvSpPr>
        <xdr:cNvPr id="1671" name="Text Box 647"/>
        <xdr:cNvSpPr txBox="1">
          <a:spLocks noChangeArrowheads="1"/>
        </xdr:cNvSpPr>
      </xdr:nvSpPr>
      <xdr:spPr bwMode="auto">
        <a:xfrm>
          <a:off x="93421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175</xdr:col>
      <xdr:colOff>0</xdr:colOff>
      <xdr:row>265</xdr:row>
      <xdr:rowOff>0</xdr:rowOff>
    </xdr:from>
    <xdr:ext cx="76200" cy="198120"/>
    <xdr:sp macro="" textlink="">
      <xdr:nvSpPr>
        <xdr:cNvPr id="1672" name="Text Box 648"/>
        <xdr:cNvSpPr txBox="1">
          <a:spLocks noChangeArrowheads="1"/>
        </xdr:cNvSpPr>
      </xdr:nvSpPr>
      <xdr:spPr bwMode="auto">
        <a:xfrm>
          <a:off x="93946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176</xdr:col>
      <xdr:colOff>0</xdr:colOff>
      <xdr:row>265</xdr:row>
      <xdr:rowOff>0</xdr:rowOff>
    </xdr:from>
    <xdr:ext cx="76200" cy="198120"/>
    <xdr:sp macro="" textlink="">
      <xdr:nvSpPr>
        <xdr:cNvPr id="1673" name="Text Box 649"/>
        <xdr:cNvSpPr txBox="1">
          <a:spLocks noChangeArrowheads="1"/>
        </xdr:cNvSpPr>
      </xdr:nvSpPr>
      <xdr:spPr bwMode="auto">
        <a:xfrm>
          <a:off x="94472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177</xdr:col>
      <xdr:colOff>0</xdr:colOff>
      <xdr:row>265</xdr:row>
      <xdr:rowOff>0</xdr:rowOff>
    </xdr:from>
    <xdr:ext cx="76200" cy="198120"/>
    <xdr:sp macro="" textlink="">
      <xdr:nvSpPr>
        <xdr:cNvPr id="1674" name="Text Box 650"/>
        <xdr:cNvSpPr txBox="1">
          <a:spLocks noChangeArrowheads="1"/>
        </xdr:cNvSpPr>
      </xdr:nvSpPr>
      <xdr:spPr bwMode="auto">
        <a:xfrm>
          <a:off x="94998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178</xdr:col>
      <xdr:colOff>0</xdr:colOff>
      <xdr:row>265</xdr:row>
      <xdr:rowOff>0</xdr:rowOff>
    </xdr:from>
    <xdr:ext cx="76200" cy="198120"/>
    <xdr:sp macro="" textlink="">
      <xdr:nvSpPr>
        <xdr:cNvPr id="1675" name="Text Box 651"/>
        <xdr:cNvSpPr txBox="1">
          <a:spLocks noChangeArrowheads="1"/>
        </xdr:cNvSpPr>
      </xdr:nvSpPr>
      <xdr:spPr bwMode="auto">
        <a:xfrm>
          <a:off x="95524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179</xdr:col>
      <xdr:colOff>0</xdr:colOff>
      <xdr:row>265</xdr:row>
      <xdr:rowOff>0</xdr:rowOff>
    </xdr:from>
    <xdr:ext cx="76200" cy="198120"/>
    <xdr:sp macro="" textlink="">
      <xdr:nvSpPr>
        <xdr:cNvPr id="1676" name="Text Box 652"/>
        <xdr:cNvSpPr txBox="1">
          <a:spLocks noChangeArrowheads="1"/>
        </xdr:cNvSpPr>
      </xdr:nvSpPr>
      <xdr:spPr bwMode="auto">
        <a:xfrm>
          <a:off x="96050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180</xdr:col>
      <xdr:colOff>0</xdr:colOff>
      <xdr:row>265</xdr:row>
      <xdr:rowOff>0</xdr:rowOff>
    </xdr:from>
    <xdr:ext cx="76200" cy="198120"/>
    <xdr:sp macro="" textlink="">
      <xdr:nvSpPr>
        <xdr:cNvPr id="1677" name="Text Box 653"/>
        <xdr:cNvSpPr txBox="1">
          <a:spLocks noChangeArrowheads="1"/>
        </xdr:cNvSpPr>
      </xdr:nvSpPr>
      <xdr:spPr bwMode="auto">
        <a:xfrm>
          <a:off x="96575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181</xdr:col>
      <xdr:colOff>0</xdr:colOff>
      <xdr:row>265</xdr:row>
      <xdr:rowOff>0</xdr:rowOff>
    </xdr:from>
    <xdr:ext cx="76200" cy="198120"/>
    <xdr:sp macro="" textlink="">
      <xdr:nvSpPr>
        <xdr:cNvPr id="1678" name="Text Box 654"/>
        <xdr:cNvSpPr txBox="1">
          <a:spLocks noChangeArrowheads="1"/>
        </xdr:cNvSpPr>
      </xdr:nvSpPr>
      <xdr:spPr bwMode="auto">
        <a:xfrm>
          <a:off x="97101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182</xdr:col>
      <xdr:colOff>0</xdr:colOff>
      <xdr:row>265</xdr:row>
      <xdr:rowOff>0</xdr:rowOff>
    </xdr:from>
    <xdr:ext cx="76200" cy="198120"/>
    <xdr:sp macro="" textlink="">
      <xdr:nvSpPr>
        <xdr:cNvPr id="1679" name="Text Box 655"/>
        <xdr:cNvSpPr txBox="1">
          <a:spLocks noChangeArrowheads="1"/>
        </xdr:cNvSpPr>
      </xdr:nvSpPr>
      <xdr:spPr bwMode="auto">
        <a:xfrm>
          <a:off x="97627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183</xdr:col>
      <xdr:colOff>0</xdr:colOff>
      <xdr:row>265</xdr:row>
      <xdr:rowOff>0</xdr:rowOff>
    </xdr:from>
    <xdr:ext cx="76200" cy="198120"/>
    <xdr:sp macro="" textlink="">
      <xdr:nvSpPr>
        <xdr:cNvPr id="1680" name="Text Box 656"/>
        <xdr:cNvSpPr txBox="1">
          <a:spLocks noChangeArrowheads="1"/>
        </xdr:cNvSpPr>
      </xdr:nvSpPr>
      <xdr:spPr bwMode="auto">
        <a:xfrm>
          <a:off x="98153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184</xdr:col>
      <xdr:colOff>0</xdr:colOff>
      <xdr:row>265</xdr:row>
      <xdr:rowOff>0</xdr:rowOff>
    </xdr:from>
    <xdr:ext cx="76200" cy="198120"/>
    <xdr:sp macro="" textlink="">
      <xdr:nvSpPr>
        <xdr:cNvPr id="1681" name="Text Box 657"/>
        <xdr:cNvSpPr txBox="1">
          <a:spLocks noChangeArrowheads="1"/>
        </xdr:cNvSpPr>
      </xdr:nvSpPr>
      <xdr:spPr bwMode="auto">
        <a:xfrm>
          <a:off x="98679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185</xdr:col>
      <xdr:colOff>0</xdr:colOff>
      <xdr:row>265</xdr:row>
      <xdr:rowOff>0</xdr:rowOff>
    </xdr:from>
    <xdr:ext cx="76200" cy="198120"/>
    <xdr:sp macro="" textlink="">
      <xdr:nvSpPr>
        <xdr:cNvPr id="1682" name="Text Box 658"/>
        <xdr:cNvSpPr txBox="1">
          <a:spLocks noChangeArrowheads="1"/>
        </xdr:cNvSpPr>
      </xdr:nvSpPr>
      <xdr:spPr bwMode="auto">
        <a:xfrm>
          <a:off x="99204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186</xdr:col>
      <xdr:colOff>0</xdr:colOff>
      <xdr:row>265</xdr:row>
      <xdr:rowOff>0</xdr:rowOff>
    </xdr:from>
    <xdr:ext cx="76200" cy="198120"/>
    <xdr:sp macro="" textlink="">
      <xdr:nvSpPr>
        <xdr:cNvPr id="1683" name="Text Box 659"/>
        <xdr:cNvSpPr txBox="1">
          <a:spLocks noChangeArrowheads="1"/>
        </xdr:cNvSpPr>
      </xdr:nvSpPr>
      <xdr:spPr bwMode="auto">
        <a:xfrm>
          <a:off x="99730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187</xdr:col>
      <xdr:colOff>0</xdr:colOff>
      <xdr:row>265</xdr:row>
      <xdr:rowOff>0</xdr:rowOff>
    </xdr:from>
    <xdr:ext cx="76200" cy="198120"/>
    <xdr:sp macro="" textlink="">
      <xdr:nvSpPr>
        <xdr:cNvPr id="1684" name="Text Box 660"/>
        <xdr:cNvSpPr txBox="1">
          <a:spLocks noChangeArrowheads="1"/>
        </xdr:cNvSpPr>
      </xdr:nvSpPr>
      <xdr:spPr bwMode="auto">
        <a:xfrm>
          <a:off x="100256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188</xdr:col>
      <xdr:colOff>0</xdr:colOff>
      <xdr:row>265</xdr:row>
      <xdr:rowOff>0</xdr:rowOff>
    </xdr:from>
    <xdr:ext cx="76200" cy="198120"/>
    <xdr:sp macro="" textlink="">
      <xdr:nvSpPr>
        <xdr:cNvPr id="1685" name="Text Box 661"/>
        <xdr:cNvSpPr txBox="1">
          <a:spLocks noChangeArrowheads="1"/>
        </xdr:cNvSpPr>
      </xdr:nvSpPr>
      <xdr:spPr bwMode="auto">
        <a:xfrm>
          <a:off x="100782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189</xdr:col>
      <xdr:colOff>0</xdr:colOff>
      <xdr:row>265</xdr:row>
      <xdr:rowOff>0</xdr:rowOff>
    </xdr:from>
    <xdr:ext cx="76200" cy="198120"/>
    <xdr:sp macro="" textlink="">
      <xdr:nvSpPr>
        <xdr:cNvPr id="1686" name="Text Box 662"/>
        <xdr:cNvSpPr txBox="1">
          <a:spLocks noChangeArrowheads="1"/>
        </xdr:cNvSpPr>
      </xdr:nvSpPr>
      <xdr:spPr bwMode="auto">
        <a:xfrm>
          <a:off x="101307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190</xdr:col>
      <xdr:colOff>0</xdr:colOff>
      <xdr:row>265</xdr:row>
      <xdr:rowOff>0</xdr:rowOff>
    </xdr:from>
    <xdr:ext cx="76200" cy="198120"/>
    <xdr:sp macro="" textlink="">
      <xdr:nvSpPr>
        <xdr:cNvPr id="1687" name="Text Box 663"/>
        <xdr:cNvSpPr txBox="1">
          <a:spLocks noChangeArrowheads="1"/>
        </xdr:cNvSpPr>
      </xdr:nvSpPr>
      <xdr:spPr bwMode="auto">
        <a:xfrm>
          <a:off x="101833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191</xdr:col>
      <xdr:colOff>0</xdr:colOff>
      <xdr:row>265</xdr:row>
      <xdr:rowOff>0</xdr:rowOff>
    </xdr:from>
    <xdr:ext cx="76200" cy="198120"/>
    <xdr:sp macro="" textlink="">
      <xdr:nvSpPr>
        <xdr:cNvPr id="1688" name="Text Box 664"/>
        <xdr:cNvSpPr txBox="1">
          <a:spLocks noChangeArrowheads="1"/>
        </xdr:cNvSpPr>
      </xdr:nvSpPr>
      <xdr:spPr bwMode="auto">
        <a:xfrm>
          <a:off x="102359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192</xdr:col>
      <xdr:colOff>0</xdr:colOff>
      <xdr:row>265</xdr:row>
      <xdr:rowOff>0</xdr:rowOff>
    </xdr:from>
    <xdr:ext cx="76200" cy="198120"/>
    <xdr:sp macro="" textlink="">
      <xdr:nvSpPr>
        <xdr:cNvPr id="1689" name="Text Box 665"/>
        <xdr:cNvSpPr txBox="1">
          <a:spLocks noChangeArrowheads="1"/>
        </xdr:cNvSpPr>
      </xdr:nvSpPr>
      <xdr:spPr bwMode="auto">
        <a:xfrm>
          <a:off x="102885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193</xdr:col>
      <xdr:colOff>0</xdr:colOff>
      <xdr:row>265</xdr:row>
      <xdr:rowOff>0</xdr:rowOff>
    </xdr:from>
    <xdr:ext cx="76200" cy="198120"/>
    <xdr:sp macro="" textlink="">
      <xdr:nvSpPr>
        <xdr:cNvPr id="1690" name="Text Box 666"/>
        <xdr:cNvSpPr txBox="1">
          <a:spLocks noChangeArrowheads="1"/>
        </xdr:cNvSpPr>
      </xdr:nvSpPr>
      <xdr:spPr bwMode="auto">
        <a:xfrm>
          <a:off x="103411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194</xdr:col>
      <xdr:colOff>0</xdr:colOff>
      <xdr:row>265</xdr:row>
      <xdr:rowOff>0</xdr:rowOff>
    </xdr:from>
    <xdr:ext cx="76200" cy="198120"/>
    <xdr:sp macro="" textlink="">
      <xdr:nvSpPr>
        <xdr:cNvPr id="1691" name="Text Box 667"/>
        <xdr:cNvSpPr txBox="1">
          <a:spLocks noChangeArrowheads="1"/>
        </xdr:cNvSpPr>
      </xdr:nvSpPr>
      <xdr:spPr bwMode="auto">
        <a:xfrm>
          <a:off x="103936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195</xdr:col>
      <xdr:colOff>0</xdr:colOff>
      <xdr:row>265</xdr:row>
      <xdr:rowOff>0</xdr:rowOff>
    </xdr:from>
    <xdr:ext cx="76200" cy="198120"/>
    <xdr:sp macro="" textlink="">
      <xdr:nvSpPr>
        <xdr:cNvPr id="1692" name="Text Box 668"/>
        <xdr:cNvSpPr txBox="1">
          <a:spLocks noChangeArrowheads="1"/>
        </xdr:cNvSpPr>
      </xdr:nvSpPr>
      <xdr:spPr bwMode="auto">
        <a:xfrm>
          <a:off x="104462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196</xdr:col>
      <xdr:colOff>0</xdr:colOff>
      <xdr:row>265</xdr:row>
      <xdr:rowOff>0</xdr:rowOff>
    </xdr:from>
    <xdr:ext cx="76200" cy="198120"/>
    <xdr:sp macro="" textlink="">
      <xdr:nvSpPr>
        <xdr:cNvPr id="1693" name="Text Box 669"/>
        <xdr:cNvSpPr txBox="1">
          <a:spLocks noChangeArrowheads="1"/>
        </xdr:cNvSpPr>
      </xdr:nvSpPr>
      <xdr:spPr bwMode="auto">
        <a:xfrm>
          <a:off x="104988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197</xdr:col>
      <xdr:colOff>0</xdr:colOff>
      <xdr:row>265</xdr:row>
      <xdr:rowOff>0</xdr:rowOff>
    </xdr:from>
    <xdr:ext cx="76200" cy="198120"/>
    <xdr:sp macro="" textlink="">
      <xdr:nvSpPr>
        <xdr:cNvPr id="1694" name="Text Box 670"/>
        <xdr:cNvSpPr txBox="1">
          <a:spLocks noChangeArrowheads="1"/>
        </xdr:cNvSpPr>
      </xdr:nvSpPr>
      <xdr:spPr bwMode="auto">
        <a:xfrm>
          <a:off x="105514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198</xdr:col>
      <xdr:colOff>0</xdr:colOff>
      <xdr:row>265</xdr:row>
      <xdr:rowOff>0</xdr:rowOff>
    </xdr:from>
    <xdr:ext cx="76200" cy="198120"/>
    <xdr:sp macro="" textlink="">
      <xdr:nvSpPr>
        <xdr:cNvPr id="1695" name="Text Box 671"/>
        <xdr:cNvSpPr txBox="1">
          <a:spLocks noChangeArrowheads="1"/>
        </xdr:cNvSpPr>
      </xdr:nvSpPr>
      <xdr:spPr bwMode="auto">
        <a:xfrm>
          <a:off x="106039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199</xdr:col>
      <xdr:colOff>0</xdr:colOff>
      <xdr:row>265</xdr:row>
      <xdr:rowOff>0</xdr:rowOff>
    </xdr:from>
    <xdr:ext cx="76200" cy="198120"/>
    <xdr:sp macro="" textlink="">
      <xdr:nvSpPr>
        <xdr:cNvPr id="1696" name="Text Box 672"/>
        <xdr:cNvSpPr txBox="1">
          <a:spLocks noChangeArrowheads="1"/>
        </xdr:cNvSpPr>
      </xdr:nvSpPr>
      <xdr:spPr bwMode="auto">
        <a:xfrm>
          <a:off x="106565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200</xdr:col>
      <xdr:colOff>0</xdr:colOff>
      <xdr:row>265</xdr:row>
      <xdr:rowOff>0</xdr:rowOff>
    </xdr:from>
    <xdr:ext cx="76200" cy="198120"/>
    <xdr:sp macro="" textlink="">
      <xdr:nvSpPr>
        <xdr:cNvPr id="1697" name="Text Box 673"/>
        <xdr:cNvSpPr txBox="1">
          <a:spLocks noChangeArrowheads="1"/>
        </xdr:cNvSpPr>
      </xdr:nvSpPr>
      <xdr:spPr bwMode="auto">
        <a:xfrm>
          <a:off x="107091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201</xdr:col>
      <xdr:colOff>0</xdr:colOff>
      <xdr:row>265</xdr:row>
      <xdr:rowOff>0</xdr:rowOff>
    </xdr:from>
    <xdr:ext cx="76200" cy="198120"/>
    <xdr:sp macro="" textlink="">
      <xdr:nvSpPr>
        <xdr:cNvPr id="1698" name="Text Box 674"/>
        <xdr:cNvSpPr txBox="1">
          <a:spLocks noChangeArrowheads="1"/>
        </xdr:cNvSpPr>
      </xdr:nvSpPr>
      <xdr:spPr bwMode="auto">
        <a:xfrm>
          <a:off x="107617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202</xdr:col>
      <xdr:colOff>0</xdr:colOff>
      <xdr:row>265</xdr:row>
      <xdr:rowOff>0</xdr:rowOff>
    </xdr:from>
    <xdr:ext cx="76200" cy="198120"/>
    <xdr:sp macro="" textlink="">
      <xdr:nvSpPr>
        <xdr:cNvPr id="1699" name="Text Box 675"/>
        <xdr:cNvSpPr txBox="1">
          <a:spLocks noChangeArrowheads="1"/>
        </xdr:cNvSpPr>
      </xdr:nvSpPr>
      <xdr:spPr bwMode="auto">
        <a:xfrm>
          <a:off x="1081430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203</xdr:col>
      <xdr:colOff>0</xdr:colOff>
      <xdr:row>265</xdr:row>
      <xdr:rowOff>0</xdr:rowOff>
    </xdr:from>
    <xdr:ext cx="76200" cy="198120"/>
    <xdr:sp macro="" textlink="">
      <xdr:nvSpPr>
        <xdr:cNvPr id="1700" name="Text Box 676"/>
        <xdr:cNvSpPr txBox="1">
          <a:spLocks noChangeArrowheads="1"/>
        </xdr:cNvSpPr>
      </xdr:nvSpPr>
      <xdr:spPr bwMode="auto">
        <a:xfrm>
          <a:off x="1086688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204</xdr:col>
      <xdr:colOff>0</xdr:colOff>
      <xdr:row>265</xdr:row>
      <xdr:rowOff>0</xdr:rowOff>
    </xdr:from>
    <xdr:ext cx="76200" cy="198120"/>
    <xdr:sp macro="" textlink="">
      <xdr:nvSpPr>
        <xdr:cNvPr id="1701" name="Text Box 677"/>
        <xdr:cNvSpPr txBox="1">
          <a:spLocks noChangeArrowheads="1"/>
        </xdr:cNvSpPr>
      </xdr:nvSpPr>
      <xdr:spPr bwMode="auto">
        <a:xfrm>
          <a:off x="1091946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205</xdr:col>
      <xdr:colOff>0</xdr:colOff>
      <xdr:row>265</xdr:row>
      <xdr:rowOff>0</xdr:rowOff>
    </xdr:from>
    <xdr:ext cx="76200" cy="198120"/>
    <xdr:sp macro="" textlink="">
      <xdr:nvSpPr>
        <xdr:cNvPr id="1702" name="Text Box 678"/>
        <xdr:cNvSpPr txBox="1">
          <a:spLocks noChangeArrowheads="1"/>
        </xdr:cNvSpPr>
      </xdr:nvSpPr>
      <xdr:spPr bwMode="auto">
        <a:xfrm>
          <a:off x="1097203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206</xdr:col>
      <xdr:colOff>0</xdr:colOff>
      <xdr:row>265</xdr:row>
      <xdr:rowOff>0</xdr:rowOff>
    </xdr:from>
    <xdr:ext cx="76200" cy="198120"/>
    <xdr:sp macro="" textlink="">
      <xdr:nvSpPr>
        <xdr:cNvPr id="1703" name="Text Box 679"/>
        <xdr:cNvSpPr txBox="1">
          <a:spLocks noChangeArrowheads="1"/>
        </xdr:cNvSpPr>
      </xdr:nvSpPr>
      <xdr:spPr bwMode="auto">
        <a:xfrm>
          <a:off x="1102461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207</xdr:col>
      <xdr:colOff>0</xdr:colOff>
      <xdr:row>265</xdr:row>
      <xdr:rowOff>0</xdr:rowOff>
    </xdr:from>
    <xdr:ext cx="76200" cy="198120"/>
    <xdr:sp macro="" textlink="">
      <xdr:nvSpPr>
        <xdr:cNvPr id="1704" name="Text Box 680"/>
        <xdr:cNvSpPr txBox="1">
          <a:spLocks noChangeArrowheads="1"/>
        </xdr:cNvSpPr>
      </xdr:nvSpPr>
      <xdr:spPr bwMode="auto">
        <a:xfrm>
          <a:off x="1107719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208</xdr:col>
      <xdr:colOff>0</xdr:colOff>
      <xdr:row>265</xdr:row>
      <xdr:rowOff>0</xdr:rowOff>
    </xdr:from>
    <xdr:ext cx="76200" cy="198120"/>
    <xdr:sp macro="" textlink="">
      <xdr:nvSpPr>
        <xdr:cNvPr id="1705" name="Text Box 681"/>
        <xdr:cNvSpPr txBox="1">
          <a:spLocks noChangeArrowheads="1"/>
        </xdr:cNvSpPr>
      </xdr:nvSpPr>
      <xdr:spPr bwMode="auto">
        <a:xfrm>
          <a:off x="1112977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209</xdr:col>
      <xdr:colOff>0</xdr:colOff>
      <xdr:row>265</xdr:row>
      <xdr:rowOff>0</xdr:rowOff>
    </xdr:from>
    <xdr:ext cx="76200" cy="198120"/>
    <xdr:sp macro="" textlink="">
      <xdr:nvSpPr>
        <xdr:cNvPr id="1706" name="Text Box 682"/>
        <xdr:cNvSpPr txBox="1">
          <a:spLocks noChangeArrowheads="1"/>
        </xdr:cNvSpPr>
      </xdr:nvSpPr>
      <xdr:spPr bwMode="auto">
        <a:xfrm>
          <a:off x="1118235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210</xdr:col>
      <xdr:colOff>0</xdr:colOff>
      <xdr:row>265</xdr:row>
      <xdr:rowOff>0</xdr:rowOff>
    </xdr:from>
    <xdr:ext cx="76200" cy="198120"/>
    <xdr:sp macro="" textlink="">
      <xdr:nvSpPr>
        <xdr:cNvPr id="1707" name="Text Box 683"/>
        <xdr:cNvSpPr txBox="1">
          <a:spLocks noChangeArrowheads="1"/>
        </xdr:cNvSpPr>
      </xdr:nvSpPr>
      <xdr:spPr bwMode="auto">
        <a:xfrm>
          <a:off x="1123492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211</xdr:col>
      <xdr:colOff>0</xdr:colOff>
      <xdr:row>265</xdr:row>
      <xdr:rowOff>0</xdr:rowOff>
    </xdr:from>
    <xdr:ext cx="76200" cy="198120"/>
    <xdr:sp macro="" textlink="">
      <xdr:nvSpPr>
        <xdr:cNvPr id="1708" name="Text Box 684"/>
        <xdr:cNvSpPr txBox="1">
          <a:spLocks noChangeArrowheads="1"/>
        </xdr:cNvSpPr>
      </xdr:nvSpPr>
      <xdr:spPr bwMode="auto">
        <a:xfrm>
          <a:off x="1128750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212</xdr:col>
      <xdr:colOff>0</xdr:colOff>
      <xdr:row>265</xdr:row>
      <xdr:rowOff>0</xdr:rowOff>
    </xdr:from>
    <xdr:ext cx="76200" cy="198120"/>
    <xdr:sp macro="" textlink="">
      <xdr:nvSpPr>
        <xdr:cNvPr id="1709" name="Text Box 685"/>
        <xdr:cNvSpPr txBox="1">
          <a:spLocks noChangeArrowheads="1"/>
        </xdr:cNvSpPr>
      </xdr:nvSpPr>
      <xdr:spPr bwMode="auto">
        <a:xfrm>
          <a:off x="1134008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213</xdr:col>
      <xdr:colOff>0</xdr:colOff>
      <xdr:row>265</xdr:row>
      <xdr:rowOff>0</xdr:rowOff>
    </xdr:from>
    <xdr:ext cx="76200" cy="198120"/>
    <xdr:sp macro="" textlink="">
      <xdr:nvSpPr>
        <xdr:cNvPr id="1710" name="Text Box 686"/>
        <xdr:cNvSpPr txBox="1">
          <a:spLocks noChangeArrowheads="1"/>
        </xdr:cNvSpPr>
      </xdr:nvSpPr>
      <xdr:spPr bwMode="auto">
        <a:xfrm>
          <a:off x="1139266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214</xdr:col>
      <xdr:colOff>0</xdr:colOff>
      <xdr:row>265</xdr:row>
      <xdr:rowOff>0</xdr:rowOff>
    </xdr:from>
    <xdr:ext cx="76200" cy="198120"/>
    <xdr:sp macro="" textlink="">
      <xdr:nvSpPr>
        <xdr:cNvPr id="1711" name="Text Box 687"/>
        <xdr:cNvSpPr txBox="1">
          <a:spLocks noChangeArrowheads="1"/>
        </xdr:cNvSpPr>
      </xdr:nvSpPr>
      <xdr:spPr bwMode="auto">
        <a:xfrm>
          <a:off x="1144524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215</xdr:col>
      <xdr:colOff>0</xdr:colOff>
      <xdr:row>265</xdr:row>
      <xdr:rowOff>0</xdr:rowOff>
    </xdr:from>
    <xdr:ext cx="76200" cy="198120"/>
    <xdr:sp macro="" textlink="">
      <xdr:nvSpPr>
        <xdr:cNvPr id="1712" name="Text Box 688"/>
        <xdr:cNvSpPr txBox="1">
          <a:spLocks noChangeArrowheads="1"/>
        </xdr:cNvSpPr>
      </xdr:nvSpPr>
      <xdr:spPr bwMode="auto">
        <a:xfrm>
          <a:off x="1149781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216</xdr:col>
      <xdr:colOff>0</xdr:colOff>
      <xdr:row>265</xdr:row>
      <xdr:rowOff>0</xdr:rowOff>
    </xdr:from>
    <xdr:ext cx="76200" cy="198120"/>
    <xdr:sp macro="" textlink="">
      <xdr:nvSpPr>
        <xdr:cNvPr id="1713" name="Text Box 689"/>
        <xdr:cNvSpPr txBox="1">
          <a:spLocks noChangeArrowheads="1"/>
        </xdr:cNvSpPr>
      </xdr:nvSpPr>
      <xdr:spPr bwMode="auto">
        <a:xfrm>
          <a:off x="1155039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217</xdr:col>
      <xdr:colOff>0</xdr:colOff>
      <xdr:row>265</xdr:row>
      <xdr:rowOff>0</xdr:rowOff>
    </xdr:from>
    <xdr:ext cx="76200" cy="198120"/>
    <xdr:sp macro="" textlink="">
      <xdr:nvSpPr>
        <xdr:cNvPr id="1714" name="Text Box 690"/>
        <xdr:cNvSpPr txBox="1">
          <a:spLocks noChangeArrowheads="1"/>
        </xdr:cNvSpPr>
      </xdr:nvSpPr>
      <xdr:spPr bwMode="auto">
        <a:xfrm>
          <a:off x="1160297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218</xdr:col>
      <xdr:colOff>0</xdr:colOff>
      <xdr:row>265</xdr:row>
      <xdr:rowOff>0</xdr:rowOff>
    </xdr:from>
    <xdr:ext cx="76200" cy="198120"/>
    <xdr:sp macro="" textlink="">
      <xdr:nvSpPr>
        <xdr:cNvPr id="1715" name="Text Box 691"/>
        <xdr:cNvSpPr txBox="1">
          <a:spLocks noChangeArrowheads="1"/>
        </xdr:cNvSpPr>
      </xdr:nvSpPr>
      <xdr:spPr bwMode="auto">
        <a:xfrm>
          <a:off x="1165555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219</xdr:col>
      <xdr:colOff>0</xdr:colOff>
      <xdr:row>265</xdr:row>
      <xdr:rowOff>0</xdr:rowOff>
    </xdr:from>
    <xdr:ext cx="76200" cy="198120"/>
    <xdr:sp macro="" textlink="">
      <xdr:nvSpPr>
        <xdr:cNvPr id="1716" name="Text Box 692"/>
        <xdr:cNvSpPr txBox="1">
          <a:spLocks noChangeArrowheads="1"/>
        </xdr:cNvSpPr>
      </xdr:nvSpPr>
      <xdr:spPr bwMode="auto">
        <a:xfrm>
          <a:off x="1170813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220</xdr:col>
      <xdr:colOff>0</xdr:colOff>
      <xdr:row>265</xdr:row>
      <xdr:rowOff>0</xdr:rowOff>
    </xdr:from>
    <xdr:ext cx="76200" cy="198120"/>
    <xdr:sp macro="" textlink="">
      <xdr:nvSpPr>
        <xdr:cNvPr id="1717" name="Text Box 693"/>
        <xdr:cNvSpPr txBox="1">
          <a:spLocks noChangeArrowheads="1"/>
        </xdr:cNvSpPr>
      </xdr:nvSpPr>
      <xdr:spPr bwMode="auto">
        <a:xfrm>
          <a:off x="1176070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221</xdr:col>
      <xdr:colOff>0</xdr:colOff>
      <xdr:row>265</xdr:row>
      <xdr:rowOff>0</xdr:rowOff>
    </xdr:from>
    <xdr:ext cx="76200" cy="198120"/>
    <xdr:sp macro="" textlink="">
      <xdr:nvSpPr>
        <xdr:cNvPr id="1718" name="Text Box 694"/>
        <xdr:cNvSpPr txBox="1">
          <a:spLocks noChangeArrowheads="1"/>
        </xdr:cNvSpPr>
      </xdr:nvSpPr>
      <xdr:spPr bwMode="auto">
        <a:xfrm>
          <a:off x="1181328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222</xdr:col>
      <xdr:colOff>0</xdr:colOff>
      <xdr:row>265</xdr:row>
      <xdr:rowOff>0</xdr:rowOff>
    </xdr:from>
    <xdr:ext cx="76200" cy="198120"/>
    <xdr:sp macro="" textlink="">
      <xdr:nvSpPr>
        <xdr:cNvPr id="1719" name="Text Box 695"/>
        <xdr:cNvSpPr txBox="1">
          <a:spLocks noChangeArrowheads="1"/>
        </xdr:cNvSpPr>
      </xdr:nvSpPr>
      <xdr:spPr bwMode="auto">
        <a:xfrm>
          <a:off x="1186586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223</xdr:col>
      <xdr:colOff>0</xdr:colOff>
      <xdr:row>265</xdr:row>
      <xdr:rowOff>0</xdr:rowOff>
    </xdr:from>
    <xdr:ext cx="76200" cy="198120"/>
    <xdr:sp macro="" textlink="">
      <xdr:nvSpPr>
        <xdr:cNvPr id="1720" name="Text Box 696"/>
        <xdr:cNvSpPr txBox="1">
          <a:spLocks noChangeArrowheads="1"/>
        </xdr:cNvSpPr>
      </xdr:nvSpPr>
      <xdr:spPr bwMode="auto">
        <a:xfrm>
          <a:off x="1191844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224</xdr:col>
      <xdr:colOff>0</xdr:colOff>
      <xdr:row>265</xdr:row>
      <xdr:rowOff>0</xdr:rowOff>
    </xdr:from>
    <xdr:ext cx="76200" cy="198120"/>
    <xdr:sp macro="" textlink="">
      <xdr:nvSpPr>
        <xdr:cNvPr id="1721" name="Text Box 697"/>
        <xdr:cNvSpPr txBox="1">
          <a:spLocks noChangeArrowheads="1"/>
        </xdr:cNvSpPr>
      </xdr:nvSpPr>
      <xdr:spPr bwMode="auto">
        <a:xfrm>
          <a:off x="1197102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225</xdr:col>
      <xdr:colOff>0</xdr:colOff>
      <xdr:row>265</xdr:row>
      <xdr:rowOff>0</xdr:rowOff>
    </xdr:from>
    <xdr:ext cx="76200" cy="198120"/>
    <xdr:sp macro="" textlink="">
      <xdr:nvSpPr>
        <xdr:cNvPr id="1722" name="Text Box 698"/>
        <xdr:cNvSpPr txBox="1">
          <a:spLocks noChangeArrowheads="1"/>
        </xdr:cNvSpPr>
      </xdr:nvSpPr>
      <xdr:spPr bwMode="auto">
        <a:xfrm>
          <a:off x="1202359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226</xdr:col>
      <xdr:colOff>0</xdr:colOff>
      <xdr:row>265</xdr:row>
      <xdr:rowOff>0</xdr:rowOff>
    </xdr:from>
    <xdr:ext cx="76200" cy="198120"/>
    <xdr:sp macro="" textlink="">
      <xdr:nvSpPr>
        <xdr:cNvPr id="1723" name="Text Box 699"/>
        <xdr:cNvSpPr txBox="1">
          <a:spLocks noChangeArrowheads="1"/>
        </xdr:cNvSpPr>
      </xdr:nvSpPr>
      <xdr:spPr bwMode="auto">
        <a:xfrm>
          <a:off x="1207617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227</xdr:col>
      <xdr:colOff>0</xdr:colOff>
      <xdr:row>265</xdr:row>
      <xdr:rowOff>0</xdr:rowOff>
    </xdr:from>
    <xdr:ext cx="76200" cy="198120"/>
    <xdr:sp macro="" textlink="">
      <xdr:nvSpPr>
        <xdr:cNvPr id="1724" name="Text Box 700"/>
        <xdr:cNvSpPr txBox="1">
          <a:spLocks noChangeArrowheads="1"/>
        </xdr:cNvSpPr>
      </xdr:nvSpPr>
      <xdr:spPr bwMode="auto">
        <a:xfrm>
          <a:off x="1212875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228</xdr:col>
      <xdr:colOff>0</xdr:colOff>
      <xdr:row>265</xdr:row>
      <xdr:rowOff>0</xdr:rowOff>
    </xdr:from>
    <xdr:ext cx="76200" cy="198120"/>
    <xdr:sp macro="" textlink="">
      <xdr:nvSpPr>
        <xdr:cNvPr id="1725" name="Text Box 701"/>
        <xdr:cNvSpPr txBox="1">
          <a:spLocks noChangeArrowheads="1"/>
        </xdr:cNvSpPr>
      </xdr:nvSpPr>
      <xdr:spPr bwMode="auto">
        <a:xfrm>
          <a:off x="1218133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229</xdr:col>
      <xdr:colOff>0</xdr:colOff>
      <xdr:row>265</xdr:row>
      <xdr:rowOff>0</xdr:rowOff>
    </xdr:from>
    <xdr:ext cx="76200" cy="198120"/>
    <xdr:sp macro="" textlink="">
      <xdr:nvSpPr>
        <xdr:cNvPr id="1726" name="Text Box 702"/>
        <xdr:cNvSpPr txBox="1">
          <a:spLocks noChangeArrowheads="1"/>
        </xdr:cNvSpPr>
      </xdr:nvSpPr>
      <xdr:spPr bwMode="auto">
        <a:xfrm>
          <a:off x="1223391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230</xdr:col>
      <xdr:colOff>0</xdr:colOff>
      <xdr:row>265</xdr:row>
      <xdr:rowOff>0</xdr:rowOff>
    </xdr:from>
    <xdr:ext cx="76200" cy="198120"/>
    <xdr:sp macro="" textlink="">
      <xdr:nvSpPr>
        <xdr:cNvPr id="1727" name="Text Box 703"/>
        <xdr:cNvSpPr txBox="1">
          <a:spLocks noChangeArrowheads="1"/>
        </xdr:cNvSpPr>
      </xdr:nvSpPr>
      <xdr:spPr bwMode="auto">
        <a:xfrm>
          <a:off x="1228648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231</xdr:col>
      <xdr:colOff>0</xdr:colOff>
      <xdr:row>265</xdr:row>
      <xdr:rowOff>0</xdr:rowOff>
    </xdr:from>
    <xdr:ext cx="76200" cy="198120"/>
    <xdr:sp macro="" textlink="">
      <xdr:nvSpPr>
        <xdr:cNvPr id="1728" name="Text Box 704"/>
        <xdr:cNvSpPr txBox="1">
          <a:spLocks noChangeArrowheads="1"/>
        </xdr:cNvSpPr>
      </xdr:nvSpPr>
      <xdr:spPr bwMode="auto">
        <a:xfrm>
          <a:off x="1233906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232</xdr:col>
      <xdr:colOff>0</xdr:colOff>
      <xdr:row>265</xdr:row>
      <xdr:rowOff>0</xdr:rowOff>
    </xdr:from>
    <xdr:ext cx="76200" cy="198120"/>
    <xdr:sp macro="" textlink="">
      <xdr:nvSpPr>
        <xdr:cNvPr id="1729" name="Text Box 705"/>
        <xdr:cNvSpPr txBox="1">
          <a:spLocks noChangeArrowheads="1"/>
        </xdr:cNvSpPr>
      </xdr:nvSpPr>
      <xdr:spPr bwMode="auto">
        <a:xfrm>
          <a:off x="1239164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233</xdr:col>
      <xdr:colOff>0</xdr:colOff>
      <xdr:row>265</xdr:row>
      <xdr:rowOff>0</xdr:rowOff>
    </xdr:from>
    <xdr:ext cx="76200" cy="198120"/>
    <xdr:sp macro="" textlink="">
      <xdr:nvSpPr>
        <xdr:cNvPr id="1730" name="Text Box 706"/>
        <xdr:cNvSpPr txBox="1">
          <a:spLocks noChangeArrowheads="1"/>
        </xdr:cNvSpPr>
      </xdr:nvSpPr>
      <xdr:spPr bwMode="auto">
        <a:xfrm>
          <a:off x="1244422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234</xdr:col>
      <xdr:colOff>0</xdr:colOff>
      <xdr:row>265</xdr:row>
      <xdr:rowOff>0</xdr:rowOff>
    </xdr:from>
    <xdr:ext cx="76200" cy="198120"/>
    <xdr:sp macro="" textlink="">
      <xdr:nvSpPr>
        <xdr:cNvPr id="1731" name="Text Box 707"/>
        <xdr:cNvSpPr txBox="1">
          <a:spLocks noChangeArrowheads="1"/>
        </xdr:cNvSpPr>
      </xdr:nvSpPr>
      <xdr:spPr bwMode="auto">
        <a:xfrm>
          <a:off x="1249680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235</xdr:col>
      <xdr:colOff>0</xdr:colOff>
      <xdr:row>265</xdr:row>
      <xdr:rowOff>0</xdr:rowOff>
    </xdr:from>
    <xdr:ext cx="76200" cy="198120"/>
    <xdr:sp macro="" textlink="">
      <xdr:nvSpPr>
        <xdr:cNvPr id="1732" name="Text Box 708"/>
        <xdr:cNvSpPr txBox="1">
          <a:spLocks noChangeArrowheads="1"/>
        </xdr:cNvSpPr>
      </xdr:nvSpPr>
      <xdr:spPr bwMode="auto">
        <a:xfrm>
          <a:off x="1254937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236</xdr:col>
      <xdr:colOff>0</xdr:colOff>
      <xdr:row>265</xdr:row>
      <xdr:rowOff>0</xdr:rowOff>
    </xdr:from>
    <xdr:ext cx="76200" cy="198120"/>
    <xdr:sp macro="" textlink="">
      <xdr:nvSpPr>
        <xdr:cNvPr id="1733" name="Text Box 709"/>
        <xdr:cNvSpPr txBox="1">
          <a:spLocks noChangeArrowheads="1"/>
        </xdr:cNvSpPr>
      </xdr:nvSpPr>
      <xdr:spPr bwMode="auto">
        <a:xfrm>
          <a:off x="1260195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237</xdr:col>
      <xdr:colOff>0</xdr:colOff>
      <xdr:row>265</xdr:row>
      <xdr:rowOff>0</xdr:rowOff>
    </xdr:from>
    <xdr:ext cx="76200" cy="198120"/>
    <xdr:sp macro="" textlink="">
      <xdr:nvSpPr>
        <xdr:cNvPr id="1734" name="Text Box 710"/>
        <xdr:cNvSpPr txBox="1">
          <a:spLocks noChangeArrowheads="1"/>
        </xdr:cNvSpPr>
      </xdr:nvSpPr>
      <xdr:spPr bwMode="auto">
        <a:xfrm>
          <a:off x="1265453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238</xdr:col>
      <xdr:colOff>0</xdr:colOff>
      <xdr:row>265</xdr:row>
      <xdr:rowOff>0</xdr:rowOff>
    </xdr:from>
    <xdr:ext cx="76200" cy="198120"/>
    <xdr:sp macro="" textlink="">
      <xdr:nvSpPr>
        <xdr:cNvPr id="1735" name="Text Box 711"/>
        <xdr:cNvSpPr txBox="1">
          <a:spLocks noChangeArrowheads="1"/>
        </xdr:cNvSpPr>
      </xdr:nvSpPr>
      <xdr:spPr bwMode="auto">
        <a:xfrm>
          <a:off x="1270711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239</xdr:col>
      <xdr:colOff>0</xdr:colOff>
      <xdr:row>265</xdr:row>
      <xdr:rowOff>0</xdr:rowOff>
    </xdr:from>
    <xdr:ext cx="76200" cy="198120"/>
    <xdr:sp macro="" textlink="">
      <xdr:nvSpPr>
        <xdr:cNvPr id="1736" name="Text Box 712"/>
        <xdr:cNvSpPr txBox="1">
          <a:spLocks noChangeArrowheads="1"/>
        </xdr:cNvSpPr>
      </xdr:nvSpPr>
      <xdr:spPr bwMode="auto">
        <a:xfrm>
          <a:off x="1275969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240</xdr:col>
      <xdr:colOff>0</xdr:colOff>
      <xdr:row>265</xdr:row>
      <xdr:rowOff>0</xdr:rowOff>
    </xdr:from>
    <xdr:ext cx="76200" cy="198120"/>
    <xdr:sp macro="" textlink="">
      <xdr:nvSpPr>
        <xdr:cNvPr id="1737" name="Text Box 713"/>
        <xdr:cNvSpPr txBox="1">
          <a:spLocks noChangeArrowheads="1"/>
        </xdr:cNvSpPr>
      </xdr:nvSpPr>
      <xdr:spPr bwMode="auto">
        <a:xfrm>
          <a:off x="1281226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241</xdr:col>
      <xdr:colOff>0</xdr:colOff>
      <xdr:row>265</xdr:row>
      <xdr:rowOff>0</xdr:rowOff>
    </xdr:from>
    <xdr:ext cx="76200" cy="198120"/>
    <xdr:sp macro="" textlink="">
      <xdr:nvSpPr>
        <xdr:cNvPr id="1738" name="Text Box 714"/>
        <xdr:cNvSpPr txBox="1">
          <a:spLocks noChangeArrowheads="1"/>
        </xdr:cNvSpPr>
      </xdr:nvSpPr>
      <xdr:spPr bwMode="auto">
        <a:xfrm>
          <a:off x="1286484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242</xdr:col>
      <xdr:colOff>0</xdr:colOff>
      <xdr:row>265</xdr:row>
      <xdr:rowOff>0</xdr:rowOff>
    </xdr:from>
    <xdr:ext cx="76200" cy="198120"/>
    <xdr:sp macro="" textlink="">
      <xdr:nvSpPr>
        <xdr:cNvPr id="1739" name="Text Box 715"/>
        <xdr:cNvSpPr txBox="1">
          <a:spLocks noChangeArrowheads="1"/>
        </xdr:cNvSpPr>
      </xdr:nvSpPr>
      <xdr:spPr bwMode="auto">
        <a:xfrm>
          <a:off x="1291742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243</xdr:col>
      <xdr:colOff>0</xdr:colOff>
      <xdr:row>265</xdr:row>
      <xdr:rowOff>0</xdr:rowOff>
    </xdr:from>
    <xdr:ext cx="76200" cy="198120"/>
    <xdr:sp macro="" textlink="">
      <xdr:nvSpPr>
        <xdr:cNvPr id="1740" name="Text Box 716"/>
        <xdr:cNvSpPr txBox="1">
          <a:spLocks noChangeArrowheads="1"/>
        </xdr:cNvSpPr>
      </xdr:nvSpPr>
      <xdr:spPr bwMode="auto">
        <a:xfrm>
          <a:off x="1297000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244</xdr:col>
      <xdr:colOff>0</xdr:colOff>
      <xdr:row>265</xdr:row>
      <xdr:rowOff>0</xdr:rowOff>
    </xdr:from>
    <xdr:ext cx="76200" cy="198120"/>
    <xdr:sp macro="" textlink="">
      <xdr:nvSpPr>
        <xdr:cNvPr id="1741" name="Text Box 717"/>
        <xdr:cNvSpPr txBox="1">
          <a:spLocks noChangeArrowheads="1"/>
        </xdr:cNvSpPr>
      </xdr:nvSpPr>
      <xdr:spPr bwMode="auto">
        <a:xfrm>
          <a:off x="1302258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245</xdr:col>
      <xdr:colOff>0</xdr:colOff>
      <xdr:row>265</xdr:row>
      <xdr:rowOff>0</xdr:rowOff>
    </xdr:from>
    <xdr:ext cx="76200" cy="198120"/>
    <xdr:sp macro="" textlink="">
      <xdr:nvSpPr>
        <xdr:cNvPr id="1742" name="Text Box 718"/>
        <xdr:cNvSpPr txBox="1">
          <a:spLocks noChangeArrowheads="1"/>
        </xdr:cNvSpPr>
      </xdr:nvSpPr>
      <xdr:spPr bwMode="auto">
        <a:xfrm>
          <a:off x="1307515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246</xdr:col>
      <xdr:colOff>0</xdr:colOff>
      <xdr:row>265</xdr:row>
      <xdr:rowOff>0</xdr:rowOff>
    </xdr:from>
    <xdr:ext cx="76200" cy="198120"/>
    <xdr:sp macro="" textlink="">
      <xdr:nvSpPr>
        <xdr:cNvPr id="1743" name="Text Box 719"/>
        <xdr:cNvSpPr txBox="1">
          <a:spLocks noChangeArrowheads="1"/>
        </xdr:cNvSpPr>
      </xdr:nvSpPr>
      <xdr:spPr bwMode="auto">
        <a:xfrm>
          <a:off x="1312773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247</xdr:col>
      <xdr:colOff>0</xdr:colOff>
      <xdr:row>265</xdr:row>
      <xdr:rowOff>0</xdr:rowOff>
    </xdr:from>
    <xdr:ext cx="76200" cy="198120"/>
    <xdr:sp macro="" textlink="">
      <xdr:nvSpPr>
        <xdr:cNvPr id="1744" name="Text Box 720"/>
        <xdr:cNvSpPr txBox="1">
          <a:spLocks noChangeArrowheads="1"/>
        </xdr:cNvSpPr>
      </xdr:nvSpPr>
      <xdr:spPr bwMode="auto">
        <a:xfrm>
          <a:off x="13180314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248</xdr:col>
      <xdr:colOff>0</xdr:colOff>
      <xdr:row>265</xdr:row>
      <xdr:rowOff>0</xdr:rowOff>
    </xdr:from>
    <xdr:ext cx="76200" cy="198120"/>
    <xdr:sp macro="" textlink="">
      <xdr:nvSpPr>
        <xdr:cNvPr id="1745" name="Text Box 721"/>
        <xdr:cNvSpPr txBox="1">
          <a:spLocks noChangeArrowheads="1"/>
        </xdr:cNvSpPr>
      </xdr:nvSpPr>
      <xdr:spPr bwMode="auto">
        <a:xfrm>
          <a:off x="13232892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249</xdr:col>
      <xdr:colOff>0</xdr:colOff>
      <xdr:row>265</xdr:row>
      <xdr:rowOff>0</xdr:rowOff>
    </xdr:from>
    <xdr:ext cx="76200" cy="198120"/>
    <xdr:sp macro="" textlink="">
      <xdr:nvSpPr>
        <xdr:cNvPr id="1746" name="Text Box 722"/>
        <xdr:cNvSpPr txBox="1">
          <a:spLocks noChangeArrowheads="1"/>
        </xdr:cNvSpPr>
      </xdr:nvSpPr>
      <xdr:spPr bwMode="auto">
        <a:xfrm>
          <a:off x="13285470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250</xdr:col>
      <xdr:colOff>0</xdr:colOff>
      <xdr:row>265</xdr:row>
      <xdr:rowOff>0</xdr:rowOff>
    </xdr:from>
    <xdr:ext cx="76200" cy="198120"/>
    <xdr:sp macro="" textlink="">
      <xdr:nvSpPr>
        <xdr:cNvPr id="1747" name="Text Box 723"/>
        <xdr:cNvSpPr txBox="1">
          <a:spLocks noChangeArrowheads="1"/>
        </xdr:cNvSpPr>
      </xdr:nvSpPr>
      <xdr:spPr bwMode="auto">
        <a:xfrm>
          <a:off x="13338048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251</xdr:col>
      <xdr:colOff>0</xdr:colOff>
      <xdr:row>265</xdr:row>
      <xdr:rowOff>0</xdr:rowOff>
    </xdr:from>
    <xdr:ext cx="76200" cy="198120"/>
    <xdr:sp macro="" textlink="">
      <xdr:nvSpPr>
        <xdr:cNvPr id="1748" name="Text Box 724"/>
        <xdr:cNvSpPr txBox="1">
          <a:spLocks noChangeArrowheads="1"/>
        </xdr:cNvSpPr>
      </xdr:nvSpPr>
      <xdr:spPr bwMode="auto">
        <a:xfrm>
          <a:off x="133906260" y="7322820"/>
          <a:ext cx="7620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7"/>
  </sheetPr>
  <dimension ref="O9"/>
  <sheetViews>
    <sheetView showGridLines="0" showRowColHeaders="0" tabSelected="1" workbookViewId="0">
      <selection activeCell="M2" sqref="M2"/>
    </sheetView>
  </sheetViews>
  <sheetFormatPr defaultRowHeight="13.2" x14ac:dyDescent="0.25"/>
  <sheetData>
    <row r="9" spans="15:15" x14ac:dyDescent="0.25">
      <c r="O9" s="13"/>
    </row>
  </sheetData>
  <sheetProtection algorithmName="SHA-512" hashValue="vOP0qT1mKDXMWRhKSi933ThbLQA1D9Pi21E1SgLaPqnU3PucJ003D8KoKuYVWWj5SaOXZ7W8qxoai20VOlpfHQ==" saltValue="Ch5azWGM3tIKBLsV8ISinQ==" spinCount="100000" sheet="1" objects="1" scenarios="1" selectLockedCells="1" selectUnlockedCells="1"/>
  <phoneticPr fontId="2" type="noConversion"/>
  <printOptions horizontalCentered="1" verticalCentered="1"/>
  <pageMargins left="0.55118110236220474" right="0.55118110236220474" top="0.98425196850393704" bottom="0.98425196850393704" header="0.51181102362204722" footer="0.51181102362204722"/>
  <pageSetup paperSize="9" orientation="landscape" r:id="rId1"/>
  <headerFooter alignWithMargins="0">
    <oddHeader>&amp;LCopyright 2018 JD Palmer&amp;CRockets Orbits and Newton - Orbiter&amp;R&amp;D</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B1:Z78"/>
  <sheetViews>
    <sheetView showGridLines="0" showRowColHeaders="0" workbookViewId="0">
      <selection activeCell="J34" sqref="J34:J35"/>
    </sheetView>
  </sheetViews>
  <sheetFormatPr defaultRowHeight="13.2" x14ac:dyDescent="0.25"/>
  <cols>
    <col min="1" max="1" width="1.109375" customWidth="1"/>
    <col min="2" max="2" width="1" customWidth="1"/>
    <col min="4" max="4" width="9.6640625" customWidth="1"/>
    <col min="5" max="5" width="7.6640625" customWidth="1"/>
    <col min="8" max="8" width="10.33203125" customWidth="1"/>
    <col min="9" max="9" width="8.44140625" customWidth="1"/>
    <col min="12" max="12" width="12" customWidth="1"/>
    <col min="13" max="13" width="8.33203125" customWidth="1"/>
    <col min="14" max="14" width="11.88671875" customWidth="1"/>
    <col min="15" max="15" width="10.33203125" customWidth="1"/>
    <col min="16" max="16" width="8.5546875" customWidth="1"/>
    <col min="17" max="17" width="0.88671875" customWidth="1"/>
  </cols>
  <sheetData>
    <row r="1" spans="2:26" ht="6" customHeight="1" x14ac:dyDescent="0.25">
      <c r="C1" s="255"/>
      <c r="D1" s="255"/>
      <c r="E1" s="255"/>
      <c r="F1" s="255"/>
      <c r="G1" s="255"/>
      <c r="H1" s="255"/>
      <c r="I1" s="255"/>
      <c r="J1" s="255"/>
      <c r="K1" s="255"/>
      <c r="L1" s="255"/>
      <c r="M1" s="255"/>
      <c r="N1" s="255"/>
      <c r="O1" s="255"/>
      <c r="P1" s="255"/>
      <c r="Q1" s="255"/>
    </row>
    <row r="2" spans="2:26" ht="5.25" customHeight="1" x14ac:dyDescent="0.25">
      <c r="B2" s="80"/>
      <c r="C2" s="81"/>
      <c r="D2" s="81"/>
      <c r="E2" s="81"/>
      <c r="F2" s="389"/>
      <c r="G2" s="389"/>
      <c r="H2" s="389"/>
      <c r="I2" s="389"/>
      <c r="J2" s="389"/>
      <c r="K2" s="389"/>
      <c r="L2" s="389"/>
      <c r="M2" s="389"/>
      <c r="N2" s="389"/>
      <c r="O2" s="389"/>
      <c r="P2" s="389"/>
      <c r="Q2" s="390"/>
    </row>
    <row r="3" spans="2:26" ht="24" customHeight="1" x14ac:dyDescent="0.25">
      <c r="B3" s="83"/>
      <c r="C3" s="700" t="str">
        <f>CONCATENATE("Analysis by Period - (",Input!C39," mission)")</f>
        <v>Analysis by Period - (Earth orbit mission)</v>
      </c>
      <c r="D3" s="700"/>
      <c r="E3" s="700"/>
      <c r="F3" s="700"/>
      <c r="G3" s="701"/>
      <c r="H3" s="706" t="str">
        <f>Calcs!B240</f>
        <v>On the launchpad</v>
      </c>
      <c r="I3" s="707"/>
      <c r="J3" s="707"/>
      <c r="K3" s="708"/>
      <c r="L3" s="702" t="str">
        <f>CONCATENATE("(One period represents ",ROUND(Results!C45,0)," seconds)")</f>
        <v>(One period represents 3 seconds)</v>
      </c>
      <c r="M3" s="700"/>
      <c r="N3" s="700"/>
      <c r="O3" s="700"/>
      <c r="P3" s="700"/>
      <c r="Q3" s="391"/>
    </row>
    <row r="4" spans="2:26" ht="5.25" customHeight="1" x14ac:dyDescent="0.25">
      <c r="B4" s="83"/>
      <c r="C4" s="403"/>
      <c r="D4" s="403"/>
      <c r="E4" s="403"/>
      <c r="F4" s="403"/>
      <c r="G4" s="403"/>
      <c r="H4" s="84"/>
      <c r="I4" s="404"/>
      <c r="J4" s="404"/>
      <c r="K4" s="404"/>
      <c r="L4" s="402"/>
      <c r="M4" s="402"/>
      <c r="N4" s="84"/>
      <c r="O4" s="84"/>
      <c r="P4" s="84"/>
      <c r="Q4" s="391"/>
    </row>
    <row r="5" spans="2:26" ht="24.75" customHeight="1" x14ac:dyDescent="0.25">
      <c r="B5" s="83"/>
      <c r="C5" s="84"/>
      <c r="D5" s="84"/>
      <c r="E5" s="84"/>
      <c r="F5" s="510"/>
      <c r="G5" s="517"/>
      <c r="H5" s="517"/>
      <c r="I5" s="517"/>
      <c r="J5" s="517"/>
      <c r="K5" s="517"/>
      <c r="L5" s="517"/>
      <c r="M5" s="517"/>
      <c r="N5" s="87"/>
      <c r="O5" s="87"/>
      <c r="P5" s="87"/>
      <c r="Q5" s="391"/>
      <c r="Z5" s="1"/>
    </row>
    <row r="6" spans="2:26" ht="12" customHeight="1" x14ac:dyDescent="0.25">
      <c r="B6" s="83"/>
      <c r="C6" s="84"/>
      <c r="D6" s="84"/>
      <c r="E6" s="84"/>
      <c r="F6" s="510"/>
      <c r="G6" s="518"/>
      <c r="H6" s="517"/>
      <c r="I6" s="519">
        <v>100</v>
      </c>
      <c r="J6" s="517"/>
      <c r="K6" s="517"/>
      <c r="L6" s="518"/>
      <c r="M6" s="517"/>
      <c r="N6" s="87"/>
      <c r="O6" s="453" t="s">
        <v>166</v>
      </c>
      <c r="P6" s="454">
        <f>G73</f>
        <v>100</v>
      </c>
      <c r="Q6" s="391"/>
      <c r="Z6" s="1"/>
    </row>
    <row r="7" spans="2:26" ht="12" customHeight="1" x14ac:dyDescent="0.25">
      <c r="B7" s="83"/>
      <c r="C7" s="84"/>
      <c r="D7" s="84"/>
      <c r="E7" s="84"/>
      <c r="F7" s="510"/>
      <c r="G7" s="518"/>
      <c r="H7" s="517">
        <f>IF(AND(Calcs!B252=0,P23=0),80.9+(0.4*E57*E50),100)</f>
        <v>80.900000000000006</v>
      </c>
      <c r="I7" s="519">
        <f>IF(Calcs!B252=1,-100,H7)</f>
        <v>80.900000000000006</v>
      </c>
      <c r="J7" s="517"/>
      <c r="K7" s="517"/>
      <c r="L7" s="518"/>
      <c r="M7" s="517"/>
      <c r="N7" s="87"/>
      <c r="O7" s="453"/>
      <c r="P7" s="454">
        <f>IF(AND(E26&gt;Results!C44,ABS(E22)+ABS(E24)&gt;0),G74,-10)</f>
        <v>-10</v>
      </c>
      <c r="Q7" s="391"/>
      <c r="Z7" s="1"/>
    </row>
    <row r="8" spans="2:26" ht="12" customHeight="1" x14ac:dyDescent="0.25">
      <c r="B8" s="83"/>
      <c r="C8" s="84"/>
      <c r="D8" s="84"/>
      <c r="E8" s="84"/>
      <c r="F8" s="510"/>
      <c r="G8" s="518"/>
      <c r="H8" s="517"/>
      <c r="I8" s="519">
        <f>(F65+E54)*SIN(RADIANS(E20))+I6</f>
        <v>100</v>
      </c>
      <c r="J8" s="517"/>
      <c r="K8" s="519"/>
      <c r="L8" s="520"/>
      <c r="M8" s="517"/>
      <c r="N8" s="87"/>
      <c r="O8" s="453" t="s">
        <v>163</v>
      </c>
      <c r="P8" s="453">
        <f>IF(AND(E26&gt;Results!C44,ABS(E22)+ABS(E24)&gt;0),(20+F66)*-1*SIN(RADIANS(E20))+I6,G73)</f>
        <v>100</v>
      </c>
      <c r="Q8" s="391"/>
      <c r="Z8" s="1"/>
    </row>
    <row r="9" spans="2:26" ht="12" customHeight="1" x14ac:dyDescent="0.25">
      <c r="B9" s="83"/>
      <c r="C9" s="84"/>
      <c r="D9" s="84"/>
      <c r="E9" s="84"/>
      <c r="F9" s="510"/>
      <c r="G9" s="518"/>
      <c r="H9" s="517"/>
      <c r="I9" s="519">
        <f>(F65+E54)*COS(RADIANS(E20))+I7</f>
        <v>150.9</v>
      </c>
      <c r="J9" s="517"/>
      <c r="K9" s="519"/>
      <c r="L9" s="520">
        <v>30</v>
      </c>
      <c r="M9" s="517"/>
      <c r="N9" s="87"/>
      <c r="O9" s="453"/>
      <c r="P9" s="453">
        <f>IF(AND(E26&gt;Results!C44,ABS(E22)+ABS(E24)&gt;0),(20+F66)*-1*COS(RADIANS(E20))+I7,-10)</f>
        <v>-10</v>
      </c>
      <c r="Q9" s="391"/>
      <c r="Z9" s="1"/>
    </row>
    <row r="10" spans="2:26" ht="12" customHeight="1" x14ac:dyDescent="0.25">
      <c r="B10" s="83"/>
      <c r="C10" s="84"/>
      <c r="D10" s="84"/>
      <c r="E10" s="84"/>
      <c r="F10" s="510"/>
      <c r="G10" s="518"/>
      <c r="H10" s="517"/>
      <c r="I10" s="519">
        <f>(E53*COS(RADIANS(E20)))+E73</f>
        <v>107</v>
      </c>
      <c r="J10" s="517" t="s">
        <v>127</v>
      </c>
      <c r="K10" s="519">
        <f>(E53*-1*COS(RADIANS(E20)))+E73</f>
        <v>93</v>
      </c>
      <c r="L10" s="520">
        <f>IF(AND(E26&lt;=Results!D39+Results!C44,P23&gt;(O24/2)),130,-100)</f>
        <v>-100</v>
      </c>
      <c r="M10" s="517"/>
      <c r="N10" s="87"/>
      <c r="O10" s="453" t="s">
        <v>164</v>
      </c>
      <c r="P10" s="453">
        <f>(1.43*-1*COS(RADIANS(E20)))+P8</f>
        <v>98.57</v>
      </c>
      <c r="Q10" s="391"/>
      <c r="Z10" s="1"/>
    </row>
    <row r="11" spans="2:26" ht="12" customHeight="1" x14ac:dyDescent="0.25">
      <c r="B11" s="83"/>
      <c r="C11" s="84"/>
      <c r="D11" s="84"/>
      <c r="E11" s="84"/>
      <c r="F11" s="510"/>
      <c r="G11" s="518"/>
      <c r="H11" s="517"/>
      <c r="I11" s="519">
        <f>(E53*-1*SIN(RADIANS(E20)))+E74</f>
        <v>125.9</v>
      </c>
      <c r="J11" s="517"/>
      <c r="K11" s="519">
        <f>(E53*SIN(RADIANS(E20)))+E74</f>
        <v>125.9</v>
      </c>
      <c r="L11" s="520">
        <v>146</v>
      </c>
      <c r="M11" s="517"/>
      <c r="N11" s="87"/>
      <c r="O11" s="453"/>
      <c r="P11" s="453">
        <f>(1.4*SIN(RADIANS(E20)))+P9</f>
        <v>-10</v>
      </c>
      <c r="Q11" s="391"/>
      <c r="S11" s="255"/>
      <c r="Z11" s="1"/>
    </row>
    <row r="12" spans="2:26" ht="12" customHeight="1" x14ac:dyDescent="0.25">
      <c r="B12" s="83"/>
      <c r="C12" s="84"/>
      <c r="D12" s="84"/>
      <c r="E12" s="84"/>
      <c r="F12" s="511"/>
      <c r="G12" s="518"/>
      <c r="H12" s="517"/>
      <c r="I12" s="519">
        <f>(E53*-1*COS(RADIANS(E20)))+G73</f>
        <v>93</v>
      </c>
      <c r="J12" s="517" t="s">
        <v>129</v>
      </c>
      <c r="K12" s="519">
        <f>(E53*COS(RADIANS(E20)))+G73</f>
        <v>107</v>
      </c>
      <c r="L12" s="520">
        <f>IF(AND(E26&lt;=Results!D39+Results!C44,P23&gt;(O24/2)),155,-100)</f>
        <v>-100</v>
      </c>
      <c r="M12" s="517"/>
      <c r="N12" s="87"/>
      <c r="O12" s="453" t="s">
        <v>165</v>
      </c>
      <c r="P12" s="453">
        <f>(1.4*COS(RADIANS(E20)))+P8</f>
        <v>101.4</v>
      </c>
      <c r="Q12" s="391"/>
      <c r="Z12" s="1"/>
    </row>
    <row r="13" spans="2:26" ht="12" customHeight="1" x14ac:dyDescent="0.25">
      <c r="B13" s="83"/>
      <c r="C13" s="84"/>
      <c r="D13" s="84"/>
      <c r="E13" s="84"/>
      <c r="F13" s="512"/>
      <c r="G13" s="518"/>
      <c r="H13" s="517"/>
      <c r="I13" s="519">
        <f>(E53*SIN(RADIANS(E20)))+G74</f>
        <v>20.900000000000006</v>
      </c>
      <c r="J13" s="517"/>
      <c r="K13" s="519">
        <f>(E53*-1*SIN(RADIANS(E20)))+G74</f>
        <v>20.900000000000006</v>
      </c>
      <c r="L13" s="520">
        <v>170</v>
      </c>
      <c r="M13" s="517"/>
      <c r="N13" s="87"/>
      <c r="O13" s="453"/>
      <c r="P13" s="453">
        <f>(1.4*-1*SIN(RADIANS(E20)))+P9</f>
        <v>-10</v>
      </c>
      <c r="Q13" s="391"/>
      <c r="S13" s="255"/>
      <c r="T13" s="255"/>
      <c r="U13" s="255"/>
      <c r="V13" s="255"/>
      <c r="W13" s="255"/>
      <c r="X13" s="255"/>
      <c r="Y13" s="255"/>
      <c r="Z13" s="1"/>
    </row>
    <row r="14" spans="2:26" ht="12" customHeight="1" x14ac:dyDescent="0.25">
      <c r="B14" s="83"/>
      <c r="C14" s="392"/>
      <c r="D14" s="392"/>
      <c r="E14" s="393"/>
      <c r="F14" s="512"/>
      <c r="G14" s="522"/>
      <c r="H14" s="517"/>
      <c r="I14" s="519">
        <f>E55*SIN(RADIANS(E18))+I6</f>
        <v>100</v>
      </c>
      <c r="J14" s="519">
        <f>E55*-1*SIN(RADIANS(E18))+I6</f>
        <v>100</v>
      </c>
      <c r="K14" s="519"/>
      <c r="L14" s="520">
        <f>IF(AND(E26&lt;=Results!D39+Results!C44,P23&gt;(O24/2)),80,-100)</f>
        <v>-100</v>
      </c>
      <c r="M14" s="517"/>
      <c r="N14" s="87"/>
      <c r="O14" s="87"/>
      <c r="P14" s="87"/>
      <c r="Q14" s="391"/>
      <c r="Z14" s="1"/>
    </row>
    <row r="15" spans="2:26" ht="12" customHeight="1" x14ac:dyDescent="0.25">
      <c r="B15" s="83"/>
      <c r="C15" s="392"/>
      <c r="D15" s="392"/>
      <c r="E15" s="392"/>
      <c r="F15" s="512"/>
      <c r="G15" s="518"/>
      <c r="H15" s="517"/>
      <c r="I15" s="519">
        <f>E55*COS(RADIANS(E18))+I7</f>
        <v>160.9</v>
      </c>
      <c r="J15" s="519">
        <f>E55*-1*COS(RADIANS(E18))+I7</f>
        <v>0.90000000000000568</v>
      </c>
      <c r="K15" s="523"/>
      <c r="L15" s="520">
        <v>85</v>
      </c>
      <c r="M15" s="517"/>
      <c r="N15" s="87"/>
      <c r="O15" s="87"/>
      <c r="P15" s="87"/>
      <c r="Q15" s="391"/>
      <c r="R15" s="261"/>
      <c r="Z15" s="1"/>
    </row>
    <row r="16" spans="2:26" ht="12" customHeight="1" x14ac:dyDescent="0.25">
      <c r="B16" s="83"/>
      <c r="C16" s="703" t="s">
        <v>133</v>
      </c>
      <c r="D16" s="703"/>
      <c r="E16" s="705">
        <f>IF(P37=0,J34*Results!C45," ")</f>
        <v>0</v>
      </c>
      <c r="F16" s="512"/>
      <c r="G16" s="518"/>
      <c r="H16" s="517"/>
      <c r="I16" s="519">
        <f>I6</f>
        <v>100</v>
      </c>
      <c r="J16" s="519">
        <f>IF(AND(E49=0,E50=0),I16,L29)</f>
        <v>100</v>
      </c>
      <c r="K16" s="523"/>
      <c r="L16" s="520">
        <f>IF(AND(E26&lt;=Results!D39+Results!C44,P23&gt;(O24/2)),180,-100)</f>
        <v>-100</v>
      </c>
      <c r="M16" s="517"/>
      <c r="N16" s="87"/>
      <c r="O16" s="87"/>
      <c r="P16" s="87"/>
      <c r="Q16" s="391"/>
      <c r="S16" s="255"/>
      <c r="T16" s="255"/>
      <c r="U16" s="255"/>
      <c r="V16" s="255"/>
      <c r="W16" s="255"/>
      <c r="X16" s="255"/>
      <c r="Y16" s="255"/>
      <c r="Z16" s="1"/>
    </row>
    <row r="17" spans="2:26" ht="12" customHeight="1" x14ac:dyDescent="0.25">
      <c r="B17" s="83"/>
      <c r="C17" s="703"/>
      <c r="D17" s="703"/>
      <c r="E17" s="705"/>
      <c r="F17" s="514"/>
      <c r="G17" s="518"/>
      <c r="H17" s="517"/>
      <c r="I17" s="519">
        <f>I7</f>
        <v>80.900000000000006</v>
      </c>
      <c r="J17" s="519">
        <f>IF(AND(E49=0,E50=0),I17,L28)</f>
        <v>80.900000000000006</v>
      </c>
      <c r="K17" s="517"/>
      <c r="L17" s="519">
        <f>IF(E26&gt;(Results!D39+Results!C44),(E53*3*COS(RADIANS(E20)))+G73,K12)</f>
        <v>121</v>
      </c>
      <c r="M17" s="517"/>
      <c r="N17" s="87"/>
      <c r="O17" s="87"/>
      <c r="P17" s="87"/>
      <c r="Q17" s="391"/>
      <c r="Z17" s="1"/>
    </row>
    <row r="18" spans="2:26" ht="12" customHeight="1" x14ac:dyDescent="0.25">
      <c r="B18" s="83"/>
      <c r="C18" s="695" t="s">
        <v>132</v>
      </c>
      <c r="D18" s="695"/>
      <c r="E18" s="704">
        <f>IF(P37=0,Calcs!B241," ")</f>
        <v>0</v>
      </c>
      <c r="F18" s="515"/>
      <c r="G18" s="518"/>
      <c r="H18" s="517"/>
      <c r="I18" s="519">
        <f>IF(E26&gt;Results!C44,(E53*0.7*COS(RADIANS(E20)))+E71,100)</f>
        <v>104.9</v>
      </c>
      <c r="J18" s="519">
        <f>IF(E26&gt;Results!C44,(E53*0.7*-1*COS(RADIANS(E20)))+E71,100)</f>
        <v>95.1</v>
      </c>
      <c r="K18" s="517"/>
      <c r="L18" s="519">
        <f>IF(E26&gt;(Results!D39+Results!C44),(E53*3*-1*SIN(RADIANS(E20)))+G74,K13)</f>
        <v>20.900000000000006</v>
      </c>
      <c r="M18" s="517"/>
      <c r="N18" s="246"/>
      <c r="O18" s="246"/>
      <c r="P18" s="246"/>
      <c r="Q18" s="391"/>
    </row>
    <row r="19" spans="2:26" ht="12" customHeight="1" x14ac:dyDescent="0.25">
      <c r="B19" s="83"/>
      <c r="C19" s="695"/>
      <c r="D19" s="695"/>
      <c r="E19" s="704"/>
      <c r="F19" s="511"/>
      <c r="G19" s="518"/>
      <c r="H19" s="517"/>
      <c r="I19" s="519">
        <f>IF(E26&gt;Results!C44,(E53*-1*0.7*SIN(RADIANS(E20)))+E72,100)</f>
        <v>23.900000000000006</v>
      </c>
      <c r="J19" s="519">
        <f>IF(E26&gt;Results!C44,(E53*0.7*SIN(RADIANS(E20)))+E72,100)</f>
        <v>23.900000000000006</v>
      </c>
      <c r="K19" s="517"/>
      <c r="L19" s="519">
        <f>IF(E26&gt;(Results!D39+Results!C44),(E53*3*-1*COS(RADIANS(E20)))+G73,I12)</f>
        <v>79</v>
      </c>
      <c r="M19" s="517"/>
      <c r="N19" s="246"/>
      <c r="O19" s="246"/>
      <c r="P19" s="246"/>
      <c r="Q19" s="391"/>
      <c r="R19" s="261"/>
      <c r="S19" s="255"/>
      <c r="T19" s="255"/>
      <c r="U19" s="255"/>
      <c r="V19" s="255"/>
      <c r="W19" s="255"/>
      <c r="X19" s="255"/>
      <c r="Y19" s="255"/>
    </row>
    <row r="20" spans="2:26" ht="12" customHeight="1" x14ac:dyDescent="0.25">
      <c r="B20" s="83"/>
      <c r="C20" s="695" t="s">
        <v>146</v>
      </c>
      <c r="D20" s="695"/>
      <c r="E20" s="704">
        <f>IF(P37=0,Calcs!C242," ")</f>
        <v>0</v>
      </c>
      <c r="F20" s="511"/>
      <c r="G20" s="518"/>
      <c r="H20" s="517"/>
      <c r="I20" s="519">
        <f>IF(E26&gt;Results!C44,(E53*-1*0.7*COS(RADIANS(E20)))+F71,100)</f>
        <v>95.1</v>
      </c>
      <c r="J20" s="519">
        <f>IF(E26&gt;Results!C44,(E53*0.7*COS(RADIANS(E20)))+F71,100)</f>
        <v>104.9</v>
      </c>
      <c r="K20" s="517"/>
      <c r="L20" s="519">
        <f>IF(E26&gt;(Results!D39+Results!C44),(E53*3*SIN(RADIANS(E20)))+G74,I13)</f>
        <v>20.900000000000006</v>
      </c>
      <c r="M20" s="517"/>
      <c r="N20" s="87"/>
      <c r="O20" s="445" t="s">
        <v>174</v>
      </c>
      <c r="P20" s="238" t="s">
        <v>32</v>
      </c>
      <c r="Q20" s="391"/>
    </row>
    <row r="21" spans="2:26" ht="12" customHeight="1" x14ac:dyDescent="0.25">
      <c r="B21" s="83"/>
      <c r="C21" s="695"/>
      <c r="D21" s="695"/>
      <c r="E21" s="704"/>
      <c r="F21" s="511"/>
      <c r="G21" s="518"/>
      <c r="H21" s="517"/>
      <c r="I21" s="519">
        <f>IF(E26&gt;Results!C44,(E53*0.7*SIN(RADIANS(E20)))+F72,100)</f>
        <v>75.900000000000006</v>
      </c>
      <c r="J21" s="519">
        <f>IF(E26&gt;Results!C44,(E53*-1*0.7*SIN(RADIANS(E20)))+F72,100)</f>
        <v>75.900000000000006</v>
      </c>
      <c r="K21" s="521"/>
      <c r="L21" s="524"/>
      <c r="M21" s="517"/>
      <c r="N21" s="692" t="s">
        <v>93</v>
      </c>
      <c r="O21" s="446" t="s">
        <v>148</v>
      </c>
      <c r="P21" s="689">
        <f>IF(P37=0,Calcs!B245," ")</f>
        <v>0</v>
      </c>
      <c r="Q21" s="391"/>
    </row>
    <row r="22" spans="2:26" ht="12" customHeight="1" x14ac:dyDescent="0.25">
      <c r="B22" s="83"/>
      <c r="C22" s="695" t="s">
        <v>177</v>
      </c>
      <c r="D22" s="695"/>
      <c r="E22" s="696">
        <f>IF(P37=0,Calcs!B243," ")</f>
        <v>0</v>
      </c>
      <c r="F22" s="511"/>
      <c r="G22" s="518"/>
      <c r="H22" s="518"/>
      <c r="I22" s="518"/>
      <c r="J22" s="518"/>
      <c r="K22" s="517"/>
      <c r="L22" s="519">
        <f>IF(E26&gt;(Results!D39+Results!C44),(E53*COS(RADIANS(E20)))+G75,K12)</f>
        <v>107</v>
      </c>
      <c r="M22" s="517"/>
      <c r="N22" s="692"/>
      <c r="O22" s="447">
        <v>0</v>
      </c>
      <c r="P22" s="689"/>
      <c r="Q22" s="391"/>
      <c r="S22" s="255"/>
      <c r="T22" s="255"/>
      <c r="U22" s="255"/>
      <c r="V22" s="255"/>
      <c r="W22" s="255"/>
      <c r="X22" s="255"/>
      <c r="Y22" s="255"/>
    </row>
    <row r="23" spans="2:26" ht="12" customHeight="1" x14ac:dyDescent="0.25">
      <c r="B23" s="83"/>
      <c r="C23" s="695"/>
      <c r="D23" s="695"/>
      <c r="E23" s="696"/>
      <c r="F23" s="511"/>
      <c r="G23" s="518"/>
      <c r="H23" s="518"/>
      <c r="I23" s="518"/>
      <c r="J23" s="518">
        <v>100</v>
      </c>
      <c r="K23" s="517"/>
      <c r="L23" s="519">
        <f>IF(E26&gt;(Results!D39+Results!C44),(E53*-1*SIN(RADIANS(E20)))+G76,K13)</f>
        <v>41.900000000000006</v>
      </c>
      <c r="M23" s="517"/>
      <c r="N23" s="692" t="s">
        <v>94</v>
      </c>
      <c r="O23" s="408" t="s">
        <v>149</v>
      </c>
      <c r="P23" s="690">
        <f>IF(P37=0,Calcs!B247," ")</f>
        <v>0</v>
      </c>
      <c r="Q23" s="391"/>
      <c r="R23" s="261"/>
      <c r="S23" s="261"/>
      <c r="T23" s="255"/>
      <c r="U23" s="255"/>
      <c r="V23" s="255"/>
      <c r="W23" s="255"/>
      <c r="X23" s="255"/>
      <c r="Y23" s="255"/>
      <c r="Z23" s="1"/>
    </row>
    <row r="24" spans="2:26" ht="12" customHeight="1" x14ac:dyDescent="0.25">
      <c r="B24" s="83"/>
      <c r="C24" s="695" t="s">
        <v>104</v>
      </c>
      <c r="D24" s="695"/>
      <c r="E24" s="696">
        <f>IF(P37=0,Calcs!B244," ")</f>
        <v>0</v>
      </c>
      <c r="F24" s="511"/>
      <c r="G24" s="518"/>
      <c r="H24" s="519">
        <f>((((P23*100)/O24)-100)*10)+100</f>
        <v>-900</v>
      </c>
      <c r="I24" s="519">
        <f>IF(H24&gt;200,200,H24)</f>
        <v>-900</v>
      </c>
      <c r="J24" s="519">
        <f>IF(I24&lt;0,0,I24)</f>
        <v>0</v>
      </c>
      <c r="K24" s="517"/>
      <c r="L24" s="519">
        <f>IF(E26&gt;(Results!D39+Results!C44),(E53*-1*COS(RADIANS(E20)))+G75,I12)</f>
        <v>93</v>
      </c>
      <c r="M24" s="517"/>
      <c r="N24" s="692"/>
      <c r="O24" s="407">
        <f>Results!C51</f>
        <v>240</v>
      </c>
      <c r="P24" s="690"/>
      <c r="Q24" s="391"/>
      <c r="R24" s="261"/>
      <c r="Y24" s="255"/>
      <c r="Z24" s="1"/>
    </row>
    <row r="25" spans="2:26" ht="12" customHeight="1" x14ac:dyDescent="0.25">
      <c r="B25" s="83"/>
      <c r="C25" s="695"/>
      <c r="D25" s="695"/>
      <c r="E25" s="696"/>
      <c r="F25" s="511"/>
      <c r="G25" s="518"/>
      <c r="H25" s="518"/>
      <c r="I25" s="518"/>
      <c r="J25" s="518"/>
      <c r="K25" s="517"/>
      <c r="L25" s="519">
        <f>IF(E26&gt;(Results!D39+Results!C44),(E53*SIN(RADIANS(E20)))+G76,I13)</f>
        <v>41.900000000000006</v>
      </c>
      <c r="M25" s="517"/>
      <c r="N25" s="692" t="s">
        <v>147</v>
      </c>
      <c r="O25" s="408" t="s">
        <v>150</v>
      </c>
      <c r="P25" s="691">
        <f>IF(P37=0,Calcs!B246," ")</f>
        <v>0</v>
      </c>
      <c r="Q25" s="391"/>
      <c r="R25" s="261"/>
      <c r="Y25" s="255"/>
      <c r="Z25" s="1"/>
    </row>
    <row r="26" spans="2:26" ht="12" customHeight="1" x14ac:dyDescent="0.25">
      <c r="B26" s="83"/>
      <c r="C26" s="703" t="s">
        <v>152</v>
      </c>
      <c r="D26" s="703"/>
      <c r="E26" s="699">
        <f>IF(P37=0,Calcs!B250," ")</f>
        <v>490750</v>
      </c>
      <c r="F26" s="516"/>
      <c r="G26" s="518"/>
      <c r="H26" s="518"/>
      <c r="I26" s="518"/>
      <c r="J26" s="518">
        <v>150</v>
      </c>
      <c r="K26" s="517"/>
      <c r="L26" s="521"/>
      <c r="M26" s="517"/>
      <c r="N26" s="692"/>
      <c r="O26" s="407">
        <f>Results!C59</f>
        <v>27941</v>
      </c>
      <c r="P26" s="691"/>
      <c r="Q26" s="391"/>
      <c r="R26" s="261"/>
      <c r="S26" s="261"/>
      <c r="Z26" s="1"/>
    </row>
    <row r="27" spans="2:26" ht="12" customHeight="1" x14ac:dyDescent="0.25">
      <c r="B27" s="83"/>
      <c r="C27" s="703"/>
      <c r="D27" s="703"/>
      <c r="E27" s="699"/>
      <c r="F27" s="516"/>
      <c r="G27" s="518"/>
      <c r="H27" s="519">
        <f>(((P25*100/O26)-100)*50/3)+100</f>
        <v>-1566.6666666666667</v>
      </c>
      <c r="I27" s="519">
        <f>IF(H27&gt;200,200,H27)</f>
        <v>-1566.6666666666667</v>
      </c>
      <c r="J27" s="519">
        <f>IF(I27&lt;0,0,I27)</f>
        <v>0</v>
      </c>
      <c r="K27" s="517"/>
      <c r="L27" s="518">
        <f>I6</f>
        <v>100</v>
      </c>
      <c r="M27" s="517"/>
      <c r="N27" s="87"/>
      <c r="O27" s="87"/>
      <c r="P27" s="87"/>
      <c r="Q27" s="391"/>
      <c r="R27" s="261"/>
      <c r="S27" s="261"/>
      <c r="Z27" s="1"/>
    </row>
    <row r="28" spans="2:26" ht="12" customHeight="1" x14ac:dyDescent="0.25">
      <c r="B28" s="83"/>
      <c r="C28" s="703" t="s">
        <v>176</v>
      </c>
      <c r="D28" s="703"/>
      <c r="E28" s="697">
        <f>IF(P37=0,Calcs!B251," ")</f>
        <v>9.8000000000000007</v>
      </c>
      <c r="F28" s="516"/>
      <c r="G28" s="518"/>
      <c r="H28" s="518"/>
      <c r="I28" s="518"/>
      <c r="J28" s="518"/>
      <c r="K28" s="517"/>
      <c r="L28" s="518">
        <f>I7-(0.8*E22*E55/F51)</f>
        <v>80.900000000000006</v>
      </c>
      <c r="M28" s="517"/>
      <c r="N28" s="87"/>
      <c r="O28" s="87"/>
      <c r="P28" s="87"/>
      <c r="Q28" s="391"/>
      <c r="R28" s="261"/>
      <c r="S28" s="261"/>
      <c r="Z28" s="1"/>
    </row>
    <row r="29" spans="2:26" ht="12" customHeight="1" x14ac:dyDescent="0.25">
      <c r="B29" s="83"/>
      <c r="C29" s="703"/>
      <c r="D29" s="703"/>
      <c r="E29" s="698"/>
      <c r="F29" s="516"/>
      <c r="G29" s="518"/>
      <c r="H29" s="518"/>
      <c r="I29" s="518"/>
      <c r="J29" s="518">
        <v>50</v>
      </c>
      <c r="K29" s="517"/>
      <c r="L29" s="519">
        <f>I6-(0.8*E24*E55/F51)</f>
        <v>100</v>
      </c>
      <c r="M29" s="517"/>
      <c r="N29" s="87"/>
      <c r="O29" s="87"/>
      <c r="P29" s="87"/>
      <c r="Q29" s="391"/>
      <c r="R29" s="261"/>
      <c r="S29" s="261"/>
      <c r="Z29" s="1"/>
    </row>
    <row r="30" spans="2:26" ht="12" customHeight="1" x14ac:dyDescent="0.25">
      <c r="B30" s="83"/>
      <c r="C30" s="410"/>
      <c r="D30" s="410"/>
      <c r="E30" s="246"/>
      <c r="F30" s="515"/>
      <c r="G30" s="518"/>
      <c r="H30" s="519">
        <f>(P21*200/1200)+100</f>
        <v>100</v>
      </c>
      <c r="I30" s="519">
        <f>IF(H30&gt;200,200,H30)</f>
        <v>100</v>
      </c>
      <c r="J30" s="519">
        <f>IF(I30&lt;0,0,I30)</f>
        <v>100</v>
      </c>
      <c r="K30" s="517"/>
      <c r="L30" s="519">
        <f>I7</f>
        <v>80.900000000000006</v>
      </c>
      <c r="M30" s="517"/>
      <c r="N30" s="87"/>
      <c r="O30" s="87"/>
      <c r="P30" s="87"/>
      <c r="Q30" s="391"/>
      <c r="R30" s="261"/>
      <c r="S30" s="261"/>
    </row>
    <row r="31" spans="2:26" ht="12" customHeight="1" x14ac:dyDescent="0.25">
      <c r="B31" s="83"/>
      <c r="C31" s="694" t="s">
        <v>154</v>
      </c>
      <c r="D31" s="694"/>
      <c r="E31" s="238" t="s">
        <v>153</v>
      </c>
      <c r="F31" s="515"/>
      <c r="G31" s="521"/>
      <c r="H31" s="517"/>
      <c r="I31" s="517"/>
      <c r="J31" s="517"/>
      <c r="K31" s="517"/>
      <c r="L31" s="517"/>
      <c r="M31" s="517"/>
      <c r="N31" s="87"/>
      <c r="O31" s="87"/>
      <c r="P31" s="87"/>
      <c r="Q31" s="391"/>
    </row>
    <row r="32" spans="2:26" ht="12" customHeight="1" x14ac:dyDescent="0.25">
      <c r="B32" s="83"/>
      <c r="C32" s="694" t="s">
        <v>155</v>
      </c>
      <c r="D32" s="694"/>
      <c r="E32" s="412">
        <f>IF(Calcs!C255=0," ",Calcs!C255)</f>
        <v>52</v>
      </c>
      <c r="F32" s="511"/>
      <c r="G32" s="521"/>
      <c r="H32" s="517"/>
      <c r="I32" s="517"/>
      <c r="J32" s="517"/>
      <c r="K32" s="517"/>
      <c r="L32" s="517"/>
      <c r="M32" s="517"/>
      <c r="N32" s="87"/>
      <c r="O32" s="87"/>
      <c r="P32" s="87"/>
      <c r="Q32" s="391"/>
    </row>
    <row r="33" spans="2:17" ht="12" customHeight="1" x14ac:dyDescent="0.25">
      <c r="B33" s="83"/>
      <c r="C33" s="693" t="s">
        <v>156</v>
      </c>
      <c r="D33" s="693"/>
      <c r="E33" s="412">
        <f>IF(Calcs!C257=0," ",Calcs!C257)</f>
        <v>135</v>
      </c>
      <c r="F33" s="511"/>
      <c r="G33" s="513"/>
      <c r="H33" s="513"/>
      <c r="I33" s="513"/>
      <c r="J33" s="513"/>
      <c r="K33" s="513"/>
      <c r="L33" s="513"/>
      <c r="M33" s="511"/>
      <c r="N33" s="84"/>
      <c r="O33" s="84"/>
      <c r="P33" s="84"/>
      <c r="Q33" s="85"/>
    </row>
    <row r="34" spans="2:17" ht="12" customHeight="1" x14ac:dyDescent="0.25">
      <c r="B34" s="83"/>
      <c r="C34" s="693" t="s">
        <v>20</v>
      </c>
      <c r="D34" s="693"/>
      <c r="E34" s="412">
        <f>IF(Calcs!C259=0," ",Calcs!C259)</f>
        <v>135</v>
      </c>
      <c r="F34" s="84"/>
      <c r="G34" s="685" t="s">
        <v>143</v>
      </c>
      <c r="H34" s="686"/>
      <c r="I34" s="686"/>
      <c r="J34" s="683">
        <v>0</v>
      </c>
      <c r="K34" s="684" t="s">
        <v>144</v>
      </c>
      <c r="L34" s="684"/>
      <c r="M34" s="84"/>
      <c r="N34" s="84"/>
      <c r="O34" s="84"/>
      <c r="P34" s="84"/>
      <c r="Q34" s="85"/>
    </row>
    <row r="35" spans="2:17" ht="12" customHeight="1" x14ac:dyDescent="0.25">
      <c r="B35" s="83"/>
      <c r="C35" s="694" t="s">
        <v>22</v>
      </c>
      <c r="D35" s="694"/>
      <c r="E35" s="412" t="str">
        <f>IF(Calcs!C261=0," ",Calcs!C261)</f>
        <v xml:space="preserve"> </v>
      </c>
      <c r="F35" s="84"/>
      <c r="G35" s="687"/>
      <c r="H35" s="688"/>
      <c r="I35" s="688"/>
      <c r="J35" s="683"/>
      <c r="K35" s="684"/>
      <c r="L35" s="684"/>
      <c r="M35" s="84"/>
      <c r="N35" s="84"/>
      <c r="O35" s="84"/>
      <c r="P35" s="84"/>
      <c r="Q35" s="85"/>
    </row>
    <row r="36" spans="2:17" ht="6" customHeight="1" x14ac:dyDescent="0.25">
      <c r="B36" s="88"/>
      <c r="C36" s="93"/>
      <c r="D36" s="93"/>
      <c r="E36" s="93"/>
      <c r="F36" s="93"/>
      <c r="G36" s="93"/>
      <c r="H36" s="93"/>
      <c r="I36" s="93"/>
      <c r="J36" s="93"/>
      <c r="K36" s="93"/>
      <c r="L36" s="93"/>
      <c r="M36" s="93"/>
      <c r="N36" s="93"/>
      <c r="O36" s="93"/>
      <c r="P36" s="93"/>
      <c r="Q36" s="94"/>
    </row>
    <row r="37" spans="2:17" x14ac:dyDescent="0.25">
      <c r="C37" s="441">
        <f t="shared" ref="C37:M37" si="0">D46+100</f>
        <v>0</v>
      </c>
      <c r="D37" s="441">
        <f t="shared" si="0"/>
        <v>20</v>
      </c>
      <c r="E37" s="441">
        <f t="shared" si="0"/>
        <v>40</v>
      </c>
      <c r="F37" s="441">
        <f t="shared" si="0"/>
        <v>60</v>
      </c>
      <c r="G37" s="441">
        <f t="shared" si="0"/>
        <v>80</v>
      </c>
      <c r="H37" s="441">
        <f t="shared" si="0"/>
        <v>100</v>
      </c>
      <c r="I37" s="441">
        <f t="shared" si="0"/>
        <v>120</v>
      </c>
      <c r="J37" s="441">
        <f t="shared" si="0"/>
        <v>140</v>
      </c>
      <c r="K37" s="441">
        <f t="shared" si="0"/>
        <v>160</v>
      </c>
      <c r="L37" s="441">
        <f t="shared" si="0"/>
        <v>180</v>
      </c>
      <c r="M37" s="441">
        <f t="shared" si="0"/>
        <v>200</v>
      </c>
      <c r="N37" s="448"/>
      <c r="O37" s="455"/>
      <c r="P37" s="448">
        <f>IF(OR(J34&lt;0,J34&gt;250),1,0)</f>
        <v>0</v>
      </c>
    </row>
    <row r="38" spans="2:17" x14ac:dyDescent="0.25">
      <c r="C38" s="441">
        <f t="shared" ref="C38:M38" si="1">(SQRT(($K$55*$K$55)-(D46*D46)))-$K$55+$K$56</f>
        <v>18.571136907180062</v>
      </c>
      <c r="D38" s="441">
        <f t="shared" si="1"/>
        <v>19.085594837599729</v>
      </c>
      <c r="E38" s="441">
        <f t="shared" si="1"/>
        <v>19.485676495904954</v>
      </c>
      <c r="F38" s="441">
        <f t="shared" si="1"/>
        <v>19.771421107384413</v>
      </c>
      <c r="G38" s="441">
        <f t="shared" si="1"/>
        <v>19.942856676377232</v>
      </c>
      <c r="H38" s="441">
        <f t="shared" si="1"/>
        <v>20</v>
      </c>
      <c r="I38" s="441">
        <f t="shared" si="1"/>
        <v>19.942856676377232</v>
      </c>
      <c r="J38" s="441">
        <f t="shared" si="1"/>
        <v>19.771421107384413</v>
      </c>
      <c r="K38" s="441">
        <f t="shared" si="1"/>
        <v>19.485676495904954</v>
      </c>
      <c r="L38" s="441">
        <f t="shared" si="1"/>
        <v>19.085594837599729</v>
      </c>
      <c r="M38" s="441">
        <f t="shared" si="1"/>
        <v>18.571136907180062</v>
      </c>
      <c r="N38" s="448"/>
      <c r="O38" s="455"/>
      <c r="P38" s="455"/>
    </row>
    <row r="39" spans="2:17" x14ac:dyDescent="0.25">
      <c r="C39" s="449">
        <v>105</v>
      </c>
      <c r="D39" s="449">
        <v>100</v>
      </c>
      <c r="E39" s="449">
        <v>110</v>
      </c>
      <c r="F39" s="449">
        <v>100</v>
      </c>
      <c r="G39" s="449">
        <v>110</v>
      </c>
      <c r="H39" s="449">
        <v>100</v>
      </c>
      <c r="I39" s="449">
        <v>105</v>
      </c>
      <c r="J39" s="449">
        <v>117</v>
      </c>
      <c r="K39" s="449">
        <v>115</v>
      </c>
      <c r="L39" s="449">
        <v>127</v>
      </c>
      <c r="M39" s="449">
        <v>117</v>
      </c>
      <c r="N39" s="449">
        <v>126</v>
      </c>
      <c r="O39" s="449">
        <v>118</v>
      </c>
      <c r="P39" s="449">
        <v>123</v>
      </c>
    </row>
    <row r="40" spans="2:17" x14ac:dyDescent="0.25">
      <c r="C40" s="449">
        <f>IF(Calcs!B252=0,-100,30)</f>
        <v>-100</v>
      </c>
      <c r="D40" s="449">
        <f>IF(Calcs!B252=0,-100,40)</f>
        <v>-100</v>
      </c>
      <c r="E40" s="449">
        <f>IF(Calcs!B252=0,-100,50)</f>
        <v>-100</v>
      </c>
      <c r="F40" s="449">
        <f>IF(Calcs!B252=0,-100,60)</f>
        <v>-100</v>
      </c>
      <c r="G40" s="449">
        <f>IF(Calcs!B252=0,-100,70)</f>
        <v>-100</v>
      </c>
      <c r="H40" s="449">
        <f>IF(Calcs!B252=0,-100,80)</f>
        <v>-100</v>
      </c>
      <c r="I40" s="449">
        <f>IF(Calcs!B252=0,-100,90)</f>
        <v>-100</v>
      </c>
      <c r="J40" s="449">
        <f>IF(Calcs!B252=0,-100,30)</f>
        <v>-100</v>
      </c>
      <c r="K40" s="449">
        <f>IF(Calcs!B252=0,-100,40)</f>
        <v>-100</v>
      </c>
      <c r="L40" s="449">
        <f>IF(Calcs!B252=0,-100,50)</f>
        <v>-100</v>
      </c>
      <c r="M40" s="449">
        <f>IF(Calcs!B252=0,-100,60)</f>
        <v>-100</v>
      </c>
      <c r="N40" s="449">
        <f>IF(Calcs!B252=0,-100,70)</f>
        <v>-100</v>
      </c>
      <c r="O40" s="449">
        <f>IF(Calcs!B252=0,-100,80)</f>
        <v>-100</v>
      </c>
      <c r="P40" s="449">
        <f>IF(Calcs!B252=0,-100,90)</f>
        <v>-100</v>
      </c>
    </row>
    <row r="41" spans="2:17" x14ac:dyDescent="0.25">
      <c r="C41" s="449">
        <v>92</v>
      </c>
      <c r="D41" s="449">
        <v>85</v>
      </c>
      <c r="E41" s="449">
        <v>93</v>
      </c>
      <c r="F41" s="449">
        <v>83</v>
      </c>
      <c r="G41" s="449">
        <v>91</v>
      </c>
      <c r="H41" s="449">
        <v>81</v>
      </c>
      <c r="I41" s="449">
        <v>85</v>
      </c>
      <c r="J41" s="441"/>
      <c r="K41" s="450">
        <v>80</v>
      </c>
      <c r="L41" s="449">
        <v>131</v>
      </c>
      <c r="M41" s="449">
        <v>122</v>
      </c>
      <c r="N41" s="449">
        <v>110</v>
      </c>
      <c r="O41" s="449">
        <v>82</v>
      </c>
      <c r="P41" s="449">
        <v>80</v>
      </c>
    </row>
    <row r="42" spans="2:17" x14ac:dyDescent="0.25">
      <c r="C42" s="449">
        <f>IF(Calcs!B252=0,-100,28)</f>
        <v>-100</v>
      </c>
      <c r="D42" s="449">
        <f>IF(Calcs!B252=0,-100,40)</f>
        <v>-100</v>
      </c>
      <c r="E42" s="449">
        <f>IF(Calcs!B252=0,-100,50)</f>
        <v>-100</v>
      </c>
      <c r="F42" s="449">
        <f>IF(Calcs!B252=0,-100,60)</f>
        <v>-100</v>
      </c>
      <c r="G42" s="449">
        <f>IF(Calcs!B252=0,-100,70)</f>
        <v>-100</v>
      </c>
      <c r="H42" s="449">
        <f>IF(Calcs!B252=0,-100,80)</f>
        <v>-100</v>
      </c>
      <c r="I42" s="449">
        <f>IF(Calcs!B252=0,-100,90)</f>
        <v>-100</v>
      </c>
      <c r="J42" s="441"/>
      <c r="K42" s="450">
        <f>IF(Calcs!B252=0,-100,20)</f>
        <v>-100</v>
      </c>
      <c r="L42" s="449">
        <f>IF(Calcs!B252=0,-100,20)</f>
        <v>-100</v>
      </c>
      <c r="M42" s="449">
        <f>IF(Calcs!B252=0,-100,25)</f>
        <v>-100</v>
      </c>
      <c r="N42" s="449">
        <f>IF(Calcs!B252=0,-100,26)</f>
        <v>-100</v>
      </c>
      <c r="O42" s="449">
        <f>IF(Calcs!B252=0,-100,23)</f>
        <v>-100</v>
      </c>
      <c r="P42" s="449">
        <f>IF(Calcs!B252=0,-100,20)</f>
        <v>-100</v>
      </c>
    </row>
    <row r="43" spans="2:17" x14ac:dyDescent="0.25">
      <c r="C43" s="260"/>
      <c r="D43" s="260"/>
      <c r="E43" s="260"/>
      <c r="F43" s="260"/>
      <c r="G43" s="260"/>
      <c r="H43" s="260"/>
      <c r="I43" s="260"/>
      <c r="J43" s="260"/>
      <c r="K43" s="260"/>
      <c r="L43" s="260"/>
      <c r="M43" s="260"/>
      <c r="N43" s="451"/>
      <c r="O43" s="451"/>
    </row>
    <row r="44" spans="2:17" hidden="1" x14ac:dyDescent="0.25">
      <c r="C44" s="451" t="s">
        <v>178</v>
      </c>
      <c r="D44" s="451"/>
      <c r="E44" s="451"/>
      <c r="F44" s="451"/>
      <c r="G44" s="451"/>
      <c r="H44" s="451"/>
      <c r="I44" s="451"/>
      <c r="J44" s="451"/>
      <c r="K44" s="451"/>
      <c r="L44" s="451"/>
      <c r="M44" s="451"/>
      <c r="N44" s="451"/>
      <c r="O44" s="451"/>
    </row>
    <row r="45" spans="2:17" hidden="1" x14ac:dyDescent="0.25">
      <c r="C45" s="451"/>
      <c r="D45" s="451"/>
      <c r="E45" s="451"/>
      <c r="F45" s="451"/>
      <c r="G45" s="451"/>
      <c r="H45" s="451"/>
      <c r="I45" s="451"/>
      <c r="J45" s="451"/>
      <c r="K45" s="451"/>
      <c r="L45" s="451"/>
      <c r="M45" s="451"/>
      <c r="N45" s="451"/>
      <c r="O45" s="451"/>
    </row>
    <row r="46" spans="2:17" hidden="1" x14ac:dyDescent="0.25">
      <c r="C46" s="79" t="s">
        <v>122</v>
      </c>
      <c r="D46" s="260">
        <v>-100</v>
      </c>
      <c r="E46" s="260">
        <v>-80</v>
      </c>
      <c r="F46" s="260">
        <v>-60</v>
      </c>
      <c r="G46" s="260">
        <v>-40</v>
      </c>
      <c r="H46" s="260">
        <v>-20</v>
      </c>
      <c r="I46" s="260">
        <v>0</v>
      </c>
      <c r="J46" s="265">
        <v>20</v>
      </c>
      <c r="K46" s="129">
        <v>40</v>
      </c>
      <c r="L46" s="129">
        <v>60</v>
      </c>
      <c r="M46" s="129">
        <v>80</v>
      </c>
      <c r="N46" s="129">
        <v>100</v>
      </c>
    </row>
    <row r="47" spans="2:17" hidden="1" x14ac:dyDescent="0.25"/>
    <row r="48" spans="2:17" hidden="1" x14ac:dyDescent="0.25">
      <c r="C48" s="255" t="s">
        <v>167</v>
      </c>
      <c r="D48" s="255"/>
      <c r="E48" s="443">
        <f>Calcs!B248</f>
        <v>350000</v>
      </c>
      <c r="F48" s="255" t="s">
        <v>1</v>
      </c>
      <c r="G48" s="260">
        <f>Calcs!B249</f>
        <v>70000</v>
      </c>
      <c r="I48" s="255" t="s">
        <v>33</v>
      </c>
      <c r="J48" s="255"/>
      <c r="K48" s="387">
        <f>O24</f>
        <v>240</v>
      </c>
    </row>
    <row r="49" spans="3:11" hidden="1" x14ac:dyDescent="0.25">
      <c r="C49" s="255" t="s">
        <v>170</v>
      </c>
      <c r="D49" s="255"/>
      <c r="E49" s="399">
        <f>E48/Results!C62</f>
        <v>1</v>
      </c>
      <c r="F49" s="255" t="s">
        <v>169</v>
      </c>
      <c r="G49" s="275">
        <f>G48/Results!D62</f>
        <v>1</v>
      </c>
      <c r="I49" s="255" t="s">
        <v>119</v>
      </c>
      <c r="J49" s="255"/>
      <c r="K49" s="440">
        <f>P23</f>
        <v>0</v>
      </c>
    </row>
    <row r="50" spans="3:11" hidden="1" x14ac:dyDescent="0.25">
      <c r="C50" s="255" t="s">
        <v>171</v>
      </c>
      <c r="D50" s="255"/>
      <c r="E50" s="394">
        <f>1-E49</f>
        <v>0</v>
      </c>
      <c r="F50" s="255" t="s">
        <v>168</v>
      </c>
      <c r="G50" s="444">
        <f>1-G49</f>
        <v>0</v>
      </c>
      <c r="I50" s="255" t="s">
        <v>160</v>
      </c>
      <c r="J50" s="255"/>
      <c r="K50" s="255">
        <f>K49/(K48*0.99)</f>
        <v>0</v>
      </c>
    </row>
    <row r="51" spans="3:11" hidden="1" x14ac:dyDescent="0.25">
      <c r="C51" s="384" t="s">
        <v>130</v>
      </c>
      <c r="E51" s="394">
        <f>IF(E26&gt;(Results!D39+Results!C44),Results!C37,Results!D37*1.3)</f>
        <v>800000</v>
      </c>
      <c r="F51" s="387">
        <f>IF(E26=Results!C44,Results!C44,E51)</f>
        <v>800000</v>
      </c>
      <c r="G51" s="255"/>
      <c r="I51" s="255" t="s">
        <v>161</v>
      </c>
      <c r="J51" s="255"/>
      <c r="K51" s="255">
        <f>1-K50</f>
        <v>1</v>
      </c>
    </row>
    <row r="52" spans="3:11" ht="13.8" hidden="1" thickBot="1" x14ac:dyDescent="0.3">
      <c r="E52" s="79"/>
      <c r="F52" s="255"/>
      <c r="G52" s="255"/>
      <c r="I52" s="255" t="s">
        <v>158</v>
      </c>
      <c r="J52" s="255"/>
      <c r="K52" s="442">
        <v>3000</v>
      </c>
    </row>
    <row r="53" spans="3:11" hidden="1" x14ac:dyDescent="0.25">
      <c r="C53" s="255" t="s">
        <v>126</v>
      </c>
      <c r="D53" s="255"/>
      <c r="E53" s="395">
        <v>7</v>
      </c>
      <c r="F53" s="255"/>
      <c r="G53" s="255"/>
      <c r="I53" s="255" t="s">
        <v>159</v>
      </c>
      <c r="K53" s="442">
        <v>500</v>
      </c>
    </row>
    <row r="54" spans="3:11" hidden="1" x14ac:dyDescent="0.25">
      <c r="C54" s="255" t="s">
        <v>124</v>
      </c>
      <c r="D54" s="255"/>
      <c r="E54" s="396">
        <v>25</v>
      </c>
      <c r="F54" s="255"/>
      <c r="G54" s="255"/>
      <c r="I54" s="255" t="s">
        <v>157</v>
      </c>
      <c r="K54" s="439">
        <f>(K51*K52)+K53</f>
        <v>3500</v>
      </c>
    </row>
    <row r="55" spans="3:11" ht="13.8" hidden="1" thickBot="1" x14ac:dyDescent="0.3">
      <c r="C55" s="255" t="s">
        <v>131</v>
      </c>
      <c r="D55" s="255"/>
      <c r="E55" s="397">
        <v>80</v>
      </c>
      <c r="F55" s="255"/>
      <c r="G55" s="255"/>
      <c r="I55" s="255"/>
      <c r="J55" s="255"/>
      <c r="K55" s="255">
        <f>IF(K54&lt;300,300,(K51*K52)+K53)</f>
        <v>3500</v>
      </c>
    </row>
    <row r="56" spans="3:11" ht="13.8" hidden="1" thickBot="1" x14ac:dyDescent="0.3">
      <c r="C56" s="255"/>
      <c r="D56" s="255"/>
      <c r="E56" s="261"/>
      <c r="F56" s="255"/>
      <c r="G56" s="255"/>
      <c r="I56" s="255" t="s">
        <v>162</v>
      </c>
      <c r="J56" s="255"/>
      <c r="K56" s="255">
        <v>20</v>
      </c>
    </row>
    <row r="57" spans="3:11" hidden="1" x14ac:dyDescent="0.25">
      <c r="C57" s="255" t="s">
        <v>134</v>
      </c>
      <c r="D57" s="255"/>
      <c r="E57" s="405">
        <v>45</v>
      </c>
      <c r="F57" s="262">
        <f>E57-(0.4*E57*E50)</f>
        <v>45</v>
      </c>
      <c r="G57" s="255"/>
    </row>
    <row r="58" spans="3:11" hidden="1" x14ac:dyDescent="0.25">
      <c r="C58" s="255" t="s">
        <v>135</v>
      </c>
      <c r="D58" s="255"/>
      <c r="E58" s="406">
        <v>60</v>
      </c>
      <c r="F58" s="262">
        <f>E58+E57-F57</f>
        <v>60</v>
      </c>
      <c r="G58" s="255"/>
    </row>
    <row r="59" spans="3:11" hidden="1" x14ac:dyDescent="0.25">
      <c r="C59" s="255" t="s">
        <v>136</v>
      </c>
      <c r="D59" s="255"/>
      <c r="E59" s="406">
        <v>14</v>
      </c>
      <c r="F59" s="262">
        <f>E59-(0.5*G50*E59)</f>
        <v>14</v>
      </c>
    </row>
    <row r="60" spans="3:11" hidden="1" x14ac:dyDescent="0.25">
      <c r="C60" s="255" t="s">
        <v>137</v>
      </c>
      <c r="D60" s="255"/>
      <c r="E60" s="406">
        <v>22</v>
      </c>
      <c r="F60" s="262">
        <f>E60+E59-F59</f>
        <v>22</v>
      </c>
    </row>
    <row r="61" spans="3:11" hidden="1" x14ac:dyDescent="0.25">
      <c r="C61" s="255" t="s">
        <v>138</v>
      </c>
      <c r="D61" s="255"/>
      <c r="E61" s="406">
        <v>3</v>
      </c>
      <c r="F61" s="271"/>
      <c r="G61" s="255"/>
    </row>
    <row r="62" spans="3:11" ht="13.8" hidden="1" thickBot="1" x14ac:dyDescent="0.3">
      <c r="C62" s="255" t="s">
        <v>139</v>
      </c>
      <c r="D62" s="255"/>
      <c r="E62" s="398">
        <v>9</v>
      </c>
      <c r="F62" s="271"/>
      <c r="G62" s="255"/>
    </row>
    <row r="63" spans="3:11" hidden="1" x14ac:dyDescent="0.25">
      <c r="C63" s="255"/>
      <c r="D63" s="255"/>
      <c r="E63" s="255"/>
      <c r="F63" s="262"/>
      <c r="G63" s="255"/>
    </row>
    <row r="64" spans="3:11" hidden="1" x14ac:dyDescent="0.25">
      <c r="C64" s="255"/>
      <c r="D64" s="255"/>
      <c r="E64" s="255"/>
      <c r="F64" s="262"/>
      <c r="G64" s="255"/>
    </row>
    <row r="65" spans="3:7" hidden="1" x14ac:dyDescent="0.25">
      <c r="C65" s="255" t="s">
        <v>140</v>
      </c>
      <c r="D65" s="255"/>
      <c r="E65" s="275">
        <f>IF(E26&gt;(Results!D39+Results!C44),F57,F59)</f>
        <v>45</v>
      </c>
      <c r="F65" s="275">
        <f>IF(E26=Results!C44,E61,E65)</f>
        <v>45</v>
      </c>
      <c r="G65" s="255"/>
    </row>
    <row r="66" spans="3:7" hidden="1" x14ac:dyDescent="0.25">
      <c r="C66" s="255" t="s">
        <v>141</v>
      </c>
      <c r="D66" s="255"/>
      <c r="E66" s="275">
        <f>IF(E26&gt;(Results!D39+Results!C44),F58,F60)</f>
        <v>60</v>
      </c>
      <c r="F66" s="275">
        <f>IF(E26=Results!C44,E62,E66)</f>
        <v>60</v>
      </c>
      <c r="G66" s="255"/>
    </row>
    <row r="67" spans="3:7" hidden="1" x14ac:dyDescent="0.25">
      <c r="C67" s="255"/>
      <c r="D67" s="255"/>
      <c r="E67" s="262"/>
      <c r="F67" s="262"/>
      <c r="G67" s="255"/>
    </row>
    <row r="68" spans="3:7" hidden="1" x14ac:dyDescent="0.25">
      <c r="C68" s="255" t="s">
        <v>172</v>
      </c>
      <c r="D68" s="255"/>
      <c r="E68" s="275">
        <f>(F66-3)*-1</f>
        <v>-57</v>
      </c>
      <c r="F68" s="262"/>
      <c r="G68" s="255"/>
    </row>
    <row r="69" spans="3:7" hidden="1" x14ac:dyDescent="0.25">
      <c r="C69" s="255" t="s">
        <v>142</v>
      </c>
      <c r="D69" s="255"/>
      <c r="E69" s="452">
        <f>((F66-3)-(52*E49))</f>
        <v>5</v>
      </c>
      <c r="F69" s="452">
        <f>((F66-3)-(15*G49))</f>
        <v>42</v>
      </c>
      <c r="G69" s="275">
        <f>IF(E26&gt;(Results!D39+Results!C44),E69,F69)</f>
        <v>5</v>
      </c>
    </row>
    <row r="70" spans="3:7" hidden="1" x14ac:dyDescent="0.25">
      <c r="C70" s="255"/>
      <c r="D70" s="255"/>
      <c r="E70" s="255"/>
      <c r="F70" s="255"/>
      <c r="G70" s="255"/>
    </row>
    <row r="71" spans="3:7" hidden="1" x14ac:dyDescent="0.25">
      <c r="C71" s="255" t="s">
        <v>173</v>
      </c>
      <c r="D71" s="255"/>
      <c r="E71" s="275">
        <f>IF(E26&gt;Results!C44,E68*SIN(RADIANS(E20))+I6,100)</f>
        <v>100</v>
      </c>
      <c r="F71" s="275">
        <f>IF(E26&gt;Results!C44,G69*-1*SIN(RADIANS(E20))+I6,100)</f>
        <v>100</v>
      </c>
    </row>
    <row r="72" spans="3:7" hidden="1" x14ac:dyDescent="0.25">
      <c r="C72" s="255"/>
      <c r="E72" s="275">
        <f>IF(E26&gt;Results!C44,E68*COS(RADIANS(E20))+I7,100)</f>
        <v>23.900000000000006</v>
      </c>
      <c r="F72" s="275">
        <f>IF(E26&gt;Results!C44,G69*-1*COS(RADIANS(E20))+I7,100)</f>
        <v>75.900000000000006</v>
      </c>
    </row>
    <row r="73" spans="3:7" hidden="1" x14ac:dyDescent="0.25">
      <c r="C73" s="255" t="s">
        <v>125</v>
      </c>
      <c r="D73" s="255" t="s">
        <v>122</v>
      </c>
      <c r="E73" s="399">
        <f>F65*SIN(RADIANS(E20))+I6</f>
        <v>100</v>
      </c>
      <c r="F73" s="384" t="s">
        <v>128</v>
      </c>
      <c r="G73" s="399">
        <f>F66*-1*SIN(RADIANS(E20))+I6</f>
        <v>100</v>
      </c>
    </row>
    <row r="74" spans="3:7" hidden="1" x14ac:dyDescent="0.25">
      <c r="C74" s="255"/>
      <c r="D74" s="255" t="s">
        <v>123</v>
      </c>
      <c r="E74" s="399">
        <f>F65*COS(RADIANS(E20))+I7</f>
        <v>125.9</v>
      </c>
      <c r="F74" s="384"/>
      <c r="G74" s="399">
        <f>F66*-1*COS(RADIANS(E20))+I7</f>
        <v>20.900000000000006</v>
      </c>
    </row>
    <row r="75" spans="3:7" hidden="1" x14ac:dyDescent="0.25">
      <c r="F75" s="255" t="s">
        <v>151</v>
      </c>
      <c r="G75" s="274">
        <f>(F66-(3*E53))*-1*SIN(RADIANS(E20))+I6</f>
        <v>100</v>
      </c>
    </row>
    <row r="76" spans="3:7" hidden="1" x14ac:dyDescent="0.25">
      <c r="F76" s="255"/>
      <c r="G76" s="274">
        <f>(F66-(3*E53))*-1*COS(RADIANS(E20))+I7</f>
        <v>41.900000000000006</v>
      </c>
    </row>
    <row r="77" spans="3:7" hidden="1" x14ac:dyDescent="0.25"/>
    <row r="78" spans="3:7" hidden="1" x14ac:dyDescent="0.25"/>
  </sheetData>
  <sheetProtection algorithmName="SHA-512" hashValue="oEF1wTREw1oXu/Lmx6SOgBvERpTaBTXjvrlGJxGDrc2f0l5MrSveCwL46Ol8d+d9Sdslf2dEDD6s9lvsZcaWZQ==" saltValue="ZXLK7NxlK/YTBNGtcXLtsg==" spinCount="100000" sheet="1" objects="1" scenarios="1" selectLockedCells="1"/>
  <mergeCells count="31">
    <mergeCell ref="C3:G3"/>
    <mergeCell ref="L3:P3"/>
    <mergeCell ref="C31:D31"/>
    <mergeCell ref="C32:D32"/>
    <mergeCell ref="C22:D23"/>
    <mergeCell ref="C28:D29"/>
    <mergeCell ref="C26:D27"/>
    <mergeCell ref="E18:E19"/>
    <mergeCell ref="E20:E21"/>
    <mergeCell ref="E22:E23"/>
    <mergeCell ref="C16:D17"/>
    <mergeCell ref="E16:E17"/>
    <mergeCell ref="C18:D19"/>
    <mergeCell ref="C20:D21"/>
    <mergeCell ref="H3:K3"/>
    <mergeCell ref="C33:D33"/>
    <mergeCell ref="C34:D34"/>
    <mergeCell ref="C35:D35"/>
    <mergeCell ref="C24:D25"/>
    <mergeCell ref="E24:E25"/>
    <mergeCell ref="E28:E29"/>
    <mergeCell ref="E26:E27"/>
    <mergeCell ref="J34:J35"/>
    <mergeCell ref="K34:L35"/>
    <mergeCell ref="G34:I35"/>
    <mergeCell ref="P21:P22"/>
    <mergeCell ref="P23:P24"/>
    <mergeCell ref="P25:P26"/>
    <mergeCell ref="N21:N22"/>
    <mergeCell ref="N23:N24"/>
    <mergeCell ref="N25:N26"/>
  </mergeCells>
  <phoneticPr fontId="2" type="noConversion"/>
  <dataValidations count="1">
    <dataValidation type="whole" allowBlank="1" showInputMessage="1" showErrorMessage="1" error="Period selected must be 0 to 250" sqref="J34:J35">
      <formula1>0</formula1>
      <formula2>250</formula2>
    </dataValidation>
  </dataValidations>
  <printOptions horizontalCentered="1" verticalCentered="1"/>
  <pageMargins left="0.35433070866141736" right="0.35433070866141736" top="1.1811023622047245" bottom="0.78740157480314965" header="0.51181102362204722" footer="0.51181102362204722"/>
  <pageSetup paperSize="9" orientation="landscape" r:id="rId1"/>
  <headerFooter alignWithMargins="0">
    <oddHeader>&amp;LCopyright 2018 JD Palmer&amp;CRockets Orbits and Newton - Orbiter&amp;R&amp;D</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3"/>
  </sheetPr>
  <dimension ref="B1:O1"/>
  <sheetViews>
    <sheetView showGridLines="0" showRowColHeaders="0" workbookViewId="0">
      <selection activeCell="P1" sqref="P1"/>
    </sheetView>
  </sheetViews>
  <sheetFormatPr defaultRowHeight="13.2" x14ac:dyDescent="0.25"/>
  <sheetData>
    <row r="1" spans="2:15" ht="18.75" customHeight="1" x14ac:dyDescent="0.25">
      <c r="B1" s="709" t="s">
        <v>95</v>
      </c>
      <c r="C1" s="709"/>
      <c r="D1" s="709"/>
      <c r="E1" s="125">
        <f>Results!$C$51</f>
        <v>240</v>
      </c>
      <c r="G1" s="710" t="s">
        <v>96</v>
      </c>
      <c r="H1" s="710"/>
      <c r="I1" s="710"/>
      <c r="J1" s="126">
        <v>0</v>
      </c>
      <c r="K1" s="711" t="s">
        <v>97</v>
      </c>
      <c r="L1" s="711"/>
      <c r="M1" s="711"/>
      <c r="N1" s="711"/>
      <c r="O1" s="370">
        <f>Results!C59</f>
        <v>27941</v>
      </c>
    </row>
  </sheetData>
  <sheetProtection algorithmName="SHA-512" hashValue="8DCIMeTkONT9V6Fz6oBEB7YXQS1q2jJMHxdK5SzUg+AoKUnoCKqjK5Q3XzxHB3ZP2HWwqljn8Hb/uyc2QrbC8g==" saltValue="2K77haqwnt35mpuxQcyKfA==" spinCount="100000" sheet="1" objects="1" scenarios="1" selectLockedCells="1" selectUnlockedCells="1"/>
  <mergeCells count="3">
    <mergeCell ref="B1:D1"/>
    <mergeCell ref="G1:I1"/>
    <mergeCell ref="K1:N1"/>
  </mergeCells>
  <phoneticPr fontId="2" type="noConversion"/>
  <printOptions horizontalCentered="1" verticalCentered="1"/>
  <pageMargins left="0.15748031496062992" right="0.15748031496062992" top="0" bottom="0.27559055118110237" header="0" footer="0"/>
  <pageSetup paperSize="9" scale="95" orientation="landscape" r:id="rId1"/>
  <headerFooter alignWithMargins="0">
    <oddFooter>&amp;LCopyright 2018 JD Palmer&amp;CRockets Orbits and Newton - Orbiter&amp;R&amp;D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3"/>
  </sheetPr>
  <dimension ref="A1:L70"/>
  <sheetViews>
    <sheetView showGridLines="0" showRowColHeaders="0" workbookViewId="0">
      <selection activeCell="D3" sqref="D3:E3"/>
    </sheetView>
  </sheetViews>
  <sheetFormatPr defaultRowHeight="13.2" x14ac:dyDescent="0.25"/>
  <cols>
    <col min="1" max="1" width="0.88671875" customWidth="1"/>
    <col min="2" max="2" width="21.5546875" customWidth="1"/>
    <col min="3" max="6" width="6.88671875" customWidth="1"/>
    <col min="7" max="7" width="17.5546875" customWidth="1"/>
    <col min="8" max="8" width="16.44140625" customWidth="1"/>
    <col min="12" max="12" width="4.44140625" customWidth="1"/>
  </cols>
  <sheetData>
    <row r="1" spans="1:12" ht="4.5" customHeight="1" thickBot="1" x14ac:dyDescent="0.3"/>
    <row r="2" spans="1:12" ht="7.5" customHeight="1" x14ac:dyDescent="0.25">
      <c r="B2" s="284"/>
      <c r="C2" s="286"/>
      <c r="D2" s="286"/>
      <c r="E2" s="286"/>
      <c r="F2" s="286"/>
      <c r="G2" s="286"/>
      <c r="H2" s="286"/>
      <c r="I2" s="286"/>
      <c r="J2" s="286"/>
      <c r="K2" s="286"/>
      <c r="L2" s="287"/>
    </row>
    <row r="3" spans="1:12" ht="17.399999999999999" x14ac:dyDescent="0.3">
      <c r="A3" s="7"/>
      <c r="B3" s="536" t="s">
        <v>65</v>
      </c>
      <c r="C3" s="537"/>
      <c r="D3" s="534" t="s">
        <v>60</v>
      </c>
      <c r="E3" s="535"/>
      <c r="F3" s="84"/>
      <c r="G3" s="553" t="str">
        <f>C40</f>
        <v>The mission will be based on the Earth orbit parameters</v>
      </c>
      <c r="H3" s="554"/>
      <c r="I3" s="554"/>
      <c r="J3" s="554"/>
      <c r="K3" s="555"/>
      <c r="L3" s="285"/>
    </row>
    <row r="4" spans="1:12" ht="6.75" customHeight="1" x14ac:dyDescent="0.3">
      <c r="A4" s="7"/>
      <c r="B4" s="280"/>
      <c r="C4" s="281"/>
      <c r="D4" s="281"/>
      <c r="E4" s="281"/>
      <c r="F4" s="281"/>
      <c r="G4" s="281"/>
      <c r="H4" s="281"/>
      <c r="I4" s="281"/>
      <c r="J4" s="281"/>
      <c r="K4" s="281"/>
      <c r="L4" s="282"/>
    </row>
    <row r="5" spans="1:12" ht="12" customHeight="1" x14ac:dyDescent="0.25">
      <c r="A5" s="7"/>
      <c r="B5" s="283"/>
      <c r="C5" s="302" t="s">
        <v>52</v>
      </c>
      <c r="D5" s="304" t="s">
        <v>54</v>
      </c>
      <c r="E5" s="304" t="s">
        <v>56</v>
      </c>
      <c r="F5" s="304" t="s">
        <v>57</v>
      </c>
      <c r="G5" s="550" t="str">
        <f>C42</f>
        <v xml:space="preserve"> </v>
      </c>
      <c r="H5" s="551"/>
      <c r="I5" s="551"/>
      <c r="J5" s="551"/>
      <c r="K5" s="551"/>
      <c r="L5" s="336"/>
    </row>
    <row r="6" spans="1:12" ht="12" customHeight="1" x14ac:dyDescent="0.25">
      <c r="A6" s="7"/>
      <c r="B6" s="283"/>
      <c r="C6" s="303" t="s">
        <v>53</v>
      </c>
      <c r="D6" s="305" t="s">
        <v>55</v>
      </c>
      <c r="E6" s="305" t="s">
        <v>55</v>
      </c>
      <c r="F6" s="305" t="s">
        <v>55</v>
      </c>
      <c r="G6" s="552"/>
      <c r="H6" s="551"/>
      <c r="I6" s="551"/>
      <c r="J6" s="551"/>
      <c r="K6" s="551"/>
      <c r="L6" s="336"/>
    </row>
    <row r="7" spans="1:12" ht="12" customHeight="1" x14ac:dyDescent="0.25">
      <c r="A7" s="7"/>
      <c r="B7" s="41" t="s">
        <v>246</v>
      </c>
      <c r="C7" s="296"/>
      <c r="D7" s="306">
        <v>400000</v>
      </c>
      <c r="E7" s="307">
        <v>350000</v>
      </c>
      <c r="F7" s="308">
        <v>300000</v>
      </c>
      <c r="G7" s="498" t="s">
        <v>78</v>
      </c>
      <c r="H7" s="547"/>
      <c r="I7" s="548"/>
      <c r="J7" s="548"/>
      <c r="K7" s="548"/>
      <c r="L7" s="549"/>
    </row>
    <row r="8" spans="1:12" ht="12.75" customHeight="1" x14ac:dyDescent="0.25">
      <c r="A8" s="8"/>
      <c r="B8" s="42" t="s">
        <v>247</v>
      </c>
      <c r="C8" s="297"/>
      <c r="D8" s="309">
        <v>8</v>
      </c>
      <c r="E8" s="310">
        <v>7</v>
      </c>
      <c r="F8" s="311">
        <v>8</v>
      </c>
      <c r="G8" s="499" t="s">
        <v>68</v>
      </c>
      <c r="H8" s="531"/>
      <c r="I8" s="532"/>
      <c r="J8" s="532"/>
      <c r="K8" s="532"/>
      <c r="L8" s="533"/>
    </row>
    <row r="9" spans="1:12" ht="12.75" customHeight="1" x14ac:dyDescent="0.25">
      <c r="A9" s="8"/>
      <c r="B9" s="42" t="s">
        <v>248</v>
      </c>
      <c r="C9" s="297"/>
      <c r="D9" s="309">
        <v>2</v>
      </c>
      <c r="E9" s="310">
        <v>1.5</v>
      </c>
      <c r="F9" s="311">
        <v>0.5</v>
      </c>
      <c r="G9" s="500" t="s">
        <v>63</v>
      </c>
      <c r="H9" s="525"/>
      <c r="I9" s="526"/>
      <c r="J9" s="526"/>
      <c r="K9" s="526"/>
      <c r="L9" s="527"/>
    </row>
    <row r="10" spans="1:12" ht="12.75" customHeight="1" x14ac:dyDescent="0.25">
      <c r="A10" s="8"/>
      <c r="B10" s="242" t="s">
        <v>249</v>
      </c>
      <c r="C10" s="298"/>
      <c r="D10" s="312">
        <v>350</v>
      </c>
      <c r="E10" s="313">
        <v>320</v>
      </c>
      <c r="F10" s="314">
        <v>390</v>
      </c>
      <c r="G10" s="501" t="s">
        <v>75</v>
      </c>
      <c r="H10" s="525"/>
      <c r="I10" s="526"/>
      <c r="J10" s="526"/>
      <c r="K10" s="526"/>
      <c r="L10" s="527"/>
    </row>
    <row r="11" spans="1:12" ht="12.75" customHeight="1" x14ac:dyDescent="0.25">
      <c r="A11" s="6"/>
      <c r="B11" s="41" t="s">
        <v>250</v>
      </c>
      <c r="C11" s="299"/>
      <c r="D11" s="306">
        <v>80000</v>
      </c>
      <c r="E11" s="307">
        <v>62500</v>
      </c>
      <c r="F11" s="308">
        <v>55000</v>
      </c>
      <c r="G11" s="498" t="s">
        <v>79</v>
      </c>
      <c r="H11" s="525"/>
      <c r="I11" s="526"/>
      <c r="J11" s="526"/>
      <c r="K11" s="526"/>
      <c r="L11" s="527"/>
    </row>
    <row r="12" spans="1:12" ht="12.75" customHeight="1" x14ac:dyDescent="0.25">
      <c r="A12" s="6"/>
      <c r="B12" s="42" t="s">
        <v>251</v>
      </c>
      <c r="C12" s="297"/>
      <c r="D12" s="309">
        <v>8</v>
      </c>
      <c r="E12" s="310">
        <v>8</v>
      </c>
      <c r="F12" s="311">
        <v>7</v>
      </c>
      <c r="G12" s="499" t="s">
        <v>68</v>
      </c>
      <c r="H12" s="531"/>
      <c r="I12" s="532"/>
      <c r="J12" s="532"/>
      <c r="K12" s="532"/>
      <c r="L12" s="533"/>
    </row>
    <row r="13" spans="1:12" ht="12.75" customHeight="1" x14ac:dyDescent="0.25">
      <c r="A13" s="11"/>
      <c r="B13" s="42" t="s">
        <v>252</v>
      </c>
      <c r="C13" s="297"/>
      <c r="D13" s="309">
        <v>1.5</v>
      </c>
      <c r="E13" s="310">
        <v>0.7</v>
      </c>
      <c r="F13" s="311">
        <v>0.5</v>
      </c>
      <c r="G13" s="500" t="s">
        <v>64</v>
      </c>
      <c r="H13" s="525"/>
      <c r="I13" s="526"/>
      <c r="J13" s="526"/>
      <c r="K13" s="526"/>
      <c r="L13" s="527"/>
    </row>
    <row r="14" spans="1:12" ht="12.75" customHeight="1" x14ac:dyDescent="0.25">
      <c r="A14" s="6"/>
      <c r="B14" s="242" t="s">
        <v>249</v>
      </c>
      <c r="C14" s="300"/>
      <c r="D14" s="315">
        <v>375</v>
      </c>
      <c r="E14" s="316">
        <v>325</v>
      </c>
      <c r="F14" s="317">
        <v>300</v>
      </c>
      <c r="G14" s="499" t="s">
        <v>75</v>
      </c>
      <c r="H14" s="525"/>
      <c r="I14" s="526"/>
      <c r="J14" s="526"/>
      <c r="K14" s="526"/>
      <c r="L14" s="527"/>
    </row>
    <row r="15" spans="1:12" ht="12.75" customHeight="1" x14ac:dyDescent="0.25">
      <c r="A15" s="6"/>
      <c r="B15" s="42" t="s">
        <v>253</v>
      </c>
      <c r="C15" s="299"/>
      <c r="D15" s="306">
        <v>30</v>
      </c>
      <c r="E15" s="307">
        <v>140</v>
      </c>
      <c r="F15" s="308">
        <v>300</v>
      </c>
      <c r="G15" s="498" t="s">
        <v>72</v>
      </c>
      <c r="H15" s="531"/>
      <c r="I15" s="532"/>
      <c r="J15" s="532"/>
      <c r="K15" s="532"/>
      <c r="L15" s="533"/>
    </row>
    <row r="16" spans="1:12" ht="12.75" customHeight="1" x14ac:dyDescent="0.25">
      <c r="A16" s="6"/>
      <c r="B16" s="42" t="s">
        <v>195</v>
      </c>
      <c r="C16" s="298"/>
      <c r="D16" s="315">
        <v>10750</v>
      </c>
      <c r="E16" s="316">
        <v>49000</v>
      </c>
      <c r="F16" s="317">
        <v>190000</v>
      </c>
      <c r="G16" s="499" t="s">
        <v>80</v>
      </c>
      <c r="H16" s="525"/>
      <c r="I16" s="526"/>
      <c r="J16" s="526"/>
      <c r="K16" s="526"/>
      <c r="L16" s="527"/>
    </row>
    <row r="17" spans="1:12" ht="12.75" customHeight="1" x14ac:dyDescent="0.25">
      <c r="A17" s="6"/>
      <c r="B17" s="96" t="s">
        <v>196</v>
      </c>
      <c r="C17" s="296"/>
      <c r="D17" s="307">
        <v>6378</v>
      </c>
      <c r="E17" s="320">
        <v>3397</v>
      </c>
      <c r="F17" s="308">
        <v>1738</v>
      </c>
      <c r="G17" s="324" t="s">
        <v>182</v>
      </c>
      <c r="H17" s="525"/>
      <c r="I17" s="526"/>
      <c r="J17" s="526"/>
      <c r="K17" s="526"/>
      <c r="L17" s="527"/>
    </row>
    <row r="18" spans="1:12" ht="12.75" customHeight="1" x14ac:dyDescent="0.25">
      <c r="A18" s="6"/>
      <c r="B18" s="97" t="s">
        <v>254</v>
      </c>
      <c r="C18" s="297"/>
      <c r="D18" s="310">
        <v>9.8000000000000007</v>
      </c>
      <c r="E18" s="321">
        <v>3.7</v>
      </c>
      <c r="F18" s="311">
        <v>1.6</v>
      </c>
      <c r="G18" s="105" t="s">
        <v>181</v>
      </c>
      <c r="H18" s="525"/>
      <c r="I18" s="526"/>
      <c r="J18" s="526"/>
      <c r="K18" s="526"/>
      <c r="L18" s="527"/>
    </row>
    <row r="19" spans="1:12" ht="12.75" customHeight="1" x14ac:dyDescent="0.25">
      <c r="A19" s="6"/>
      <c r="B19" s="97" t="s">
        <v>255</v>
      </c>
      <c r="C19" s="331"/>
      <c r="D19" s="313">
        <v>1675</v>
      </c>
      <c r="E19" s="318">
        <v>869</v>
      </c>
      <c r="F19" s="314">
        <v>0</v>
      </c>
      <c r="G19" s="105" t="s">
        <v>179</v>
      </c>
      <c r="H19" s="531"/>
      <c r="I19" s="532"/>
      <c r="J19" s="532"/>
      <c r="K19" s="532"/>
      <c r="L19" s="533"/>
    </row>
    <row r="20" spans="1:12" ht="12.75" customHeight="1" x14ac:dyDescent="0.25">
      <c r="A20" s="6"/>
      <c r="B20" s="97" t="s">
        <v>256</v>
      </c>
      <c r="C20" s="301"/>
      <c r="D20" s="313">
        <v>240</v>
      </c>
      <c r="E20" s="318">
        <v>480</v>
      </c>
      <c r="F20" s="314">
        <v>645</v>
      </c>
      <c r="G20" s="105" t="s">
        <v>183</v>
      </c>
      <c r="H20" s="525"/>
      <c r="I20" s="526"/>
      <c r="J20" s="526"/>
      <c r="K20" s="526"/>
      <c r="L20" s="527"/>
    </row>
    <row r="21" spans="1:12" ht="12.75" customHeight="1" x14ac:dyDescent="0.25">
      <c r="A21" s="6"/>
      <c r="B21" s="98" t="s">
        <v>42</v>
      </c>
      <c r="C21" s="300"/>
      <c r="D21" s="319" t="s">
        <v>51</v>
      </c>
      <c r="E21" s="322" t="s">
        <v>58</v>
      </c>
      <c r="F21" s="323" t="s">
        <v>58</v>
      </c>
      <c r="G21" s="105" t="s">
        <v>14</v>
      </c>
      <c r="H21" s="531"/>
      <c r="I21" s="532"/>
      <c r="J21" s="532"/>
      <c r="K21" s="532"/>
      <c r="L21" s="533"/>
    </row>
    <row r="22" spans="1:12" ht="12.75" customHeight="1" x14ac:dyDescent="0.25">
      <c r="A22" s="6"/>
      <c r="B22" s="41" t="s">
        <v>257</v>
      </c>
      <c r="C22" s="327"/>
      <c r="D22" s="328">
        <v>0.81</v>
      </c>
      <c r="E22" s="329">
        <v>0.68</v>
      </c>
      <c r="F22" s="330">
        <v>0.36</v>
      </c>
      <c r="G22" s="498" t="s">
        <v>121</v>
      </c>
      <c r="H22" s="525"/>
      <c r="I22" s="526"/>
      <c r="J22" s="526"/>
      <c r="K22" s="526"/>
      <c r="L22" s="527"/>
    </row>
    <row r="23" spans="1:12" ht="12.75" customHeight="1" x14ac:dyDescent="0.25">
      <c r="A23" s="6"/>
      <c r="B23" s="42" t="s">
        <v>258</v>
      </c>
      <c r="C23" s="301"/>
      <c r="D23" s="312">
        <v>83</v>
      </c>
      <c r="E23" s="313">
        <v>89</v>
      </c>
      <c r="F23" s="314">
        <v>87</v>
      </c>
      <c r="G23" s="499" t="s">
        <v>45</v>
      </c>
      <c r="H23" s="525"/>
      <c r="I23" s="526"/>
      <c r="J23" s="526"/>
      <c r="K23" s="526"/>
      <c r="L23" s="527"/>
    </row>
    <row r="24" spans="1:12" ht="12.75" customHeight="1" x14ac:dyDescent="0.25">
      <c r="A24" s="6"/>
      <c r="B24" s="42" t="s">
        <v>259</v>
      </c>
      <c r="C24" s="301"/>
      <c r="D24" s="312">
        <v>800</v>
      </c>
      <c r="E24" s="313">
        <v>500</v>
      </c>
      <c r="F24" s="314">
        <v>250</v>
      </c>
      <c r="G24" s="499" t="s">
        <v>77</v>
      </c>
      <c r="H24" s="525"/>
      <c r="I24" s="526"/>
      <c r="J24" s="526"/>
      <c r="K24" s="526"/>
      <c r="L24" s="527"/>
    </row>
    <row r="25" spans="1:12" ht="12.75" customHeight="1" x14ac:dyDescent="0.25">
      <c r="A25" s="8"/>
      <c r="B25" s="42" t="s">
        <v>202</v>
      </c>
      <c r="C25" s="301"/>
      <c r="D25" s="312">
        <v>75</v>
      </c>
      <c r="E25" s="313">
        <v>63</v>
      </c>
      <c r="F25" s="314">
        <v>60</v>
      </c>
      <c r="G25" s="499" t="s">
        <v>66</v>
      </c>
      <c r="H25" s="525"/>
      <c r="I25" s="526"/>
      <c r="J25" s="526"/>
      <c r="K25" s="526"/>
      <c r="L25" s="527"/>
    </row>
    <row r="26" spans="1:12" ht="12.75" customHeight="1" x14ac:dyDescent="0.25">
      <c r="A26" s="9"/>
      <c r="B26" s="242" t="s">
        <v>260</v>
      </c>
      <c r="C26" s="298"/>
      <c r="D26" s="315">
        <v>98</v>
      </c>
      <c r="E26" s="316">
        <v>141</v>
      </c>
      <c r="F26" s="317">
        <v>165</v>
      </c>
      <c r="G26" s="501" t="s">
        <v>5</v>
      </c>
      <c r="H26" s="528"/>
      <c r="I26" s="529"/>
      <c r="J26" s="529"/>
      <c r="K26" s="529"/>
      <c r="L26" s="530"/>
    </row>
    <row r="27" spans="1:12" ht="6.75" customHeight="1" thickBot="1" x14ac:dyDescent="0.3">
      <c r="A27" s="2"/>
      <c r="B27" s="108"/>
      <c r="C27" s="109"/>
      <c r="D27" s="109"/>
      <c r="E27" s="109"/>
      <c r="F27" s="109"/>
      <c r="G27" s="109"/>
      <c r="H27" s="504"/>
      <c r="I27" s="109"/>
      <c r="J27" s="109"/>
      <c r="K27" s="109"/>
      <c r="L27" s="110"/>
    </row>
    <row r="28" spans="1:12" ht="12.75" customHeight="1" x14ac:dyDescent="0.25">
      <c r="A28" s="1"/>
      <c r="B28" s="118"/>
      <c r="C28" s="118"/>
      <c r="D28" s="118"/>
      <c r="E28" s="540"/>
      <c r="F28" s="540"/>
      <c r="G28" s="118"/>
      <c r="H28" s="502"/>
      <c r="I28" s="118"/>
      <c r="J28" s="118"/>
      <c r="K28" s="118"/>
      <c r="L28" s="118"/>
    </row>
    <row r="29" spans="1:12" x14ac:dyDescent="0.25">
      <c r="A29" s="1"/>
      <c r="B29" s="118"/>
      <c r="C29" s="118"/>
      <c r="D29" s="118"/>
      <c r="E29" s="540"/>
      <c r="F29" s="540"/>
      <c r="G29" s="118"/>
      <c r="H29" s="502"/>
      <c r="I29" s="118"/>
      <c r="J29" s="118"/>
      <c r="K29" s="118"/>
      <c r="L29" s="118"/>
    </row>
    <row r="30" spans="1:12" x14ac:dyDescent="0.25">
      <c r="A30" s="1"/>
      <c r="B30" s="118"/>
      <c r="C30" s="118"/>
      <c r="D30" s="118"/>
      <c r="E30" s="540"/>
      <c r="F30" s="540"/>
      <c r="G30" s="118"/>
      <c r="H30" s="502"/>
      <c r="I30" s="118"/>
      <c r="J30" s="118"/>
      <c r="K30" s="118"/>
      <c r="L30" s="118"/>
    </row>
    <row r="31" spans="1:12" ht="13.5" customHeight="1" x14ac:dyDescent="0.25">
      <c r="A31" s="1"/>
      <c r="B31" s="118"/>
      <c r="C31" s="118"/>
      <c r="D31" s="118"/>
      <c r="E31" s="118"/>
      <c r="F31" s="503"/>
      <c r="G31" s="118"/>
      <c r="H31" s="12"/>
      <c r="I31" s="118"/>
      <c r="J31" s="118"/>
      <c r="K31" s="118"/>
      <c r="L31" s="118"/>
    </row>
    <row r="32" spans="1:12" ht="10.5" customHeight="1" x14ac:dyDescent="0.25">
      <c r="B32" s="118"/>
      <c r="C32" s="118"/>
      <c r="D32" s="118"/>
      <c r="E32" s="503"/>
      <c r="F32" s="503"/>
      <c r="G32" s="118"/>
      <c r="H32" s="118"/>
      <c r="I32" s="118"/>
      <c r="J32" s="118"/>
      <c r="K32" s="118"/>
      <c r="L32" s="118"/>
    </row>
    <row r="33" spans="2:12" ht="17.25" customHeight="1" x14ac:dyDescent="0.25">
      <c r="B33" s="118"/>
      <c r="C33" s="118"/>
      <c r="D33" s="118"/>
      <c r="E33" s="503"/>
      <c r="F33" s="503"/>
      <c r="G33" s="118"/>
      <c r="H33" s="118"/>
      <c r="I33" s="118"/>
      <c r="J33" s="118"/>
      <c r="K33" s="118"/>
      <c r="L33" s="118"/>
    </row>
    <row r="34" spans="2:12" ht="10.5" customHeight="1" x14ac:dyDescent="0.25">
      <c r="B34" s="118"/>
      <c r="C34" s="118"/>
      <c r="D34" s="118"/>
      <c r="E34" s="118"/>
      <c r="F34" s="118"/>
      <c r="G34" s="118"/>
      <c r="H34" s="118"/>
      <c r="I34" s="118"/>
      <c r="J34" s="118"/>
      <c r="K34" s="118"/>
      <c r="L34" s="118"/>
    </row>
    <row r="35" spans="2:12" ht="12" customHeight="1" x14ac:dyDescent="0.25">
      <c r="B35" s="118"/>
      <c r="C35" s="118"/>
      <c r="D35" s="118"/>
      <c r="E35" s="118"/>
      <c r="F35" s="118"/>
      <c r="G35" s="118"/>
      <c r="H35" s="118"/>
      <c r="I35" s="118"/>
      <c r="J35" s="118"/>
      <c r="K35" s="118"/>
      <c r="L35" s="118"/>
    </row>
    <row r="36" spans="2:12" ht="12.75" hidden="1" customHeight="1" x14ac:dyDescent="0.25">
      <c r="B36" s="118"/>
      <c r="C36" s="118"/>
      <c r="D36" s="118"/>
      <c r="E36" s="118"/>
      <c r="F36" s="118"/>
      <c r="G36" s="118"/>
      <c r="H36" s="118"/>
      <c r="I36" s="118"/>
      <c r="J36" s="118"/>
      <c r="K36" s="118"/>
      <c r="L36" s="118"/>
    </row>
    <row r="37" spans="2:12" ht="12" hidden="1" customHeight="1" x14ac:dyDescent="0.25">
      <c r="B37" s="290"/>
      <c r="C37" s="543">
        <f>IF(AND(C7&gt;0,C8&gt;0,C9&gt;0,C10&gt;0,C11&gt;0,C12&gt;0,C13&gt;0,C14&gt;0,C16&gt;0,C17&gt;0,C18&gt;0,C22&gt;0,C23&gt;0,C20&gt;0,C21&gt;0,C24&gt;0,C25&gt;0,C26&gt;0),0,1)</f>
        <v>1</v>
      </c>
      <c r="D37" s="544"/>
      <c r="E37" s="133"/>
      <c r="F37" s="133"/>
      <c r="G37" s="133"/>
      <c r="H37" s="133"/>
      <c r="I37" s="118"/>
      <c r="J37" s="118"/>
      <c r="K37" s="118"/>
      <c r="L37" s="118"/>
    </row>
    <row r="38" spans="2:12" ht="12.75" hidden="1" customHeight="1" thickBot="1" x14ac:dyDescent="0.3">
      <c r="B38" s="291"/>
      <c r="C38" s="545" t="str">
        <f>IF(AND(D3="User input",C37=1),"Earth orbit",D3)</f>
        <v>Earth orbit</v>
      </c>
      <c r="D38" s="546"/>
      <c r="E38" s="133"/>
      <c r="F38" s="133"/>
      <c r="G38" s="133"/>
      <c r="H38" s="133"/>
      <c r="I38" s="118"/>
      <c r="J38" s="118"/>
      <c r="K38" s="118"/>
      <c r="L38" s="118"/>
    </row>
    <row r="39" spans="2:12" ht="13.8" hidden="1" thickBot="1" x14ac:dyDescent="0.3">
      <c r="B39" s="292"/>
      <c r="C39" s="541" t="str">
        <f>IF(D3=0,"Earth orbit",C38)</f>
        <v>Earth orbit</v>
      </c>
      <c r="D39" s="542"/>
      <c r="E39" s="255"/>
      <c r="F39" s="255"/>
      <c r="G39" s="255"/>
      <c r="H39" s="255"/>
    </row>
    <row r="40" spans="2:12" hidden="1" x14ac:dyDescent="0.25">
      <c r="B40" s="263"/>
      <c r="C40" s="539" t="str">
        <f>CONCATENATE("The mission will be based on the ",C39," parameters")</f>
        <v>The mission will be based on the Earth orbit parameters</v>
      </c>
      <c r="D40" s="539"/>
      <c r="E40" s="538"/>
      <c r="F40" s="538"/>
      <c r="G40" s="538"/>
      <c r="H40" s="538"/>
    </row>
    <row r="41" spans="2:12" hidden="1" x14ac:dyDescent="0.25">
      <c r="B41" s="263"/>
      <c r="C41" s="538" t="str">
        <f>IF(AND(D3="User input",C37=1),"(User input parameters are not complete - Earth orbit parameters selected)"," ")</f>
        <v xml:space="preserve"> </v>
      </c>
      <c r="D41" s="538"/>
      <c r="E41" s="538"/>
      <c r="F41" s="538"/>
      <c r="G41" s="538"/>
      <c r="H41" s="538"/>
    </row>
    <row r="42" spans="2:12" hidden="1" x14ac:dyDescent="0.25">
      <c r="B42" s="263"/>
      <c r="C42" s="538" t="str">
        <f>IF(D3=0,"(No selection has been made - Earth orbit parameters selected)",C41)</f>
        <v xml:space="preserve"> </v>
      </c>
      <c r="D42" s="538"/>
      <c r="E42" s="538"/>
      <c r="F42" s="538"/>
      <c r="G42" s="538"/>
      <c r="H42" s="538"/>
    </row>
    <row r="43" spans="2:12" ht="13.8" hidden="1" thickBot="1" x14ac:dyDescent="0.3"/>
    <row r="44" spans="2:12" ht="13.8" hidden="1" thickBot="1" x14ac:dyDescent="0.3">
      <c r="E44" s="289" t="s">
        <v>62</v>
      </c>
    </row>
    <row r="45" spans="2:12" hidden="1" x14ac:dyDescent="0.25">
      <c r="B45" s="40"/>
      <c r="C45" s="263" t="s">
        <v>60</v>
      </c>
      <c r="D45" s="263" t="s">
        <v>59</v>
      </c>
      <c r="E45" s="288" t="s">
        <v>61</v>
      </c>
    </row>
    <row r="46" spans="2:12" hidden="1" x14ac:dyDescent="0.25">
      <c r="B46" s="272"/>
      <c r="C46" s="274">
        <f>IF($C$39=C$45,D7,C7)</f>
        <v>400000</v>
      </c>
      <c r="D46" s="274">
        <f>IF($C$39=D$45,E7,C46)</f>
        <v>400000</v>
      </c>
      <c r="E46" s="274">
        <f>IF($C$39=E$45,F7,D46)</f>
        <v>400000</v>
      </c>
      <c r="F46" s="255"/>
    </row>
    <row r="47" spans="2:12" hidden="1" x14ac:dyDescent="0.25">
      <c r="B47" s="272"/>
      <c r="C47" s="275">
        <f>IF($C$39=C$45,D8,ROUND(C8,1))</f>
        <v>8</v>
      </c>
      <c r="D47" s="274">
        <f t="shared" ref="D47:E65" si="0">IF($C$39=D$45,E8,C47)</f>
        <v>8</v>
      </c>
      <c r="E47" s="274">
        <f t="shared" si="0"/>
        <v>8</v>
      </c>
      <c r="F47" s="255"/>
    </row>
    <row r="48" spans="2:12" hidden="1" x14ac:dyDescent="0.25">
      <c r="B48" s="272"/>
      <c r="C48" s="275">
        <f>IF($C$39=C$45,D9,ROUND(C9,1))</f>
        <v>2</v>
      </c>
      <c r="D48" s="268">
        <f t="shared" si="0"/>
        <v>2</v>
      </c>
      <c r="E48" s="268">
        <f t="shared" si="0"/>
        <v>2</v>
      </c>
      <c r="F48" s="255"/>
    </row>
    <row r="49" spans="2:6" hidden="1" x14ac:dyDescent="0.25">
      <c r="B49" s="272"/>
      <c r="C49" s="274">
        <f t="shared" ref="C49:C65" si="1">IF($C$39=C$45,D10,C10)</f>
        <v>350</v>
      </c>
      <c r="D49" s="274">
        <f t="shared" si="0"/>
        <v>350</v>
      </c>
      <c r="E49" s="274">
        <f t="shared" si="0"/>
        <v>350</v>
      </c>
      <c r="F49" s="255"/>
    </row>
    <row r="50" spans="2:6" hidden="1" x14ac:dyDescent="0.25">
      <c r="B50" s="272"/>
      <c r="C50" s="274">
        <f t="shared" si="1"/>
        <v>80000</v>
      </c>
      <c r="D50" s="274">
        <f t="shared" si="0"/>
        <v>80000</v>
      </c>
      <c r="E50" s="274">
        <f t="shared" si="0"/>
        <v>80000</v>
      </c>
      <c r="F50" s="255"/>
    </row>
    <row r="51" spans="2:6" hidden="1" x14ac:dyDescent="0.25">
      <c r="B51" s="272"/>
      <c r="C51" s="275">
        <f>IF($C$39=C$45,D12,ROUND(C12,1))</f>
        <v>8</v>
      </c>
      <c r="D51" s="274">
        <f t="shared" si="0"/>
        <v>8</v>
      </c>
      <c r="E51" s="274">
        <f t="shared" si="0"/>
        <v>8</v>
      </c>
      <c r="F51" s="255"/>
    </row>
    <row r="52" spans="2:6" hidden="1" x14ac:dyDescent="0.25">
      <c r="B52" s="272"/>
      <c r="C52" s="275">
        <f>IF($C$39=C$45,D13,ROUND(C13,1))</f>
        <v>1.5</v>
      </c>
      <c r="D52" s="268">
        <f t="shared" si="0"/>
        <v>1.5</v>
      </c>
      <c r="E52" s="268">
        <f t="shared" si="0"/>
        <v>1.5</v>
      </c>
      <c r="F52" s="255"/>
    </row>
    <row r="53" spans="2:6" hidden="1" x14ac:dyDescent="0.25">
      <c r="B53" s="272"/>
      <c r="C53" s="274">
        <f t="shared" si="1"/>
        <v>375</v>
      </c>
      <c r="D53" s="274">
        <f t="shared" si="0"/>
        <v>375</v>
      </c>
      <c r="E53" s="274">
        <f t="shared" si="0"/>
        <v>375</v>
      </c>
      <c r="F53" s="255"/>
    </row>
    <row r="54" spans="2:6" hidden="1" x14ac:dyDescent="0.25">
      <c r="B54" s="272"/>
      <c r="C54" s="274">
        <f t="shared" si="1"/>
        <v>30</v>
      </c>
      <c r="D54" s="274">
        <f t="shared" si="0"/>
        <v>30</v>
      </c>
      <c r="E54" s="274">
        <f t="shared" si="0"/>
        <v>30</v>
      </c>
      <c r="F54" s="255"/>
    </row>
    <row r="55" spans="2:6" hidden="1" x14ac:dyDescent="0.25">
      <c r="B55" s="272"/>
      <c r="C55" s="274">
        <f t="shared" si="1"/>
        <v>10750</v>
      </c>
      <c r="D55" s="274">
        <f t="shared" si="0"/>
        <v>10750</v>
      </c>
      <c r="E55" s="274">
        <f t="shared" si="0"/>
        <v>10750</v>
      </c>
      <c r="F55" s="255"/>
    </row>
    <row r="56" spans="2:6" hidden="1" x14ac:dyDescent="0.25">
      <c r="B56" s="272"/>
      <c r="C56" s="274">
        <f t="shared" si="1"/>
        <v>6378</v>
      </c>
      <c r="D56" s="274">
        <f t="shared" si="0"/>
        <v>6378</v>
      </c>
      <c r="E56" s="274">
        <f t="shared" si="0"/>
        <v>6378</v>
      </c>
      <c r="F56" s="255"/>
    </row>
    <row r="57" spans="2:6" hidden="1" x14ac:dyDescent="0.25">
      <c r="B57" s="272"/>
      <c r="C57" s="275">
        <f>IF($C$39=C$45,D18,ROUND(C18,1))</f>
        <v>9.8000000000000007</v>
      </c>
      <c r="D57" s="274">
        <f t="shared" si="0"/>
        <v>9.8000000000000007</v>
      </c>
      <c r="E57" s="274">
        <f t="shared" si="0"/>
        <v>9.8000000000000007</v>
      </c>
      <c r="F57" s="255"/>
    </row>
    <row r="58" spans="2:6" hidden="1" x14ac:dyDescent="0.25">
      <c r="B58" s="272"/>
      <c r="C58" s="274">
        <f t="shared" si="1"/>
        <v>1675</v>
      </c>
      <c r="D58" s="274">
        <f t="shared" si="0"/>
        <v>1675</v>
      </c>
      <c r="E58" s="274">
        <f t="shared" si="0"/>
        <v>1675</v>
      </c>
      <c r="F58" s="255"/>
    </row>
    <row r="59" spans="2:6" hidden="1" x14ac:dyDescent="0.25">
      <c r="B59" s="272"/>
      <c r="C59" s="369">
        <f>IF($C$39=C$45,D22,ROUND(C22,2))</f>
        <v>0.81</v>
      </c>
      <c r="D59" s="274">
        <f>IF($C$39=D$45,E22,C59)</f>
        <v>0.81</v>
      </c>
      <c r="E59" s="274">
        <f>IF($C$39=E$45,F22,D59)</f>
        <v>0.81</v>
      </c>
      <c r="F59" s="255"/>
    </row>
    <row r="60" spans="2:6" hidden="1" x14ac:dyDescent="0.25">
      <c r="B60" s="272"/>
      <c r="C60" s="274">
        <f>IF($C$39=C$45,D23,C23)</f>
        <v>83</v>
      </c>
      <c r="D60" s="274">
        <f>IF($C$39=D$45,E23,C60)</f>
        <v>83</v>
      </c>
      <c r="E60" s="274">
        <f>IF($C$39=E$45,F23,D60)</f>
        <v>83</v>
      </c>
      <c r="F60" s="255"/>
    </row>
    <row r="61" spans="2:6" hidden="1" x14ac:dyDescent="0.25">
      <c r="B61" s="272"/>
      <c r="C61" s="274">
        <f>IF($C$39=C$45,D20,C20)</f>
        <v>240</v>
      </c>
      <c r="D61" s="274">
        <f>IF($C$39=D$45,E20,C61)</f>
        <v>240</v>
      </c>
      <c r="E61" s="274">
        <f>IF($C$39=E$45,F20,D61)</f>
        <v>240</v>
      </c>
      <c r="F61" s="255"/>
    </row>
    <row r="62" spans="2:6" hidden="1" x14ac:dyDescent="0.25">
      <c r="B62" s="272"/>
      <c r="C62" s="274" t="str">
        <f>IF($C$39=C$45,D21,C21)</f>
        <v>P</v>
      </c>
      <c r="D62" s="274" t="str">
        <f>IF($C$39=D$45,E21,C62)</f>
        <v>P</v>
      </c>
      <c r="E62" s="274" t="str">
        <f>IF($C$39=E$45,F21,D62)</f>
        <v>P</v>
      </c>
      <c r="F62" s="255"/>
    </row>
    <row r="63" spans="2:6" hidden="1" x14ac:dyDescent="0.25">
      <c r="B63" s="272"/>
      <c r="C63" s="274">
        <f t="shared" si="1"/>
        <v>800</v>
      </c>
      <c r="D63" s="274">
        <f t="shared" si="0"/>
        <v>800</v>
      </c>
      <c r="E63" s="274">
        <f t="shared" si="0"/>
        <v>800</v>
      </c>
      <c r="F63" s="255"/>
    </row>
    <row r="64" spans="2:6" hidden="1" x14ac:dyDescent="0.25">
      <c r="B64" s="272"/>
      <c r="C64" s="274">
        <f t="shared" si="1"/>
        <v>75</v>
      </c>
      <c r="D64" s="274">
        <f t="shared" si="0"/>
        <v>75</v>
      </c>
      <c r="E64" s="274">
        <f t="shared" si="0"/>
        <v>75</v>
      </c>
      <c r="F64" s="255"/>
    </row>
    <row r="65" spans="2:6" hidden="1" x14ac:dyDescent="0.25">
      <c r="B65" s="272"/>
      <c r="C65" s="274">
        <f t="shared" si="1"/>
        <v>98</v>
      </c>
      <c r="D65" s="274">
        <f t="shared" si="0"/>
        <v>98</v>
      </c>
      <c r="E65" s="274">
        <f t="shared" si="0"/>
        <v>98</v>
      </c>
      <c r="F65" s="255"/>
    </row>
    <row r="66" spans="2:6" hidden="1" x14ac:dyDescent="0.25"/>
    <row r="67" spans="2:6" hidden="1" x14ac:dyDescent="0.25"/>
    <row r="68" spans="2:6" hidden="1" x14ac:dyDescent="0.25"/>
    <row r="69" spans="2:6" hidden="1" x14ac:dyDescent="0.25"/>
    <row r="70" spans="2:6" hidden="1" x14ac:dyDescent="0.25"/>
  </sheetData>
  <sheetProtection algorithmName="SHA-512" hashValue="rqsDI6HVeCnkksop1UD12TfELiyUSz8czxMx6L3t4HnwWA52kX/xawI0zdxHolkZ36GVDayJAO+F+VOOctm4CA==" saltValue="3yC1zbO6MenD8leucZV/Fg==" spinCount="100000" sheet="1" objects="1" scenarios="1" selectLockedCells="1"/>
  <mergeCells count="31">
    <mergeCell ref="D3:E3"/>
    <mergeCell ref="B3:C3"/>
    <mergeCell ref="C42:H42"/>
    <mergeCell ref="C40:H40"/>
    <mergeCell ref="C41:H41"/>
    <mergeCell ref="E28:F30"/>
    <mergeCell ref="C39:D39"/>
    <mergeCell ref="C37:D37"/>
    <mergeCell ref="C38:D38"/>
    <mergeCell ref="H7:L7"/>
    <mergeCell ref="H8:L8"/>
    <mergeCell ref="H9:L9"/>
    <mergeCell ref="H10:L10"/>
    <mergeCell ref="G5:K6"/>
    <mergeCell ref="G3:K3"/>
    <mergeCell ref="H15:L15"/>
    <mergeCell ref="H16:L16"/>
    <mergeCell ref="H17:L17"/>
    <mergeCell ref="H18:L18"/>
    <mergeCell ref="H11:L11"/>
    <mergeCell ref="H12:L12"/>
    <mergeCell ref="H13:L13"/>
    <mergeCell ref="H14:L14"/>
    <mergeCell ref="H23:L23"/>
    <mergeCell ref="H24:L24"/>
    <mergeCell ref="H25:L25"/>
    <mergeCell ref="H26:L26"/>
    <mergeCell ref="H19:L19"/>
    <mergeCell ref="H20:L20"/>
    <mergeCell ref="H21:L21"/>
    <mergeCell ref="H22:L22"/>
  </mergeCells>
  <phoneticPr fontId="2" type="noConversion"/>
  <dataValidations count="45">
    <dataValidation type="whole" allowBlank="1" showInputMessage="1" showErrorMessage="1" error="Must be 30 to 100 %" sqref="D25:F25">
      <formula1>30</formula1>
      <formula2>100</formula2>
    </dataValidation>
    <dataValidation type="whole" allowBlank="1" showInputMessage="1" showErrorMessage="1" error="Must be 60 to 90 degrees" sqref="D23:F23">
      <formula1>60</formula1>
      <formula2>90</formula2>
    </dataValidation>
    <dataValidation type="whole" allowBlank="1" showInputMessage="1" showErrorMessage="1" error="Must be 100 to 3000 kilometers per hour" sqref="D24:F24">
      <formula1>100</formula1>
      <formula2>3000</formula2>
    </dataValidation>
    <dataValidation type="whole" allowBlank="1" showInputMessage="1" showErrorMessage="1" error="Must be 80 to 650 kilometers" sqref="D20:F20">
      <formula1>80</formula1>
      <formula2>650</formula2>
    </dataValidation>
    <dataValidation type="whole" showInputMessage="1" showErrorMessage="1" error="Must be 250,000 to 750,000 kgs" sqref="E7">
      <formula1>250000</formula1>
      <formula2>750000</formula2>
    </dataValidation>
    <dataValidation type="decimal" showInputMessage="1" showErrorMessage="1" error="Must be 0.5 to 2.0" sqref="D9:E9">
      <formula1>0.5</formula1>
      <formula2>2</formula2>
    </dataValidation>
    <dataValidation type="decimal" showInputMessage="1" showErrorMessage="1" error="Must be 7.0 to 12.0" sqref="D12:F12">
      <formula1>7</formula1>
      <formula2>12</formula2>
    </dataValidation>
    <dataValidation type="whole" showInputMessage="1" showErrorMessage="1" error="Must be 30,000 to 100,000 kgs" sqref="D11:F11">
      <formula1>30000</formula1>
      <formula2>100000</formula2>
    </dataValidation>
    <dataValidation type="decimal" showInputMessage="1" showErrorMessage="1" error="Must be 0.5 to 1.5" sqref="F13 E13 D13">
      <formula1>0.5</formula1>
      <formula2>1.5</formula2>
    </dataValidation>
    <dataValidation type="whole" showInputMessage="1" showErrorMessage="1" error="Must be 250 to 400 seconds" sqref="D14:F14">
      <formula1>250</formula1>
      <formula2>400</formula2>
    </dataValidation>
    <dataValidation type="decimal" allowBlank="1" showInputMessage="1" showErrorMessage="1" error="Must be 0.10 to 6.00 degrees per kilometer of height" sqref="D22:F22">
      <formula1>0.1</formula1>
      <formula2>6</formula2>
    </dataValidation>
    <dataValidation type="whole" showInputMessage="1" showErrorMessage="1" error="Must be 1,000 to 250,000 kgs" sqref="D16:F16">
      <formula1>1000</formula1>
      <formula2>250000</formula2>
    </dataValidation>
    <dataValidation type="whole" showInputMessage="1" showErrorMessage="1" error="Must be 1500 to 7500 kilometers" sqref="D17:F17">
      <formula1>1500</formula1>
      <formula2>7500</formula2>
    </dataValidation>
    <dataValidation type="decimal" showInputMessage="1" showErrorMessage="1" error="Must be 1.0 to 12.0 meters per second per second_x000a_" sqref="D18:F18">
      <formula1>1</formula1>
      <formula2>12</formula2>
    </dataValidation>
    <dataValidation type="whole" allowBlank="1" showInputMessage="1" showErrorMessage="1" error="Must be 91 to 179 degrees" sqref="D26:F26">
      <formula1>91</formula1>
      <formula2>179</formula2>
    </dataValidation>
    <dataValidation type="whole" allowBlank="1" showInputMessage="1" showErrorMessage="1" error="Must be 0 to 2500 kph" sqref="D19:F19">
      <formula1>0</formula1>
      <formula2>2500</formula2>
    </dataValidation>
    <dataValidation type="list" allowBlank="1" showInputMessage="1" showErrorMessage="1" error="Must be P for Polar orbit or E for equatorial orbit" sqref="D21:F21">
      <formula1>"P,E"</formula1>
    </dataValidation>
    <dataValidation type="whole" allowBlank="1" showInputMessage="1" showErrorMessage="1" error="Must be 0 to 350" sqref="D15:F15">
      <formula1>0</formula1>
      <formula2>350</formula2>
    </dataValidation>
    <dataValidation type="list" allowBlank="1" showInputMessage="1" showErrorMessage="1" error="Select one of:  User input, Earth orbit, Mars orbit or Moon orbit" sqref="D3">
      <formula1>"User input, Earth orbit, Mars orbit, Moon orbit"</formula1>
    </dataValidation>
    <dataValidation type="whole" allowBlank="1" showInputMessage="1" showErrorMessage="1" error="Must be 250000 to 750000 kgs" sqref="F7">
      <formula1>250000</formula1>
      <formula2>750000</formula2>
    </dataValidation>
    <dataValidation allowBlank="1" showInputMessage="1" showErrorMessage="1" error="Must be 0.5 to 2.0" sqref="G9"/>
    <dataValidation type="decimal" allowBlank="1" showInputMessage="1" showErrorMessage="1" error="Must be 0.5 to 2.0" sqref="F9">
      <formula1>0.5</formula1>
      <formula2>2</formula2>
    </dataValidation>
    <dataValidation type="decimal" showInputMessage="1" showErrorMessage="1" error="Must be 7.0 to 12.0" sqref="D8:F8">
      <formula1>7</formula1>
      <formula2>12</formula2>
    </dataValidation>
    <dataValidation type="whole" showInputMessage="1" showErrorMessage="1" error="Must be 250 to 400 seconds" sqref="D10:F10">
      <formula1>250</formula1>
      <formula2>400</formula2>
    </dataValidation>
    <dataValidation type="whole" showInputMessage="1" showErrorMessage="1" error="Must be 250,000 to 750,000 kgs" sqref="D7">
      <formula1>250000</formula1>
      <formula2>750000</formula2>
    </dataValidation>
    <dataValidation type="whole" allowBlank="1" showInputMessage="1" showErrorMessage="1" error="Stage 2 ignition delay must be 0 to 350 seconds" sqref="C15">
      <formula1>0</formula1>
      <formula2>350</formula2>
    </dataValidation>
    <dataValidation type="whole" showInputMessage="1" showErrorMessage="1" error="Stage 1 mass must be 250,000 to 750,000 kgs" sqref="C7">
      <formula1>250000</formula1>
      <formula2>750000</formula2>
    </dataValidation>
    <dataValidation type="decimal" showInputMessage="1" showErrorMessage="1" error="Stage 1 Mass Ratio must be 7.0 to 12.0" sqref="C8">
      <formula1>7</formula1>
      <formula2>12</formula2>
    </dataValidation>
    <dataValidation type="decimal" showInputMessage="1" showErrorMessage="1" error="Stage 1 thrust ratio must be 0.5 to 2.0" sqref="C9">
      <formula1>0.5</formula1>
      <formula2>2</formula2>
    </dataValidation>
    <dataValidation type="whole" showInputMessage="1" showErrorMessage="1" error="Stage 1 Specific Impulse must be 250 to 400 seconds" sqref="C10">
      <formula1>250</formula1>
      <formula2>400</formula2>
    </dataValidation>
    <dataValidation type="whole" showInputMessage="1" showErrorMessage="1" error="Stage 2 mass must be 30,000 to 100,000 kgs" sqref="C11">
      <formula1>30000</formula1>
      <formula2>100000</formula2>
    </dataValidation>
    <dataValidation type="decimal" showInputMessage="1" showErrorMessage="1" error="Stage 2 Mass Ratio must be 7.0 to 12.0" sqref="C12">
      <formula1>7</formula1>
      <formula2>12</formula2>
    </dataValidation>
    <dataValidation type="decimal" showInputMessage="1" showErrorMessage="1" error="Stage 2 thrust ratio must be 0.5 to 1.5" sqref="C13">
      <formula1>0.5</formula1>
      <formula2>1.5</formula2>
    </dataValidation>
    <dataValidation type="whole" showInputMessage="1" showErrorMessage="1" error="Stage 2 Specific Impulse must be 250 to 400 seconds" sqref="C14">
      <formula1>250</formula1>
      <formula2>400</formula2>
    </dataValidation>
    <dataValidation type="whole" showInputMessage="1" showErrorMessage="1" error="Payload mass must be 1,000 to 250,000 kgs" sqref="C16">
      <formula1>1000</formula1>
      <formula2>250000</formula2>
    </dataValidation>
    <dataValidation type="whole" showInputMessage="1" showErrorMessage="1" error="Planet radius must be 1500 to 7500 kilometers" sqref="C17">
      <formula1>1500</formula1>
      <formula2>7500</formula2>
    </dataValidation>
    <dataValidation type="decimal" showInputMessage="1" showErrorMessage="1" error="Acceleration due to gravity must be 1.0 to 12.0 meters per second per second_x000a_" sqref="C18">
      <formula1>1</formula1>
      <formula2>12</formula2>
    </dataValidation>
    <dataValidation type="whole" allowBlank="1" showInputMessage="1" showErrorMessage="1" error="Rotational speed at equator must be 0 to 2500 kph" sqref="C19">
      <formula1>0</formula1>
      <formula2>2500</formula2>
    </dataValidation>
    <dataValidation type="whole" allowBlank="1" showInputMessage="1" showErrorMessage="1" error="Target orbital height must be 80 to 650 kilometers" sqref="C20">
      <formula1>80</formula1>
      <formula2>650</formula2>
    </dataValidation>
    <dataValidation type="list" allowBlank="1" showInputMessage="1" showErrorMessage="1" error="Must specify P for Polar orbit or E for equatorial orbit" sqref="C21">
      <formula1>"P,E"</formula1>
    </dataValidation>
    <dataValidation type="decimal" allowBlank="1" showInputMessage="1" showErrorMessage="1" error="Thrust angle tilt rate must be 0.10 to 6.00 degrees per kilometer of height" sqref="C22">
      <formula1>0.1</formula1>
      <formula2>6</formula2>
    </dataValidation>
    <dataValidation type="whole" allowBlank="1" showInputMessage="1" showErrorMessage="1" error="Thrust angle maximum must be 60 to 90 degrees" sqref="C23">
      <formula1>60</formula1>
      <formula2>90</formula2>
    </dataValidation>
    <dataValidation type="whole" allowBlank="1" showInputMessage="1" showErrorMessage="1" error="Pitchdown vertical speed limit must be 100 to 3000 kilometers per hour" sqref="C24">
      <formula1>100</formula1>
      <formula2>3000</formula2>
    </dataValidation>
    <dataValidation type="whole" allowBlank="1" showInputMessage="1" showErrorMessage="1" error="Pitchdown trigger % must be 30 to 100 %" sqref="C25">
      <formula1>30</formula1>
      <formula2>100</formula2>
    </dataValidation>
    <dataValidation type="whole" allowBlank="1" showInputMessage="1" showErrorMessage="1" error="Pitchdown Thrust angle must be 91 to 179 degrees" sqref="C26">
      <formula1>91</formula1>
      <formula2>179</formula2>
    </dataValidation>
  </dataValidations>
  <printOptions horizontalCentered="1" verticalCentered="1"/>
  <pageMargins left="0.35433070866141736" right="0.19685039370078741" top="0.98425196850393704" bottom="0.98425196850393704" header="0.51181102362204722" footer="0.51181102362204722"/>
  <pageSetup paperSize="9" orientation="landscape" r:id="rId1"/>
  <headerFooter alignWithMargins="0">
    <oddHeader>&amp;LCopyright 2018 JD Palmer&amp;CRockets Orbits and Newton - Orbiter&amp;R&amp;D</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F1:O33"/>
  <sheetViews>
    <sheetView showGridLines="0" showRowColHeaders="0" zoomScaleNormal="100" workbookViewId="0">
      <selection activeCell="P3" sqref="P3"/>
    </sheetView>
  </sheetViews>
  <sheetFormatPr defaultRowHeight="13.2" x14ac:dyDescent="0.25"/>
  <cols>
    <col min="1" max="1" width="7.5546875" customWidth="1"/>
    <col min="5" max="5" width="2.5546875" customWidth="1"/>
    <col min="6" max="6" width="1.44140625" customWidth="1"/>
    <col min="7" max="7" width="32" customWidth="1"/>
    <col min="8" max="8" width="8.44140625" customWidth="1"/>
    <col min="9" max="9" width="2.6640625" customWidth="1"/>
    <col min="10" max="10" width="3" customWidth="1"/>
    <col min="11" max="11" width="1.33203125" customWidth="1"/>
    <col min="12" max="12" width="0.88671875" customWidth="1"/>
    <col min="13" max="15" width="7.6640625" customWidth="1"/>
  </cols>
  <sheetData>
    <row r="1" spans="6:12" ht="12" customHeight="1" x14ac:dyDescent="0.25"/>
    <row r="2" spans="6:12" ht="6" customHeight="1" x14ac:dyDescent="0.25">
      <c r="F2" s="80"/>
      <c r="G2" s="81"/>
      <c r="H2" s="81"/>
      <c r="I2" s="81"/>
      <c r="J2" s="81"/>
      <c r="K2" s="82"/>
    </row>
    <row r="3" spans="6:12" ht="14.25" customHeight="1" x14ac:dyDescent="0.25">
      <c r="F3" s="83"/>
      <c r="G3" s="556" t="s">
        <v>180</v>
      </c>
      <c r="H3" s="556"/>
      <c r="I3" s="556"/>
      <c r="J3" s="556"/>
      <c r="K3" s="85"/>
    </row>
    <row r="4" spans="6:12" ht="21.75" customHeight="1" x14ac:dyDescent="0.25">
      <c r="F4" s="83"/>
      <c r="G4" s="557" t="str">
        <f>CONCATENATE("(",Input!C39," mission)")</f>
        <v>(Earth orbit mission)</v>
      </c>
      <c r="H4" s="557"/>
      <c r="I4" s="557"/>
      <c r="J4" s="557"/>
      <c r="K4" s="85"/>
      <c r="L4" s="118"/>
    </row>
    <row r="5" spans="6:12" ht="10.5" customHeight="1" x14ac:dyDescent="0.25">
      <c r="F5" s="83"/>
      <c r="G5" s="89"/>
      <c r="H5" s="112"/>
      <c r="I5" s="112"/>
      <c r="J5" s="90"/>
      <c r="K5" s="85"/>
      <c r="L5" s="118"/>
    </row>
    <row r="6" spans="6:12" ht="12" customHeight="1" x14ac:dyDescent="0.25">
      <c r="F6" s="83"/>
      <c r="G6" s="91" t="s">
        <v>81</v>
      </c>
      <c r="H6" s="114">
        <f>Results!C44</f>
        <v>10750</v>
      </c>
      <c r="I6" s="114"/>
      <c r="J6" s="115"/>
      <c r="K6" s="85"/>
      <c r="L6" s="118"/>
    </row>
    <row r="7" spans="6:12" x14ac:dyDescent="0.25">
      <c r="F7" s="83"/>
      <c r="G7" s="92"/>
      <c r="H7" s="111"/>
      <c r="I7" s="111"/>
      <c r="J7" s="116"/>
      <c r="K7" s="85"/>
      <c r="L7" s="118"/>
    </row>
    <row r="8" spans="6:12" x14ac:dyDescent="0.25">
      <c r="F8" s="83"/>
      <c r="G8" s="91" t="s">
        <v>82</v>
      </c>
      <c r="H8" s="114">
        <f>Results!D39-Results!D62</f>
        <v>10000</v>
      </c>
      <c r="I8" s="114"/>
      <c r="J8" s="115"/>
      <c r="K8" s="85"/>
      <c r="L8" s="118"/>
    </row>
    <row r="9" spans="6:12" x14ac:dyDescent="0.25">
      <c r="F9" s="83"/>
      <c r="G9" s="91" t="s">
        <v>83</v>
      </c>
      <c r="H9" s="114">
        <f>Results!D62</f>
        <v>70000</v>
      </c>
      <c r="I9" s="114"/>
      <c r="J9" s="115"/>
      <c r="K9" s="85"/>
      <c r="L9" s="118"/>
    </row>
    <row r="10" spans="6:12" x14ac:dyDescent="0.25">
      <c r="F10" s="83"/>
      <c r="G10" s="91" t="s">
        <v>29</v>
      </c>
      <c r="H10" s="114">
        <f>Results!D42</f>
        <v>375</v>
      </c>
      <c r="I10" s="114"/>
      <c r="J10" s="115"/>
      <c r="K10" s="85"/>
      <c r="L10" s="118"/>
    </row>
    <row r="11" spans="6:12" x14ac:dyDescent="0.25">
      <c r="F11" s="83"/>
      <c r="G11" s="91" t="s">
        <v>28</v>
      </c>
      <c r="H11" s="114">
        <f>Results!D63</f>
        <v>218.75</v>
      </c>
      <c r="I11" s="114"/>
      <c r="J11" s="116"/>
      <c r="K11" s="85"/>
      <c r="L11" s="118"/>
    </row>
    <row r="12" spans="6:12" x14ac:dyDescent="0.25">
      <c r="F12" s="83"/>
      <c r="G12" s="91" t="s">
        <v>84</v>
      </c>
      <c r="H12" s="114">
        <f>Results!D39</f>
        <v>80000</v>
      </c>
      <c r="I12" s="114"/>
      <c r="J12" s="115"/>
      <c r="K12" s="85"/>
      <c r="L12" s="118"/>
    </row>
    <row r="13" spans="6:12" x14ac:dyDescent="0.25">
      <c r="F13" s="83"/>
      <c r="G13" s="91" t="s">
        <v>85</v>
      </c>
      <c r="H13" s="114">
        <f>Results!D37</f>
        <v>120000</v>
      </c>
      <c r="I13" s="114"/>
      <c r="J13" s="115"/>
      <c r="K13" s="85"/>
      <c r="L13" s="118"/>
    </row>
    <row r="14" spans="6:12" x14ac:dyDescent="0.25">
      <c r="F14" s="83"/>
      <c r="G14" s="92"/>
      <c r="H14" s="111"/>
      <c r="I14" s="111"/>
      <c r="J14" s="116"/>
      <c r="K14" s="85"/>
      <c r="L14" s="118"/>
    </row>
    <row r="15" spans="6:12" x14ac:dyDescent="0.25">
      <c r="F15" s="83"/>
      <c r="G15" s="91" t="s">
        <v>86</v>
      </c>
      <c r="H15" s="114">
        <f>Results!C39-Results!C62</f>
        <v>50000</v>
      </c>
      <c r="I15" s="114"/>
      <c r="J15" s="115"/>
      <c r="K15" s="85"/>
      <c r="L15" s="118"/>
    </row>
    <row r="16" spans="6:12" x14ac:dyDescent="0.25">
      <c r="F16" s="83"/>
      <c r="G16" s="91" t="s">
        <v>87</v>
      </c>
      <c r="H16" s="114">
        <f>Results!C62</f>
        <v>350000</v>
      </c>
      <c r="I16" s="114"/>
      <c r="J16" s="115"/>
      <c r="K16" s="85"/>
      <c r="L16" s="118"/>
    </row>
    <row r="17" spans="6:15" x14ac:dyDescent="0.25">
      <c r="F17" s="83"/>
      <c r="G17" s="91" t="s">
        <v>30</v>
      </c>
      <c r="H17" s="114">
        <f>Results!C42</f>
        <v>350</v>
      </c>
      <c r="I17" s="114"/>
      <c r="J17" s="115"/>
      <c r="K17" s="85"/>
      <c r="L17" s="118"/>
    </row>
    <row r="18" spans="6:15" x14ac:dyDescent="0.25">
      <c r="F18" s="83"/>
      <c r="G18" s="91" t="s">
        <v>31</v>
      </c>
      <c r="H18" s="114">
        <f>Results!C63</f>
        <v>153.125</v>
      </c>
      <c r="I18" s="114"/>
      <c r="J18" s="116"/>
      <c r="K18" s="85"/>
      <c r="L18" s="118"/>
    </row>
    <row r="19" spans="6:15" x14ac:dyDescent="0.25">
      <c r="F19" s="83"/>
      <c r="G19" s="91" t="s">
        <v>120</v>
      </c>
      <c r="H19" s="114">
        <f>Results!C39</f>
        <v>400000</v>
      </c>
      <c r="I19" s="114"/>
      <c r="J19" s="115"/>
      <c r="K19" s="85"/>
      <c r="L19" s="118"/>
    </row>
    <row r="20" spans="6:15" x14ac:dyDescent="0.25">
      <c r="F20" s="83"/>
      <c r="G20" s="91" t="s">
        <v>88</v>
      </c>
      <c r="H20" s="114">
        <f>Results!C37</f>
        <v>800000</v>
      </c>
      <c r="I20" s="114"/>
      <c r="J20" s="115"/>
      <c r="K20" s="85"/>
      <c r="L20" s="118"/>
    </row>
    <row r="21" spans="6:15" x14ac:dyDescent="0.25">
      <c r="F21" s="83"/>
      <c r="G21" s="92"/>
      <c r="H21" s="111"/>
      <c r="I21" s="111"/>
      <c r="J21" s="117"/>
      <c r="K21" s="85"/>
      <c r="L21" s="118"/>
    </row>
    <row r="22" spans="6:15" x14ac:dyDescent="0.25">
      <c r="F22" s="83"/>
      <c r="G22" s="91" t="s">
        <v>89</v>
      </c>
      <c r="H22" s="114">
        <f>Results!C66</f>
        <v>490750</v>
      </c>
      <c r="I22" s="114"/>
      <c r="J22" s="117"/>
      <c r="K22" s="85"/>
      <c r="L22" s="118"/>
    </row>
    <row r="23" spans="6:15" x14ac:dyDescent="0.25">
      <c r="F23" s="83"/>
      <c r="G23" s="91" t="s">
        <v>44</v>
      </c>
      <c r="H23" s="124">
        <f>H22/H6</f>
        <v>45.651162790697676</v>
      </c>
      <c r="I23" s="114"/>
      <c r="J23" s="119"/>
      <c r="K23" s="85"/>
      <c r="L23" s="118"/>
    </row>
    <row r="24" spans="6:15" x14ac:dyDescent="0.25">
      <c r="F24" s="83"/>
      <c r="G24" s="120" t="s">
        <v>34</v>
      </c>
      <c r="H24" s="121">
        <f>Results!C43</f>
        <v>30</v>
      </c>
      <c r="I24" s="111"/>
      <c r="J24" s="119"/>
      <c r="K24" s="85"/>
      <c r="L24" s="118"/>
    </row>
    <row r="25" spans="6:15" x14ac:dyDescent="0.25">
      <c r="F25" s="83"/>
      <c r="G25" s="92"/>
      <c r="H25" s="111"/>
      <c r="I25" s="111"/>
      <c r="J25" s="119"/>
      <c r="K25" s="85"/>
      <c r="L25" s="118"/>
    </row>
    <row r="26" spans="6:15" x14ac:dyDescent="0.25">
      <c r="F26" s="83"/>
      <c r="G26" s="89"/>
      <c r="H26" s="112"/>
      <c r="I26" s="112"/>
      <c r="J26" s="90"/>
      <c r="K26" s="85"/>
      <c r="L26" s="118"/>
    </row>
    <row r="27" spans="6:15" x14ac:dyDescent="0.25">
      <c r="F27" s="83"/>
      <c r="G27" s="120" t="s">
        <v>92</v>
      </c>
      <c r="H27" s="114">
        <f>Results!C51</f>
        <v>240</v>
      </c>
      <c r="I27" s="241"/>
      <c r="J27" s="119"/>
      <c r="K27" s="85"/>
      <c r="L27" s="118"/>
    </row>
    <row r="28" spans="6:15" x14ac:dyDescent="0.25">
      <c r="F28" s="83"/>
      <c r="G28" s="120" t="s">
        <v>42</v>
      </c>
      <c r="H28" s="121" t="str">
        <f>Results!C52</f>
        <v>P</v>
      </c>
      <c r="I28" s="114"/>
      <c r="J28" s="119"/>
      <c r="K28" s="85"/>
      <c r="L28" s="118"/>
    </row>
    <row r="29" spans="6:15" x14ac:dyDescent="0.25">
      <c r="F29" s="83"/>
      <c r="G29" s="91" t="s">
        <v>90</v>
      </c>
      <c r="H29" s="114">
        <f>Results!C59</f>
        <v>27941</v>
      </c>
      <c r="I29" s="121"/>
      <c r="J29" s="119"/>
      <c r="K29" s="85"/>
      <c r="L29" s="118"/>
    </row>
    <row r="30" spans="6:15" x14ac:dyDescent="0.25">
      <c r="F30" s="83"/>
      <c r="G30" s="91" t="s">
        <v>43</v>
      </c>
      <c r="H30" s="114">
        <f>Results!C60</f>
        <v>0</v>
      </c>
      <c r="I30" s="114"/>
      <c r="J30" s="119"/>
      <c r="K30" s="85"/>
      <c r="L30" s="118"/>
    </row>
    <row r="31" spans="6:15" x14ac:dyDescent="0.25">
      <c r="F31" s="83"/>
      <c r="G31" s="91" t="s">
        <v>49</v>
      </c>
      <c r="H31" s="114">
        <f>Results!C61</f>
        <v>27940.660741584787</v>
      </c>
      <c r="I31" s="114"/>
      <c r="J31" s="119"/>
      <c r="K31" s="85"/>
      <c r="L31" s="118"/>
      <c r="M31" s="237"/>
      <c r="N31" s="505" t="s">
        <v>2</v>
      </c>
      <c r="O31" s="505" t="s">
        <v>1</v>
      </c>
    </row>
    <row r="32" spans="6:15" x14ac:dyDescent="0.25">
      <c r="F32" s="83"/>
      <c r="G32" s="122"/>
      <c r="H32" s="123"/>
      <c r="I32" s="240"/>
      <c r="J32" s="113"/>
      <c r="K32" s="85"/>
      <c r="L32" s="118"/>
      <c r="M32" s="506" t="s">
        <v>40</v>
      </c>
      <c r="N32" s="507">
        <f>H16</f>
        <v>350000</v>
      </c>
      <c r="O32" s="507">
        <f>H9</f>
        <v>70000</v>
      </c>
    </row>
    <row r="33" spans="6:15" x14ac:dyDescent="0.25">
      <c r="F33" s="88"/>
      <c r="G33" s="93"/>
      <c r="H33" s="93"/>
      <c r="I33" s="93"/>
      <c r="J33" s="93"/>
      <c r="K33" s="94"/>
      <c r="L33" s="118"/>
      <c r="M33" s="508" t="s">
        <v>41</v>
      </c>
      <c r="N33" s="509">
        <f>H15</f>
        <v>50000</v>
      </c>
      <c r="O33" s="509">
        <f>H8</f>
        <v>10000</v>
      </c>
    </row>
  </sheetData>
  <sheetProtection algorithmName="SHA-512" hashValue="eE5FC2iZghmCkDlyRheE2QJrKUCJXpvn8yxZgso/JPA3PrmKtCuYCCQEABSDm33g5s1RJ/5jws+Du/wHybGQkQ==" saltValue="oC3C8eNUEYy5C8AorWDWRg==" spinCount="100000" sheet="1" objects="1" scenarios="1" selectLockedCells="1" selectUnlockedCells="1"/>
  <mergeCells count="2">
    <mergeCell ref="G3:J3"/>
    <mergeCell ref="G4:J4"/>
  </mergeCells>
  <phoneticPr fontId="2" type="noConversion"/>
  <printOptions horizontalCentered="1" verticalCentered="1"/>
  <pageMargins left="0.55118110236220474" right="0.15748031496062992" top="0.98425196850393704" bottom="0.98425196850393704" header="0.51181102362204722" footer="0.51181102362204722"/>
  <pageSetup paperSize="9" orientation="landscape" r:id="rId1"/>
  <headerFooter alignWithMargins="0">
    <oddHeader>&amp;LCopyright 2018 JD Palmer&amp;CRockets Orbits and Newton - Orbiter&amp;R&amp;D</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3"/>
  </sheetPr>
  <dimension ref="B1:O27"/>
  <sheetViews>
    <sheetView showGridLines="0" showRowColHeaders="0" zoomScaleNormal="100" workbookViewId="0">
      <selection activeCell="P3" sqref="P3"/>
    </sheetView>
  </sheetViews>
  <sheetFormatPr defaultRowHeight="13.2" x14ac:dyDescent="0.25"/>
  <cols>
    <col min="1" max="1" width="0.88671875" customWidth="1"/>
    <col min="14" max="14" width="5.5546875" customWidth="1"/>
    <col min="15" max="15" width="4.88671875" customWidth="1"/>
  </cols>
  <sheetData>
    <row r="1" spans="2:15" ht="4.5" customHeight="1" x14ac:dyDescent="0.25"/>
    <row r="2" spans="2:15" ht="4.5" customHeight="1" x14ac:dyDescent="0.25">
      <c r="B2" s="89"/>
      <c r="C2" s="112"/>
      <c r="D2" s="112"/>
      <c r="E2" s="112"/>
      <c r="F2" s="112"/>
      <c r="G2" s="112"/>
      <c r="H2" s="112"/>
      <c r="I2" s="112"/>
      <c r="J2" s="112"/>
      <c r="K2" s="112"/>
      <c r="L2" s="112"/>
      <c r="M2" s="112"/>
      <c r="N2" s="112"/>
      <c r="O2" s="90"/>
    </row>
    <row r="3" spans="2:15" ht="15" customHeight="1" x14ac:dyDescent="0.3">
      <c r="B3" s="92"/>
      <c r="C3" s="111"/>
      <c r="D3" s="111"/>
      <c r="E3" s="558" t="str">
        <f>CONCATENATE("Flight Profile - ","(",Input!C39," mission)")</f>
        <v>Flight Profile - (Earth orbit mission)</v>
      </c>
      <c r="F3" s="558"/>
      <c r="G3" s="558"/>
      <c r="H3" s="558"/>
      <c r="I3" s="558"/>
      <c r="J3" s="558"/>
      <c r="K3" s="111"/>
      <c r="L3" s="111"/>
      <c r="M3" s="111"/>
      <c r="N3" s="111"/>
      <c r="O3" s="119"/>
    </row>
    <row r="4" spans="2:15" x14ac:dyDescent="0.25">
      <c r="B4" s="92"/>
      <c r="C4" s="111"/>
      <c r="D4" s="111"/>
      <c r="E4" s="111"/>
      <c r="F4" s="111"/>
      <c r="G4" s="111"/>
      <c r="H4" s="111"/>
      <c r="I4" s="111"/>
      <c r="J4" s="111"/>
      <c r="K4" s="111"/>
      <c r="L4" s="111"/>
      <c r="M4" s="111"/>
      <c r="N4" s="111"/>
      <c r="O4" s="119"/>
    </row>
    <row r="5" spans="2:15" x14ac:dyDescent="0.25">
      <c r="B5" s="92"/>
      <c r="C5" s="111"/>
      <c r="D5" s="111"/>
      <c r="E5" s="111"/>
      <c r="F5" s="111"/>
      <c r="G5" s="111"/>
      <c r="H5" s="111"/>
      <c r="I5" s="111"/>
      <c r="J5" s="111"/>
      <c r="K5" s="111"/>
      <c r="L5" s="111"/>
      <c r="M5" s="111"/>
      <c r="N5" s="111"/>
      <c r="O5" s="119"/>
    </row>
    <row r="6" spans="2:15" x14ac:dyDescent="0.25">
      <c r="B6" s="92"/>
      <c r="C6" s="111"/>
      <c r="D6" s="111"/>
      <c r="E6" s="111"/>
      <c r="F6" s="111"/>
      <c r="G6" s="111"/>
      <c r="H6" s="111"/>
      <c r="I6" s="111"/>
      <c r="J6" s="111"/>
      <c r="K6" s="111"/>
      <c r="L6" s="111"/>
      <c r="M6" s="111"/>
      <c r="N6" s="111"/>
      <c r="O6" s="119"/>
    </row>
    <row r="7" spans="2:15" x14ac:dyDescent="0.25">
      <c r="B7" s="92"/>
      <c r="C7" s="111"/>
      <c r="D7" s="111"/>
      <c r="E7" s="111"/>
      <c r="F7" s="111"/>
      <c r="G7" s="111"/>
      <c r="H7" s="111"/>
      <c r="I7" s="111"/>
      <c r="J7" s="111"/>
      <c r="K7" s="111"/>
      <c r="L7" s="111"/>
      <c r="M7" s="111"/>
      <c r="N7" s="111"/>
      <c r="O7" s="119"/>
    </row>
    <row r="8" spans="2:15" x14ac:dyDescent="0.25">
      <c r="B8" s="92"/>
      <c r="C8" s="111"/>
      <c r="D8" s="111"/>
      <c r="E8" s="111"/>
      <c r="F8" s="111"/>
      <c r="G8" s="111"/>
      <c r="H8" s="111"/>
      <c r="I8" s="111"/>
      <c r="J8" s="111"/>
      <c r="K8" s="111"/>
      <c r="L8" s="111"/>
      <c r="M8" s="111"/>
      <c r="N8" s="111"/>
      <c r="O8" s="119"/>
    </row>
    <row r="9" spans="2:15" x14ac:dyDescent="0.25">
      <c r="B9" s="92"/>
      <c r="C9" s="111"/>
      <c r="D9" s="111"/>
      <c r="E9" s="111"/>
      <c r="F9" s="111"/>
      <c r="G9" s="111"/>
      <c r="H9" s="111"/>
      <c r="I9" s="111"/>
      <c r="J9" s="111"/>
      <c r="K9" s="111"/>
      <c r="L9" s="111"/>
      <c r="M9" s="111"/>
      <c r="N9" s="111"/>
      <c r="O9" s="119"/>
    </row>
    <row r="10" spans="2:15" x14ac:dyDescent="0.25">
      <c r="B10" s="92"/>
      <c r="C10" s="111"/>
      <c r="D10" s="111"/>
      <c r="E10" s="111"/>
      <c r="F10" s="111"/>
      <c r="G10" s="111"/>
      <c r="H10" s="111"/>
      <c r="I10" s="111"/>
      <c r="J10" s="111"/>
      <c r="K10" s="111"/>
      <c r="L10" s="111"/>
      <c r="M10" s="111"/>
      <c r="N10" s="111"/>
      <c r="O10" s="119"/>
    </row>
    <row r="11" spans="2:15" x14ac:dyDescent="0.25">
      <c r="B11" s="92"/>
      <c r="C11" s="111"/>
      <c r="D11" s="111"/>
      <c r="E11" s="111"/>
      <c r="F11" s="111"/>
      <c r="G11" s="111"/>
      <c r="H11" s="111"/>
      <c r="I11" s="111"/>
      <c r="J11" s="111"/>
      <c r="K11" s="111"/>
      <c r="L11" s="111"/>
      <c r="M11" s="111"/>
      <c r="N11" s="111"/>
      <c r="O11" s="119"/>
    </row>
    <row r="12" spans="2:15" x14ac:dyDescent="0.25">
      <c r="B12" s="92"/>
      <c r="C12" s="111"/>
      <c r="D12" s="111"/>
      <c r="E12" s="111"/>
      <c r="F12" s="111"/>
      <c r="G12" s="111"/>
      <c r="H12" s="111"/>
      <c r="I12" s="111"/>
      <c r="J12" s="111"/>
      <c r="K12" s="111"/>
      <c r="L12" s="111"/>
      <c r="M12" s="111"/>
      <c r="N12" s="111"/>
      <c r="O12" s="119"/>
    </row>
    <row r="13" spans="2:15" x14ac:dyDescent="0.25">
      <c r="B13" s="92"/>
      <c r="C13" s="111"/>
      <c r="D13" s="111"/>
      <c r="E13" s="560" t="s">
        <v>268</v>
      </c>
      <c r="F13" s="561"/>
      <c r="G13" s="488">
        <f>IF(Results!C15&gt;0,Results!C15," ")</f>
        <v>240</v>
      </c>
      <c r="H13" s="111"/>
      <c r="I13" s="111"/>
      <c r="J13" s="562" t="s">
        <v>269</v>
      </c>
      <c r="K13" s="562"/>
      <c r="L13" s="562"/>
      <c r="M13" s="488">
        <f>IF(Results!C15&gt;0,Results!C19," ")</f>
        <v>800</v>
      </c>
      <c r="N13" s="111"/>
      <c r="O13" s="119"/>
    </row>
    <row r="14" spans="2:15" x14ac:dyDescent="0.25">
      <c r="B14" s="92"/>
      <c r="C14" s="111"/>
      <c r="D14" s="111"/>
      <c r="E14" s="559" t="s">
        <v>257</v>
      </c>
      <c r="F14" s="559"/>
      <c r="G14" s="489">
        <f>IF(Results!C15&gt;0,Results!C17," ")</f>
        <v>0.81</v>
      </c>
      <c r="H14" s="111"/>
      <c r="I14" s="111"/>
      <c r="J14" s="559" t="s">
        <v>270</v>
      </c>
      <c r="K14" s="559"/>
      <c r="L14" s="559"/>
      <c r="M14" s="488">
        <f>IF(Results!C15&gt;0,Results!C20," ")</f>
        <v>75</v>
      </c>
      <c r="N14" s="111"/>
      <c r="O14" s="119"/>
    </row>
    <row r="15" spans="2:15" x14ac:dyDescent="0.25">
      <c r="B15" s="92"/>
      <c r="C15" s="111"/>
      <c r="D15" s="111"/>
      <c r="E15" s="559" t="s">
        <v>258</v>
      </c>
      <c r="F15" s="559"/>
      <c r="G15" s="488">
        <f>IF(Results!C15&gt;0,Results!C18," ")</f>
        <v>83</v>
      </c>
      <c r="H15" s="111"/>
      <c r="I15" s="111"/>
      <c r="J15" s="559" t="s">
        <v>271</v>
      </c>
      <c r="K15" s="559"/>
      <c r="L15" s="559"/>
      <c r="M15" s="488">
        <f>IF(Results!C15&gt;0,Results!C21," ")</f>
        <v>98</v>
      </c>
      <c r="N15" s="111"/>
      <c r="O15" s="119"/>
    </row>
    <row r="16" spans="2:15" x14ac:dyDescent="0.25">
      <c r="B16" s="92"/>
      <c r="C16" s="111"/>
      <c r="D16" s="111"/>
      <c r="E16" s="111"/>
      <c r="F16" s="111"/>
      <c r="G16" s="111"/>
      <c r="H16" s="111"/>
      <c r="I16" s="111"/>
      <c r="J16" s="111"/>
      <c r="K16" s="111"/>
      <c r="L16" s="111"/>
      <c r="M16" s="111"/>
      <c r="N16" s="111"/>
      <c r="O16" s="119"/>
    </row>
    <row r="17" spans="2:15" x14ac:dyDescent="0.25">
      <c r="B17" s="92"/>
      <c r="C17" s="111"/>
      <c r="D17" s="111"/>
      <c r="E17" s="111"/>
      <c r="F17" s="111"/>
      <c r="G17" s="111"/>
      <c r="H17" s="111"/>
      <c r="I17" s="111"/>
      <c r="J17" s="111"/>
      <c r="K17" s="111"/>
      <c r="L17" s="111"/>
      <c r="M17" s="111"/>
      <c r="N17" s="111"/>
      <c r="O17" s="119"/>
    </row>
    <row r="18" spans="2:15" x14ac:dyDescent="0.25">
      <c r="B18" s="92"/>
      <c r="C18" s="111"/>
      <c r="D18" s="111"/>
      <c r="E18" s="111"/>
      <c r="F18" s="111"/>
      <c r="G18" s="111"/>
      <c r="H18" s="111"/>
      <c r="I18" s="111"/>
      <c r="J18" s="111"/>
      <c r="K18" s="111"/>
      <c r="L18" s="111"/>
      <c r="M18" s="111"/>
      <c r="N18" s="111"/>
      <c r="O18" s="119"/>
    </row>
    <row r="19" spans="2:15" x14ac:dyDescent="0.25">
      <c r="B19" s="92"/>
      <c r="C19" s="111"/>
      <c r="D19" s="111"/>
      <c r="E19" s="111"/>
      <c r="F19" s="111"/>
      <c r="G19" s="111"/>
      <c r="H19" s="111"/>
      <c r="I19" s="111"/>
      <c r="J19" s="111"/>
      <c r="K19" s="111"/>
      <c r="L19" s="111"/>
      <c r="M19" s="111"/>
      <c r="N19" s="111"/>
      <c r="O19" s="119"/>
    </row>
    <row r="20" spans="2:15" x14ac:dyDescent="0.25">
      <c r="B20" s="92"/>
      <c r="C20" s="111"/>
      <c r="D20" s="111"/>
      <c r="E20" s="111"/>
      <c r="F20" s="111"/>
      <c r="G20" s="111"/>
      <c r="H20" s="111"/>
      <c r="I20" s="111"/>
      <c r="J20" s="111"/>
      <c r="K20" s="111"/>
      <c r="L20" s="111"/>
      <c r="M20" s="111"/>
      <c r="N20" s="111"/>
      <c r="O20" s="119"/>
    </row>
    <row r="21" spans="2:15" x14ac:dyDescent="0.25">
      <c r="B21" s="92"/>
      <c r="C21" s="111"/>
      <c r="D21" s="111"/>
      <c r="E21" s="111"/>
      <c r="F21" s="111"/>
      <c r="G21" s="111"/>
      <c r="H21" s="111"/>
      <c r="I21" s="111"/>
      <c r="J21" s="111"/>
      <c r="K21" s="111"/>
      <c r="L21" s="111"/>
      <c r="M21" s="111"/>
      <c r="N21" s="111"/>
      <c r="O21" s="119"/>
    </row>
    <row r="22" spans="2:15" x14ac:dyDescent="0.25">
      <c r="B22" s="92"/>
      <c r="C22" s="111"/>
      <c r="D22" s="111"/>
      <c r="E22" s="111"/>
      <c r="F22" s="111"/>
      <c r="G22" s="111"/>
      <c r="H22" s="111"/>
      <c r="I22" s="111"/>
      <c r="J22" s="111"/>
      <c r="K22" s="111"/>
      <c r="L22" s="111"/>
      <c r="M22" s="111"/>
      <c r="N22" s="111"/>
      <c r="O22" s="119"/>
    </row>
    <row r="23" spans="2:15" x14ac:dyDescent="0.25">
      <c r="B23" s="92"/>
      <c r="C23" s="111"/>
      <c r="D23" s="111"/>
      <c r="E23" s="111"/>
      <c r="F23" s="111"/>
      <c r="G23" s="111"/>
      <c r="H23" s="111"/>
      <c r="I23" s="111"/>
      <c r="J23" s="111"/>
      <c r="K23" s="111"/>
      <c r="L23" s="111"/>
      <c r="M23" s="111"/>
      <c r="N23" s="111"/>
      <c r="O23" s="119"/>
    </row>
    <row r="24" spans="2:15" x14ac:dyDescent="0.25">
      <c r="B24" s="92"/>
      <c r="C24" s="111"/>
      <c r="D24" s="111"/>
      <c r="E24" s="111"/>
      <c r="F24" s="111"/>
      <c r="G24" s="111"/>
      <c r="H24" s="111"/>
      <c r="I24" s="111"/>
      <c r="J24" s="111"/>
      <c r="K24" s="111"/>
      <c r="L24" s="111"/>
      <c r="M24" s="111"/>
      <c r="N24" s="111"/>
      <c r="O24" s="119"/>
    </row>
    <row r="25" spans="2:15" x14ac:dyDescent="0.25">
      <c r="B25" s="92"/>
      <c r="C25" s="111"/>
      <c r="D25" s="111"/>
      <c r="E25" s="111"/>
      <c r="F25" s="111"/>
      <c r="G25" s="111"/>
      <c r="H25" s="111"/>
      <c r="I25" s="111"/>
      <c r="J25" s="111"/>
      <c r="K25" s="111"/>
      <c r="L25" s="111"/>
      <c r="M25" s="111"/>
      <c r="N25" s="111"/>
      <c r="O25" s="119"/>
    </row>
    <row r="26" spans="2:15" ht="10.5" customHeight="1" x14ac:dyDescent="0.25">
      <c r="B26" s="122"/>
      <c r="C26" s="123"/>
      <c r="D26" s="123"/>
      <c r="E26" s="123"/>
      <c r="F26" s="123"/>
      <c r="G26" s="123"/>
      <c r="H26" s="123"/>
      <c r="I26" s="123"/>
      <c r="J26" s="123"/>
      <c r="K26" s="123"/>
      <c r="L26" s="123"/>
      <c r="M26" s="123"/>
      <c r="N26" s="123"/>
      <c r="O26" s="113"/>
    </row>
    <row r="27" spans="2:15" ht="11.25" customHeight="1" x14ac:dyDescent="0.25">
      <c r="B27" s="118"/>
      <c r="C27" s="118"/>
      <c r="D27" s="118"/>
      <c r="E27" s="118"/>
      <c r="F27" s="118"/>
      <c r="G27" s="118"/>
      <c r="H27" s="118"/>
      <c r="I27" s="118"/>
      <c r="J27" s="118"/>
      <c r="K27" s="118"/>
      <c r="L27" s="118"/>
      <c r="M27" s="118"/>
      <c r="N27" s="118"/>
    </row>
  </sheetData>
  <sheetProtection algorithmName="SHA-512" hashValue="hNml+VlSlgh8s9c1p7T8xvvTSCzxXZylaK7cMG2nO33uxu/ptEC8kZWVLX8cxrkb4okOmOyCmjSz3eJeLbQczg==" saltValue="mYISzYsVlgum8OfH4sN5vQ==" spinCount="100000" sheet="1" objects="1" scenarios="1" selectLockedCells="1" selectUnlockedCells="1"/>
  <mergeCells count="7">
    <mergeCell ref="E3:J3"/>
    <mergeCell ref="E14:F14"/>
    <mergeCell ref="E15:F15"/>
    <mergeCell ref="E13:F13"/>
    <mergeCell ref="J14:L14"/>
    <mergeCell ref="J15:L15"/>
    <mergeCell ref="J13:L13"/>
  </mergeCells>
  <phoneticPr fontId="2" type="noConversion"/>
  <printOptions horizontalCentered="1" verticalCentered="1"/>
  <pageMargins left="0.35433070866141736" right="0.35433070866141736" top="0.98425196850393704" bottom="0.98425196850393704" header="0.51181102362204722" footer="0.51181102362204722"/>
  <pageSetup paperSize="9" orientation="landscape" r:id="rId1"/>
  <headerFooter alignWithMargins="0">
    <oddHeader>&amp;LCopyright 2018 JD Palmer&amp;CRockets Orbits and Newton - Orbiter&amp;R&amp;D</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B1:Q44"/>
  <sheetViews>
    <sheetView showGridLines="0" showRowColHeaders="0" workbookViewId="0">
      <selection activeCell="C35" sqref="C35"/>
    </sheetView>
  </sheetViews>
  <sheetFormatPr defaultRowHeight="13.2" x14ac:dyDescent="0.25"/>
  <cols>
    <col min="1" max="1" width="1.6640625" customWidth="1"/>
    <col min="2" max="2" width="1.109375" customWidth="1"/>
    <col min="5" max="8" width="8.33203125" customWidth="1"/>
    <col min="9" max="9" width="8.5546875" customWidth="1"/>
    <col min="10" max="10" width="2.6640625" customWidth="1"/>
    <col min="13" max="13" width="13.109375" customWidth="1"/>
    <col min="14" max="16" width="8.33203125" customWidth="1"/>
    <col min="17" max="17" width="1.109375" customWidth="1"/>
  </cols>
  <sheetData>
    <row r="1" spans="2:17" ht="8.25" customHeight="1" x14ac:dyDescent="0.25"/>
    <row r="2" spans="2:17" ht="6" customHeight="1" x14ac:dyDescent="0.25">
      <c r="B2" s="80"/>
      <c r="C2" s="81"/>
      <c r="D2" s="81"/>
      <c r="E2" s="81"/>
      <c r="F2" s="81"/>
      <c r="G2" s="81"/>
      <c r="H2" s="81"/>
      <c r="I2" s="81"/>
      <c r="J2" s="81"/>
      <c r="K2" s="81"/>
      <c r="L2" s="81"/>
      <c r="M2" s="81"/>
      <c r="N2" s="81"/>
      <c r="O2" s="81"/>
      <c r="P2" s="81"/>
      <c r="Q2" s="82"/>
    </row>
    <row r="3" spans="2:17" ht="19.5" customHeight="1" x14ac:dyDescent="0.25">
      <c r="B3" s="83"/>
      <c r="C3" s="565" t="str">
        <f>CONCATENATE("(",Input!C39," mission)")</f>
        <v>(Earth orbit mission)</v>
      </c>
      <c r="D3" s="565"/>
      <c r="E3" s="566"/>
      <c r="F3" s="569" t="str">
        <f>IF(Results!I18=" ","Orbital insertion was not achieved",Results!I18)</f>
        <v>ADJUSTING ORBIT - Payload Ratio of 45.7</v>
      </c>
      <c r="G3" s="570"/>
      <c r="H3" s="570"/>
      <c r="I3" s="570"/>
      <c r="J3" s="570"/>
      <c r="K3" s="570"/>
      <c r="L3" s="570"/>
      <c r="M3" s="571"/>
      <c r="N3" s="567" t="str">
        <f>CONCATENATE("(The first ",Calcs!IR2," seconds)")</f>
        <v>(The first 750 seconds)</v>
      </c>
      <c r="O3" s="565"/>
      <c r="P3" s="565"/>
      <c r="Q3" s="566"/>
    </row>
    <row r="4" spans="2:17" x14ac:dyDescent="0.25">
      <c r="B4" s="83"/>
      <c r="C4" s="84"/>
      <c r="D4" s="84"/>
      <c r="E4" s="84"/>
      <c r="F4" s="84"/>
      <c r="G4" s="84"/>
      <c r="H4" s="84"/>
      <c r="I4" s="84"/>
      <c r="J4" s="84"/>
      <c r="K4" s="84"/>
      <c r="L4" s="84"/>
      <c r="M4" s="84"/>
      <c r="N4" s="84"/>
      <c r="O4" s="84"/>
      <c r="P4" s="84"/>
      <c r="Q4" s="85"/>
    </row>
    <row r="5" spans="2:17" x14ac:dyDescent="0.25">
      <c r="B5" s="83"/>
      <c r="C5" s="84"/>
      <c r="D5" s="84"/>
      <c r="E5" s="84"/>
      <c r="F5" s="84"/>
      <c r="G5" s="84"/>
      <c r="H5" s="84"/>
      <c r="I5" s="84"/>
      <c r="J5" s="84"/>
      <c r="K5" s="84"/>
      <c r="L5" s="84"/>
      <c r="M5" s="84"/>
      <c r="N5" s="84"/>
      <c r="O5" s="84"/>
      <c r="P5" s="84"/>
      <c r="Q5" s="85"/>
    </row>
    <row r="6" spans="2:17" x14ac:dyDescent="0.25">
      <c r="B6" s="83"/>
      <c r="C6" s="84"/>
      <c r="D6" s="84"/>
      <c r="E6" s="84"/>
      <c r="F6" s="84"/>
      <c r="G6" s="84"/>
      <c r="H6" s="84"/>
      <c r="I6" s="84"/>
      <c r="J6" s="84"/>
      <c r="K6" s="84"/>
      <c r="L6" s="84"/>
      <c r="M6" s="84"/>
      <c r="N6" s="84"/>
      <c r="O6" s="84"/>
      <c r="P6" s="84"/>
      <c r="Q6" s="85"/>
    </row>
    <row r="7" spans="2:17" x14ac:dyDescent="0.25">
      <c r="B7" s="83"/>
      <c r="C7" s="84"/>
      <c r="D7" s="84"/>
      <c r="E7" s="84"/>
      <c r="F7" s="84"/>
      <c r="G7" s="84"/>
      <c r="H7" s="84"/>
      <c r="I7" s="84"/>
      <c r="J7" s="84"/>
      <c r="K7" s="84"/>
      <c r="L7" s="84"/>
      <c r="M7" s="84"/>
      <c r="N7" s="84"/>
      <c r="O7" s="84"/>
      <c r="P7" s="84"/>
      <c r="Q7" s="85"/>
    </row>
    <row r="8" spans="2:17" x14ac:dyDescent="0.25">
      <c r="B8" s="83"/>
      <c r="C8" s="84"/>
      <c r="D8" s="84"/>
      <c r="E8" s="84"/>
      <c r="F8" s="84"/>
      <c r="G8" s="84"/>
      <c r="H8" s="84"/>
      <c r="I8" s="84"/>
      <c r="J8" s="84"/>
      <c r="K8" s="84"/>
      <c r="L8" s="84"/>
      <c r="M8" s="84"/>
      <c r="N8" s="84"/>
      <c r="O8" s="84"/>
      <c r="P8" s="84"/>
      <c r="Q8" s="85"/>
    </row>
    <row r="9" spans="2:17" x14ac:dyDescent="0.25">
      <c r="B9" s="83"/>
      <c r="C9" s="84"/>
      <c r="D9" s="84"/>
      <c r="E9" s="84"/>
      <c r="F9" s="84"/>
      <c r="G9" s="84"/>
      <c r="H9" s="84"/>
      <c r="I9" s="84"/>
      <c r="J9" s="84"/>
      <c r="K9" s="84"/>
      <c r="L9" s="84"/>
      <c r="M9" s="84"/>
      <c r="N9" s="84"/>
      <c r="O9" s="84"/>
      <c r="P9" s="84"/>
      <c r="Q9" s="85"/>
    </row>
    <row r="10" spans="2:17" x14ac:dyDescent="0.25">
      <c r="B10" s="83"/>
      <c r="C10" s="84"/>
      <c r="D10" s="84"/>
      <c r="E10" s="84"/>
      <c r="F10" s="84"/>
      <c r="G10" s="84"/>
      <c r="H10" s="84"/>
      <c r="I10" s="84"/>
      <c r="J10" s="84"/>
      <c r="K10" s="84"/>
      <c r="L10" s="84"/>
      <c r="M10" s="84"/>
      <c r="N10" s="84"/>
      <c r="O10" s="84"/>
      <c r="P10" s="84"/>
      <c r="Q10" s="85"/>
    </row>
    <row r="11" spans="2:17" x14ac:dyDescent="0.25">
      <c r="B11" s="83"/>
      <c r="C11" s="84"/>
      <c r="D11" s="84"/>
      <c r="E11" s="84"/>
      <c r="F11" s="84"/>
      <c r="G11" s="84"/>
      <c r="H11" s="84"/>
      <c r="I11" s="84"/>
      <c r="J11" s="84"/>
      <c r="K11" s="84"/>
      <c r="L11" s="84"/>
      <c r="M11" s="84"/>
      <c r="N11" s="84"/>
      <c r="O11" s="84"/>
      <c r="P11" s="84"/>
      <c r="Q11" s="85"/>
    </row>
    <row r="12" spans="2:17" x14ac:dyDescent="0.25">
      <c r="B12" s="83"/>
      <c r="C12" s="84"/>
      <c r="D12" s="84"/>
      <c r="E12" s="84"/>
      <c r="F12" s="84"/>
      <c r="G12" s="84"/>
      <c r="H12" s="84"/>
      <c r="I12" s="84"/>
      <c r="J12" s="84"/>
      <c r="K12" s="84"/>
      <c r="L12" s="84"/>
      <c r="M12" s="84"/>
      <c r="N12" s="84"/>
      <c r="O12" s="84"/>
      <c r="P12" s="84"/>
      <c r="Q12" s="85"/>
    </row>
    <row r="13" spans="2:17" x14ac:dyDescent="0.25">
      <c r="B13" s="83"/>
      <c r="C13" s="84"/>
      <c r="D13" s="84"/>
      <c r="E13" s="84"/>
      <c r="F13" s="84"/>
      <c r="G13" s="84"/>
      <c r="H13" s="84"/>
      <c r="I13" s="84"/>
      <c r="J13" s="84"/>
      <c r="K13" s="84"/>
      <c r="L13" s="84"/>
      <c r="M13" s="84"/>
      <c r="N13" s="84"/>
      <c r="O13" s="84"/>
      <c r="P13" s="84"/>
      <c r="Q13" s="85"/>
    </row>
    <row r="14" spans="2:17" x14ac:dyDescent="0.25">
      <c r="B14" s="83"/>
      <c r="C14" s="84"/>
      <c r="D14" s="84"/>
      <c r="E14" s="84"/>
      <c r="F14" s="84"/>
      <c r="G14" s="84"/>
      <c r="H14" s="84"/>
      <c r="I14" s="84"/>
      <c r="J14" s="84"/>
      <c r="K14" s="84"/>
      <c r="L14" s="84"/>
      <c r="M14" s="84"/>
      <c r="N14" s="84"/>
      <c r="O14" s="84"/>
      <c r="P14" s="84"/>
      <c r="Q14" s="85"/>
    </row>
    <row r="15" spans="2:17" x14ac:dyDescent="0.25">
      <c r="B15" s="83"/>
      <c r="C15" s="84"/>
      <c r="D15" s="84"/>
      <c r="E15" s="84"/>
      <c r="F15" s="84"/>
      <c r="G15" s="84"/>
      <c r="H15" s="84"/>
      <c r="I15" s="84"/>
      <c r="J15" s="84"/>
      <c r="K15" s="84"/>
      <c r="L15" s="84"/>
      <c r="M15" s="84"/>
      <c r="N15" s="84"/>
      <c r="O15" s="84"/>
      <c r="P15" s="84"/>
      <c r="Q15" s="85"/>
    </row>
    <row r="16" spans="2:17" x14ac:dyDescent="0.25">
      <c r="B16" s="83"/>
      <c r="C16" s="84"/>
      <c r="D16" s="84"/>
      <c r="E16" s="84"/>
      <c r="F16" s="84"/>
      <c r="G16" s="84"/>
      <c r="H16" s="84"/>
      <c r="I16" s="84"/>
      <c r="J16" s="84"/>
      <c r="K16" s="84"/>
      <c r="L16" s="84"/>
      <c r="M16" s="84"/>
      <c r="N16" s="84"/>
      <c r="O16" s="84"/>
      <c r="P16" s="84"/>
      <c r="Q16" s="85"/>
    </row>
    <row r="17" spans="2:17" x14ac:dyDescent="0.25">
      <c r="B17" s="83"/>
      <c r="C17" s="84"/>
      <c r="D17" s="84"/>
      <c r="E17" s="84"/>
      <c r="F17" s="84"/>
      <c r="G17" s="84"/>
      <c r="H17" s="84"/>
      <c r="I17" s="84"/>
      <c r="J17" s="84"/>
      <c r="K17" s="84"/>
      <c r="L17" s="84"/>
      <c r="M17" s="84"/>
      <c r="N17" s="84"/>
      <c r="O17" s="84"/>
      <c r="P17" s="84"/>
      <c r="Q17" s="85"/>
    </row>
    <row r="18" spans="2:17" x14ac:dyDescent="0.25">
      <c r="B18" s="83"/>
      <c r="C18" s="84"/>
      <c r="D18" s="84"/>
      <c r="E18" s="84"/>
      <c r="F18" s="84"/>
      <c r="G18" s="84"/>
      <c r="H18" s="84"/>
      <c r="I18" s="84"/>
      <c r="J18" s="84"/>
      <c r="K18" s="84"/>
      <c r="L18" s="84"/>
      <c r="M18" s="84"/>
      <c r="N18" s="84"/>
      <c r="O18" s="84"/>
      <c r="P18" s="84"/>
      <c r="Q18" s="85"/>
    </row>
    <row r="19" spans="2:17" x14ac:dyDescent="0.25">
      <c r="B19" s="83"/>
      <c r="C19" s="84"/>
      <c r="D19" s="84"/>
      <c r="E19" s="84"/>
      <c r="F19" s="84"/>
      <c r="G19" s="84"/>
      <c r="H19" s="84"/>
      <c r="I19" s="84"/>
      <c r="J19" s="84"/>
      <c r="K19" s="84"/>
      <c r="L19" s="84"/>
      <c r="M19" s="84"/>
      <c r="N19" s="84"/>
      <c r="O19" s="84"/>
      <c r="P19" s="84"/>
      <c r="Q19" s="85"/>
    </row>
    <row r="20" spans="2:17" x14ac:dyDescent="0.25">
      <c r="B20" s="83"/>
      <c r="C20" s="84"/>
      <c r="D20" s="84"/>
      <c r="E20" s="84"/>
      <c r="F20" s="84"/>
      <c r="G20" s="84"/>
      <c r="H20" s="84"/>
      <c r="I20" s="84"/>
      <c r="J20" s="84"/>
      <c r="K20" s="84"/>
      <c r="L20" s="84"/>
      <c r="M20" s="84"/>
      <c r="N20" s="84"/>
      <c r="O20" s="84"/>
      <c r="P20" s="84"/>
      <c r="Q20" s="85"/>
    </row>
    <row r="21" spans="2:17" x14ac:dyDescent="0.25">
      <c r="B21" s="83"/>
      <c r="C21" s="84"/>
      <c r="D21" s="84"/>
      <c r="E21" s="84"/>
      <c r="F21" s="84"/>
      <c r="G21" s="84"/>
      <c r="H21" s="84"/>
      <c r="I21" s="84"/>
      <c r="J21" s="84"/>
      <c r="K21" s="84"/>
      <c r="L21" s="84"/>
      <c r="M21" s="84"/>
      <c r="N21" s="84"/>
      <c r="O21" s="84"/>
      <c r="P21" s="84"/>
      <c r="Q21" s="85"/>
    </row>
    <row r="22" spans="2:17" x14ac:dyDescent="0.25">
      <c r="B22" s="83"/>
      <c r="C22" s="84"/>
      <c r="D22" s="84"/>
      <c r="E22" s="84"/>
      <c r="F22" s="84"/>
      <c r="G22" s="84"/>
      <c r="H22" s="84"/>
      <c r="I22" s="84"/>
      <c r="J22" s="84"/>
      <c r="K22" s="84"/>
      <c r="L22" s="84"/>
      <c r="M22" s="84"/>
      <c r="N22" s="84"/>
      <c r="O22" s="84"/>
      <c r="P22" s="84"/>
      <c r="Q22" s="85"/>
    </row>
    <row r="23" spans="2:17" x14ac:dyDescent="0.25">
      <c r="B23" s="83"/>
      <c r="C23" s="84"/>
      <c r="D23" s="84"/>
      <c r="E23" s="84"/>
      <c r="F23" s="84"/>
      <c r="G23" s="84"/>
      <c r="H23" s="84"/>
      <c r="I23" s="84"/>
      <c r="J23" s="84"/>
      <c r="K23" s="84"/>
      <c r="L23" s="84"/>
      <c r="M23" s="84"/>
      <c r="N23" s="84"/>
      <c r="O23" s="84"/>
      <c r="P23" s="84"/>
      <c r="Q23" s="85"/>
    </row>
    <row r="24" spans="2:17" x14ac:dyDescent="0.25">
      <c r="B24" s="83"/>
      <c r="C24" s="84"/>
      <c r="D24" s="84"/>
      <c r="E24" s="84"/>
      <c r="F24" s="84"/>
      <c r="G24" s="84"/>
      <c r="H24" s="84"/>
      <c r="I24" s="84"/>
      <c r="J24" s="84"/>
      <c r="K24" s="84"/>
      <c r="L24" s="84"/>
      <c r="M24" s="84"/>
      <c r="N24" s="84"/>
      <c r="O24" s="84"/>
      <c r="P24" s="84"/>
      <c r="Q24" s="85"/>
    </row>
    <row r="25" spans="2:17" ht="21" customHeight="1" x14ac:dyDescent="0.25">
      <c r="B25" s="83"/>
      <c r="C25" s="84"/>
      <c r="D25" s="84"/>
      <c r="E25" s="84"/>
      <c r="F25" s="84"/>
      <c r="G25" s="84"/>
      <c r="H25" s="84"/>
      <c r="I25" s="84"/>
      <c r="J25" s="84"/>
      <c r="K25" s="84"/>
      <c r="L25" s="84"/>
      <c r="M25" s="84"/>
      <c r="N25" s="84"/>
      <c r="O25" s="84"/>
      <c r="P25" s="84"/>
      <c r="Q25" s="85"/>
    </row>
    <row r="26" spans="2:17" ht="12" customHeight="1" x14ac:dyDescent="0.25">
      <c r="B26" s="83"/>
      <c r="C26" s="564" t="s">
        <v>46</v>
      </c>
      <c r="D26" s="564"/>
      <c r="E26" s="564"/>
      <c r="F26" s="248" t="s">
        <v>2</v>
      </c>
      <c r="G26" s="568" t="s">
        <v>74</v>
      </c>
      <c r="H26" s="251" t="s">
        <v>1</v>
      </c>
      <c r="I26" s="245" t="s">
        <v>67</v>
      </c>
      <c r="J26" s="84"/>
      <c r="K26" s="564" t="s">
        <v>15</v>
      </c>
      <c r="L26" s="564"/>
      <c r="M26" s="564"/>
      <c r="N26" s="245" t="s">
        <v>32</v>
      </c>
      <c r="O26" s="245" t="s">
        <v>33</v>
      </c>
      <c r="P26" s="245" t="s">
        <v>47</v>
      </c>
      <c r="Q26" s="85"/>
    </row>
    <row r="27" spans="2:17" ht="12" customHeight="1" x14ac:dyDescent="0.25">
      <c r="B27" s="83"/>
      <c r="C27" s="563" t="s">
        <v>223</v>
      </c>
      <c r="D27" s="563"/>
      <c r="E27" s="563"/>
      <c r="F27" s="249">
        <f>Results!J31</f>
        <v>5110.2809237734355</v>
      </c>
      <c r="G27" s="568"/>
      <c r="H27" s="252">
        <f>Results!K31</f>
        <v>-51.474967903280934</v>
      </c>
      <c r="I27" s="243" t="str">
        <f>IF(H27&lt;&gt;" ",I37," ")</f>
        <v>Yes</v>
      </c>
      <c r="J27" s="84"/>
      <c r="K27" s="563" t="s">
        <v>264</v>
      </c>
      <c r="L27" s="563"/>
      <c r="M27" s="563"/>
      <c r="N27" s="243">
        <f>Results!J20</f>
        <v>-51.474967903280934</v>
      </c>
      <c r="O27" s="32">
        <f>Results!K55</f>
        <v>0</v>
      </c>
      <c r="P27" s="243">
        <f>Results!J20</f>
        <v>-51.474967903280934</v>
      </c>
      <c r="Q27" s="85"/>
    </row>
    <row r="28" spans="2:17" ht="12" customHeight="1" x14ac:dyDescent="0.25">
      <c r="B28" s="83"/>
      <c r="C28" s="563" t="s">
        <v>261</v>
      </c>
      <c r="D28" s="563"/>
      <c r="E28" s="563"/>
      <c r="F28" s="249">
        <f>Results!J32</f>
        <v>8338.8210899786318</v>
      </c>
      <c r="G28" s="568"/>
      <c r="H28" s="252">
        <f>Results!K32</f>
        <v>27520.333871458715</v>
      </c>
      <c r="I28" s="243" t="str">
        <f>IF(H28&lt;&gt;" ",I40," ")</f>
        <v>Yes</v>
      </c>
      <c r="J28" s="84"/>
      <c r="K28" s="563" t="s">
        <v>265</v>
      </c>
      <c r="L28" s="563"/>
      <c r="M28" s="563"/>
      <c r="N28" s="243">
        <f>Results!J21</f>
        <v>27520.333871458715</v>
      </c>
      <c r="O28" s="32">
        <f>Results!K56</f>
        <v>27941</v>
      </c>
      <c r="P28" s="247">
        <f>IF(Results!I53=" "," ",((N28-O28)/O28))</f>
        <v>-1.5055514424726557E-2</v>
      </c>
      <c r="Q28" s="85"/>
    </row>
    <row r="29" spans="2:17" ht="12" customHeight="1" x14ac:dyDescent="0.25">
      <c r="B29" s="83"/>
      <c r="C29" s="563" t="s">
        <v>225</v>
      </c>
      <c r="D29" s="563"/>
      <c r="E29" s="563"/>
      <c r="F29" s="250">
        <f>Results!J33</f>
        <v>122.49153671527704</v>
      </c>
      <c r="G29" s="568"/>
      <c r="H29" s="253">
        <f>Results!K33</f>
        <v>240.455910507825</v>
      </c>
      <c r="I29" s="243" t="str">
        <f>IF(H29&lt;&gt;" ",I43," ")</f>
        <v>Yes</v>
      </c>
      <c r="J29" s="84"/>
      <c r="K29" s="563" t="s">
        <v>263</v>
      </c>
      <c r="L29" s="563"/>
      <c r="M29" s="563"/>
      <c r="N29" s="244">
        <f>Results!J22</f>
        <v>240.455910507825</v>
      </c>
      <c r="O29" s="32">
        <f>Results!K57</f>
        <v>240</v>
      </c>
      <c r="P29" s="247">
        <f>IF(Results!I53=" "," ",((N29-O29)/O29))</f>
        <v>1.8996271159374819E-3</v>
      </c>
      <c r="Q29" s="85"/>
    </row>
    <row r="30" spans="2:17" ht="12" customHeight="1" x14ac:dyDescent="0.25">
      <c r="B30" s="83"/>
      <c r="C30" s="563" t="s">
        <v>226</v>
      </c>
      <c r="D30" s="563"/>
      <c r="E30" s="563"/>
      <c r="F30" s="250">
        <f>Results!J34</f>
        <v>81.507305847320296</v>
      </c>
      <c r="G30" s="254">
        <f>IF(Results!C43=0," ",Results!C43)</f>
        <v>30</v>
      </c>
      <c r="H30" s="253">
        <f>Results!K34</f>
        <v>1099.0401844002652</v>
      </c>
      <c r="I30" s="332"/>
      <c r="J30" s="84"/>
      <c r="K30" s="563" t="s">
        <v>220</v>
      </c>
      <c r="L30" s="563"/>
      <c r="M30" s="563"/>
      <c r="N30" s="244">
        <f>Results!J23</f>
        <v>1099.0401844002652</v>
      </c>
      <c r="O30" s="84"/>
      <c r="P30" s="84"/>
      <c r="Q30" s="85"/>
    </row>
    <row r="31" spans="2:17" ht="6.75" customHeight="1" x14ac:dyDescent="0.25">
      <c r="B31" s="83"/>
      <c r="C31" s="84"/>
      <c r="D31" s="84"/>
      <c r="E31" s="84"/>
      <c r="F31" s="84"/>
      <c r="G31" s="84"/>
      <c r="H31" s="246"/>
      <c r="I31" s="246"/>
      <c r="J31" s="84"/>
      <c r="K31" s="84"/>
      <c r="L31" s="84"/>
      <c r="M31" s="84"/>
      <c r="N31" s="84"/>
      <c r="O31" s="84"/>
      <c r="P31" s="84"/>
      <c r="Q31" s="85"/>
    </row>
    <row r="32" spans="2:17" ht="12" customHeight="1" x14ac:dyDescent="0.25">
      <c r="B32" s="83"/>
      <c r="C32" s="246"/>
      <c r="D32" s="563" t="s">
        <v>229</v>
      </c>
      <c r="E32" s="563"/>
      <c r="F32" s="563"/>
      <c r="G32" s="563"/>
      <c r="H32" s="239">
        <f>Results!C46</f>
        <v>6378</v>
      </c>
      <c r="I32" s="333"/>
      <c r="J32" s="87"/>
      <c r="K32" s="563" t="s">
        <v>231</v>
      </c>
      <c r="L32" s="563"/>
      <c r="M32" s="563"/>
      <c r="N32" s="239">
        <f>Results!C48</f>
        <v>1675</v>
      </c>
      <c r="O32" s="246"/>
      <c r="P32" s="84"/>
      <c r="Q32" s="85"/>
    </row>
    <row r="33" spans="2:17" ht="12" customHeight="1" x14ac:dyDescent="0.25">
      <c r="B33" s="83"/>
      <c r="C33" s="246"/>
      <c r="D33" s="563" t="s">
        <v>262</v>
      </c>
      <c r="E33" s="563"/>
      <c r="F33" s="563"/>
      <c r="G33" s="563"/>
      <c r="H33" s="258">
        <f>Results!C47</f>
        <v>9.8000000000000007</v>
      </c>
      <c r="I33" s="334"/>
      <c r="J33" s="87"/>
      <c r="K33" s="563" t="s">
        <v>42</v>
      </c>
      <c r="L33" s="563"/>
      <c r="M33" s="563"/>
      <c r="N33" s="238" t="str">
        <f>Results!C52</f>
        <v>P</v>
      </c>
      <c r="O33" s="246"/>
      <c r="P33" s="84"/>
      <c r="Q33" s="85"/>
    </row>
    <row r="34" spans="2:17" ht="6.75" customHeight="1" x14ac:dyDescent="0.25">
      <c r="B34" s="88"/>
      <c r="C34" s="93"/>
      <c r="D34" s="93"/>
      <c r="E34" s="93"/>
      <c r="F34" s="93"/>
      <c r="G34" s="93"/>
      <c r="H34" s="93"/>
      <c r="I34" s="93"/>
      <c r="J34" s="93"/>
      <c r="K34" s="93"/>
      <c r="L34" s="93"/>
      <c r="M34" s="93"/>
      <c r="N34" s="93"/>
      <c r="O34" s="93"/>
      <c r="P34" s="93"/>
      <c r="Q34" s="94"/>
    </row>
    <row r="36" spans="2:17" hidden="1" x14ac:dyDescent="0.25"/>
    <row r="37" spans="2:17" hidden="1" x14ac:dyDescent="0.25">
      <c r="I37" t="str">
        <f>IF(AND(H27&gt;=-300,H27&lt;=300),"Yes","No")</f>
        <v>Yes</v>
      </c>
    </row>
    <row r="38" spans="2:17" hidden="1" x14ac:dyDescent="0.25"/>
    <row r="39" spans="2:17" hidden="1" x14ac:dyDescent="0.25">
      <c r="I39" t="str">
        <f>IF(H28&lt;O28*0.97,"Too Slow","Yes")</f>
        <v>Yes</v>
      </c>
    </row>
    <row r="40" spans="2:17" hidden="1" x14ac:dyDescent="0.25">
      <c r="I40" t="str">
        <f>IF(H28&gt;O28*1.03,"Too Fast",I39)</f>
        <v>Yes</v>
      </c>
    </row>
    <row r="41" spans="2:17" hidden="1" x14ac:dyDescent="0.25"/>
    <row r="42" spans="2:17" hidden="1" x14ac:dyDescent="0.25">
      <c r="I42" t="str">
        <f>IF(H29&lt;O29*0.95,"Too low","Yes")</f>
        <v>Yes</v>
      </c>
    </row>
    <row r="43" spans="2:17" hidden="1" x14ac:dyDescent="0.25">
      <c r="I43" t="str">
        <f>IF(H29&gt;O29*1.05,"Too high",I42)</f>
        <v>Yes</v>
      </c>
    </row>
    <row r="44" spans="2:17" hidden="1" x14ac:dyDescent="0.25"/>
  </sheetData>
  <sheetProtection algorithmName="SHA-512" hashValue="CEyoxrf/mcRG3pgzGkCbIiPQBejmde4xib5bJQzo+4J4YYpNHkzAwrXpuPbnh0KcYdecS6WsGqbhZpD1H+FWDQ==" saltValue="Y966DR5zV81lctzw3eGB6g==" spinCount="100000" sheet="1" objects="1" scenarios="1" selectLockedCells="1" selectUnlockedCells="1"/>
  <mergeCells count="18">
    <mergeCell ref="C26:E26"/>
    <mergeCell ref="C3:E3"/>
    <mergeCell ref="C27:E27"/>
    <mergeCell ref="N3:Q3"/>
    <mergeCell ref="K30:M30"/>
    <mergeCell ref="G26:G29"/>
    <mergeCell ref="K27:M27"/>
    <mergeCell ref="K28:M28"/>
    <mergeCell ref="K29:M29"/>
    <mergeCell ref="F3:M3"/>
    <mergeCell ref="K26:M26"/>
    <mergeCell ref="K33:M33"/>
    <mergeCell ref="C28:E28"/>
    <mergeCell ref="C29:E29"/>
    <mergeCell ref="C30:E30"/>
    <mergeCell ref="D32:G32"/>
    <mergeCell ref="D33:G33"/>
    <mergeCell ref="K32:M32"/>
  </mergeCells>
  <phoneticPr fontId="2" type="noConversion"/>
  <printOptions horizontalCentered="1" verticalCentered="1"/>
  <pageMargins left="0.19685039370078741" right="0.35433070866141736" top="0.98425196850393704" bottom="0.98425196850393704" header="0.51181102362204722" footer="0.51181102362204722"/>
  <pageSetup paperSize="9" orientation="landscape" r:id="rId1"/>
  <headerFooter alignWithMargins="0">
    <oddHeader>&amp;LCopyright 2018 JD Palmer&amp;CRockets Orbits and Newton - Orbiter&amp;R&amp;D</oddHeader>
  </headerFooter>
  <ignoredErrors>
    <ignoredError sqref="O27"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B1:IS60"/>
  <sheetViews>
    <sheetView showGridLines="0" showRowColHeaders="0" workbookViewId="0">
      <selection activeCell="P6" sqref="P6"/>
    </sheetView>
  </sheetViews>
  <sheetFormatPr defaultRowHeight="13.2" x14ac:dyDescent="0.25"/>
  <cols>
    <col min="1" max="1" width="1.109375" customWidth="1"/>
    <col min="2" max="2" width="7.88671875" customWidth="1"/>
    <col min="4" max="4" width="7.88671875" customWidth="1"/>
    <col min="5" max="5" width="10.5546875" customWidth="1"/>
    <col min="6" max="6" width="9.6640625" customWidth="1"/>
    <col min="7" max="7" width="9.88671875" customWidth="1"/>
    <col min="8" max="8" width="11.6640625" customWidth="1"/>
    <col min="12" max="12" width="9.33203125" customWidth="1"/>
    <col min="13" max="13" width="10" customWidth="1"/>
    <col min="14" max="14" width="6.88671875" customWidth="1"/>
    <col min="15" max="15" width="1.6640625" customWidth="1"/>
    <col min="16" max="16" width="42" customWidth="1"/>
    <col min="17" max="17" width="12.5546875" customWidth="1"/>
  </cols>
  <sheetData>
    <row r="1" spans="2:16" ht="7.5" customHeight="1" x14ac:dyDescent="0.25"/>
    <row r="2" spans="2:16" ht="6" customHeight="1" x14ac:dyDescent="0.25">
      <c r="B2" s="80"/>
      <c r="C2" s="81"/>
      <c r="D2" s="81"/>
      <c r="E2" s="81"/>
      <c r="F2" s="81"/>
      <c r="G2" s="81"/>
      <c r="H2" s="81"/>
      <c r="I2" s="81"/>
      <c r="J2" s="81"/>
      <c r="K2" s="81"/>
      <c r="L2" s="81"/>
      <c r="M2" s="81"/>
      <c r="N2" s="81"/>
      <c r="O2" s="82"/>
    </row>
    <row r="3" spans="2:16" ht="16.5" customHeight="1" x14ac:dyDescent="0.25">
      <c r="B3" s="567" t="str">
        <f>CONCATENATE("(",Input!C39," mission)")</f>
        <v>(Earth orbit mission)</v>
      </c>
      <c r="C3" s="565"/>
      <c r="D3" s="566"/>
      <c r="E3" s="574" t="str">
        <f>H52</f>
        <v>TARGET ORBIT HAS BEEN ACHIEVED - Payload Ratio of 45.7</v>
      </c>
      <c r="F3" s="575"/>
      <c r="G3" s="575"/>
      <c r="H3" s="575"/>
      <c r="I3" s="575"/>
      <c r="J3" s="575"/>
      <c r="K3" s="576"/>
      <c r="L3" s="567" t="str">
        <f>CONCATENATE("(The next ",ROUNDUP(Calcs!IC46,0)," minutes)")</f>
        <v>(The next 99 minutes)</v>
      </c>
      <c r="M3" s="565"/>
      <c r="N3" s="565"/>
      <c r="O3" s="566"/>
    </row>
    <row r="4" spans="2:16" ht="3" customHeight="1" x14ac:dyDescent="0.25">
      <c r="B4" s="83"/>
      <c r="C4" s="84"/>
      <c r="D4" s="84"/>
      <c r="E4" s="84"/>
      <c r="F4" s="84"/>
      <c r="G4" s="84"/>
      <c r="H4" s="84"/>
      <c r="I4" s="84"/>
      <c r="J4" s="84"/>
      <c r="K4" s="84"/>
      <c r="L4" s="84"/>
      <c r="M4" s="84"/>
      <c r="N4" s="84"/>
      <c r="O4" s="85"/>
    </row>
    <row r="5" spans="2:16" ht="5.25" customHeight="1" x14ac:dyDescent="0.25">
      <c r="B5" s="83"/>
      <c r="C5" s="84"/>
      <c r="D5" s="84"/>
      <c r="E5" s="84"/>
      <c r="F5" s="84"/>
      <c r="G5" s="84"/>
      <c r="H5" s="84"/>
      <c r="I5" s="84"/>
      <c r="J5" s="84"/>
      <c r="K5" s="84"/>
      <c r="L5" s="84"/>
      <c r="M5" s="84"/>
      <c r="N5" s="84"/>
      <c r="O5" s="85"/>
    </row>
    <row r="6" spans="2:16" x14ac:dyDescent="0.25">
      <c r="B6" s="83"/>
      <c r="C6" s="84"/>
      <c r="D6" s="84"/>
      <c r="E6" s="84"/>
      <c r="F6" s="84"/>
      <c r="G6" s="84"/>
      <c r="H6" s="84"/>
      <c r="I6" s="84"/>
      <c r="J6" s="84"/>
      <c r="K6" s="84"/>
      <c r="L6" s="84"/>
      <c r="M6" s="84"/>
      <c r="N6" s="84"/>
      <c r="O6" s="85"/>
    </row>
    <row r="7" spans="2:16" x14ac:dyDescent="0.25">
      <c r="B7" s="83"/>
      <c r="C7" s="84"/>
      <c r="D7" s="84"/>
      <c r="E7" s="84"/>
      <c r="F7" s="84"/>
      <c r="G7" s="84"/>
      <c r="H7" s="84"/>
      <c r="I7" s="84"/>
      <c r="J7" s="84"/>
      <c r="K7" s="84"/>
      <c r="L7" s="84"/>
      <c r="M7" s="84"/>
      <c r="N7" s="84"/>
      <c r="O7" s="85"/>
    </row>
    <row r="8" spans="2:16" x14ac:dyDescent="0.25">
      <c r="B8" s="83"/>
      <c r="C8" s="84"/>
      <c r="D8" s="84"/>
      <c r="E8" s="84"/>
      <c r="F8" s="84"/>
      <c r="G8" s="84"/>
      <c r="H8" s="84"/>
      <c r="I8" s="84"/>
      <c r="J8" s="84"/>
      <c r="K8" s="84"/>
      <c r="L8" s="84"/>
      <c r="M8" s="84"/>
      <c r="N8" s="84"/>
      <c r="O8" s="85"/>
    </row>
    <row r="9" spans="2:16" x14ac:dyDescent="0.25">
      <c r="B9" s="83"/>
      <c r="C9" s="84"/>
      <c r="D9" s="84"/>
      <c r="E9" s="84"/>
      <c r="F9" s="84"/>
      <c r="G9" s="84"/>
      <c r="H9" s="84"/>
      <c r="I9" s="84"/>
      <c r="J9" s="84"/>
      <c r="K9" s="84"/>
      <c r="L9" s="84"/>
      <c r="M9" s="84"/>
      <c r="N9" s="84"/>
      <c r="O9" s="85"/>
    </row>
    <row r="10" spans="2:16" x14ac:dyDescent="0.25">
      <c r="B10" s="83"/>
      <c r="C10" s="84"/>
      <c r="D10" s="84"/>
      <c r="E10" s="84"/>
      <c r="F10" s="84"/>
      <c r="G10" s="84"/>
      <c r="H10" s="84"/>
      <c r="I10" s="84"/>
      <c r="J10" s="84"/>
      <c r="K10" s="84"/>
      <c r="L10" s="84"/>
      <c r="M10" s="84"/>
      <c r="N10" s="84"/>
      <c r="O10" s="85"/>
    </row>
    <row r="11" spans="2:16" x14ac:dyDescent="0.25">
      <c r="B11" s="83"/>
      <c r="C11" s="84"/>
      <c r="D11" s="84"/>
      <c r="E11" s="84"/>
      <c r="F11" s="84"/>
      <c r="G11" s="84"/>
      <c r="H11" s="84"/>
      <c r="I11" s="84"/>
      <c r="J11" s="84"/>
      <c r="K11" s="84"/>
      <c r="L11" s="84"/>
      <c r="M11" s="84"/>
      <c r="N11" s="84"/>
      <c r="O11" s="85"/>
    </row>
    <row r="12" spans="2:16" x14ac:dyDescent="0.25">
      <c r="B12" s="83"/>
      <c r="C12" s="84"/>
      <c r="D12" s="84"/>
      <c r="E12" s="84"/>
      <c r="F12" s="84"/>
      <c r="G12" s="84"/>
      <c r="H12" s="84"/>
      <c r="I12" s="84"/>
      <c r="J12" s="84"/>
      <c r="K12" s="84"/>
      <c r="L12" s="84"/>
      <c r="M12" s="84"/>
      <c r="N12" s="84"/>
      <c r="O12" s="85"/>
    </row>
    <row r="13" spans="2:16" x14ac:dyDescent="0.25">
      <c r="B13" s="83"/>
      <c r="C13" s="84"/>
      <c r="D13" s="84"/>
      <c r="E13" s="84"/>
      <c r="F13" s="84"/>
      <c r="G13" s="84"/>
      <c r="H13" s="84"/>
      <c r="I13" s="84"/>
      <c r="J13" s="84"/>
      <c r="K13" s="84"/>
      <c r="L13" s="84"/>
      <c r="M13" s="84"/>
      <c r="N13" s="84"/>
      <c r="O13" s="85"/>
    </row>
    <row r="14" spans="2:16" x14ac:dyDescent="0.25">
      <c r="B14" s="83"/>
      <c r="C14" s="84"/>
      <c r="D14" s="84"/>
      <c r="E14" s="84"/>
      <c r="F14" s="84"/>
      <c r="G14" s="84"/>
      <c r="H14" s="84"/>
      <c r="I14" s="84"/>
      <c r="J14" s="84"/>
      <c r="K14" s="84"/>
      <c r="L14" s="84"/>
      <c r="M14" s="84"/>
      <c r="N14" s="84"/>
      <c r="O14" s="85"/>
    </row>
    <row r="15" spans="2:16" x14ac:dyDescent="0.25">
      <c r="B15" s="83"/>
      <c r="C15" s="84"/>
      <c r="D15" s="84"/>
      <c r="E15" s="84"/>
      <c r="F15" s="84"/>
      <c r="G15" s="84"/>
      <c r="H15" s="84"/>
      <c r="I15" s="84"/>
      <c r="J15" s="84"/>
      <c r="K15" s="84"/>
      <c r="L15" s="84"/>
      <c r="M15" s="84"/>
      <c r="N15" s="84"/>
      <c r="O15" s="85"/>
    </row>
    <row r="16" spans="2:16" x14ac:dyDescent="0.25">
      <c r="B16" s="83"/>
      <c r="C16" s="84"/>
      <c r="D16" s="84"/>
      <c r="E16" s="84"/>
      <c r="F16" s="84"/>
      <c r="G16" s="84"/>
      <c r="H16" s="84"/>
      <c r="I16" s="84"/>
      <c r="J16" s="84"/>
      <c r="K16" s="84"/>
      <c r="L16" s="84"/>
      <c r="M16" s="84"/>
      <c r="N16" s="84"/>
      <c r="O16" s="85"/>
      <c r="P16" s="79"/>
    </row>
    <row r="17" spans="2:16" x14ac:dyDescent="0.25">
      <c r="B17" s="83"/>
      <c r="C17" s="84"/>
      <c r="D17" s="84"/>
      <c r="E17" s="84"/>
      <c r="F17" s="84"/>
      <c r="G17" s="84"/>
      <c r="H17" s="84"/>
      <c r="I17" s="84"/>
      <c r="J17" s="84"/>
      <c r="K17" s="84"/>
      <c r="L17" s="84"/>
      <c r="M17" s="84"/>
      <c r="N17" s="84"/>
      <c r="O17" s="85"/>
      <c r="P17" s="79"/>
    </row>
    <row r="18" spans="2:16" x14ac:dyDescent="0.25">
      <c r="B18" s="83"/>
      <c r="C18" s="84"/>
      <c r="D18" s="84"/>
      <c r="E18" s="84"/>
      <c r="F18" s="84"/>
      <c r="G18" s="84"/>
      <c r="H18" s="84"/>
      <c r="I18" s="84"/>
      <c r="J18" s="84"/>
      <c r="K18" s="84"/>
      <c r="L18" s="84"/>
      <c r="M18" s="84"/>
      <c r="N18" s="84"/>
      <c r="O18" s="85"/>
    </row>
    <row r="19" spans="2:16" x14ac:dyDescent="0.25">
      <c r="B19" s="83"/>
      <c r="C19" s="84"/>
      <c r="D19" s="84"/>
      <c r="E19" s="84"/>
      <c r="F19" s="84"/>
      <c r="G19" s="84"/>
      <c r="H19" s="84"/>
      <c r="I19" s="84"/>
      <c r="J19" s="84"/>
      <c r="K19" s="84"/>
      <c r="L19" s="84"/>
      <c r="M19" s="84"/>
      <c r="N19" s="84"/>
      <c r="O19" s="85"/>
    </row>
    <row r="20" spans="2:16" x14ac:dyDescent="0.25">
      <c r="B20" s="83"/>
      <c r="C20" s="84"/>
      <c r="D20" s="84"/>
      <c r="E20" s="84"/>
      <c r="F20" s="84"/>
      <c r="G20" s="84"/>
      <c r="H20" s="84"/>
      <c r="I20" s="84"/>
      <c r="J20" s="84"/>
      <c r="K20" s="84"/>
      <c r="L20" s="84"/>
      <c r="M20" s="84"/>
      <c r="N20" s="84"/>
      <c r="O20" s="85"/>
    </row>
    <row r="21" spans="2:16" x14ac:dyDescent="0.25">
      <c r="B21" s="83"/>
      <c r="C21" s="84"/>
      <c r="D21" s="84"/>
      <c r="E21" s="84"/>
      <c r="F21" s="84"/>
      <c r="G21" s="84"/>
      <c r="H21" s="84"/>
      <c r="I21" s="84"/>
      <c r="J21" s="84"/>
      <c r="K21" s="84"/>
      <c r="L21" s="84"/>
      <c r="M21" s="84"/>
      <c r="N21" s="84"/>
      <c r="O21" s="85"/>
    </row>
    <row r="22" spans="2:16" x14ac:dyDescent="0.25">
      <c r="B22" s="83"/>
      <c r="C22" s="84"/>
      <c r="D22" s="84"/>
      <c r="E22" s="84"/>
      <c r="F22" s="84"/>
      <c r="G22" s="84"/>
      <c r="H22" s="84"/>
      <c r="I22" s="84"/>
      <c r="J22" s="84"/>
      <c r="K22" s="84"/>
      <c r="L22" s="84"/>
      <c r="M22" s="84"/>
      <c r="N22" s="84"/>
      <c r="O22" s="85"/>
    </row>
    <row r="23" spans="2:16" ht="16.5" customHeight="1" x14ac:dyDescent="0.25">
      <c r="B23" s="83"/>
      <c r="C23" s="84"/>
      <c r="D23" s="84"/>
      <c r="E23" s="84"/>
      <c r="F23" s="84"/>
      <c r="G23" s="84"/>
      <c r="H23" s="84"/>
      <c r="I23" s="84"/>
      <c r="J23" s="84"/>
      <c r="K23" s="84"/>
      <c r="L23" s="84"/>
      <c r="M23" s="84"/>
      <c r="N23" s="84"/>
      <c r="O23" s="85"/>
    </row>
    <row r="24" spans="2:16" ht="12" customHeight="1" x14ac:dyDescent="0.25">
      <c r="B24" s="83"/>
      <c r="C24" s="563" t="s">
        <v>229</v>
      </c>
      <c r="D24" s="563"/>
      <c r="E24" s="563"/>
      <c r="F24" s="563"/>
      <c r="G24" s="239">
        <f>Results!C12</f>
        <v>6378</v>
      </c>
      <c r="H24" s="84"/>
      <c r="I24" s="580" t="s">
        <v>69</v>
      </c>
      <c r="J24" s="581"/>
      <c r="K24" s="581"/>
      <c r="L24" s="581"/>
      <c r="M24" s="582"/>
      <c r="N24" s="84"/>
      <c r="O24" s="85"/>
    </row>
    <row r="25" spans="2:16" ht="12" customHeight="1" x14ac:dyDescent="0.25">
      <c r="B25" s="83"/>
      <c r="C25" s="563" t="s">
        <v>230</v>
      </c>
      <c r="D25" s="563"/>
      <c r="E25" s="563"/>
      <c r="F25" s="563"/>
      <c r="G25" s="258">
        <f>Results!C13</f>
        <v>9.8000000000000007</v>
      </c>
      <c r="H25" s="153"/>
      <c r="I25" s="583"/>
      <c r="J25" s="584"/>
      <c r="K25" s="584"/>
      <c r="L25" s="584"/>
      <c r="M25" s="585"/>
      <c r="N25" s="153"/>
      <c r="O25" s="335"/>
    </row>
    <row r="26" spans="2:16" ht="12" customHeight="1" x14ac:dyDescent="0.25">
      <c r="B26" s="83"/>
      <c r="C26" s="563" t="s">
        <v>231</v>
      </c>
      <c r="D26" s="563"/>
      <c r="E26" s="563"/>
      <c r="F26" s="563"/>
      <c r="G26" s="239">
        <f>Results!C48</f>
        <v>1675</v>
      </c>
      <c r="H26" s="84"/>
      <c r="I26" s="586"/>
      <c r="J26" s="587"/>
      <c r="K26" s="587"/>
      <c r="L26" s="587"/>
      <c r="M26" s="588"/>
      <c r="N26" s="84"/>
      <c r="O26" s="85"/>
    </row>
    <row r="27" spans="2:16" ht="12" customHeight="1" x14ac:dyDescent="0.25">
      <c r="B27" s="83"/>
      <c r="C27" s="563" t="s">
        <v>92</v>
      </c>
      <c r="D27" s="563"/>
      <c r="E27" s="563"/>
      <c r="F27" s="563"/>
      <c r="G27" s="239">
        <f>Results!C51</f>
        <v>240</v>
      </c>
      <c r="H27" s="87"/>
      <c r="I27" s="589" t="s">
        <v>245</v>
      </c>
      <c r="J27" s="590"/>
      <c r="K27" s="590"/>
      <c r="L27" s="590"/>
      <c r="M27" s="591"/>
      <c r="N27" s="87"/>
      <c r="O27" s="85"/>
    </row>
    <row r="28" spans="2:16" ht="12" customHeight="1" x14ac:dyDescent="0.25">
      <c r="B28" s="83"/>
      <c r="C28" s="563" t="s">
        <v>42</v>
      </c>
      <c r="D28" s="563"/>
      <c r="E28" s="563"/>
      <c r="F28" s="563"/>
      <c r="G28" s="238" t="str">
        <f>Results!C52</f>
        <v>P</v>
      </c>
      <c r="H28" s="87"/>
      <c r="I28" s="592"/>
      <c r="J28" s="593"/>
      <c r="K28" s="593"/>
      <c r="L28" s="593"/>
      <c r="M28" s="594"/>
      <c r="N28" s="87"/>
      <c r="O28" s="85"/>
    </row>
    <row r="29" spans="2:16" ht="12" customHeight="1" x14ac:dyDescent="0.25">
      <c r="B29" s="83"/>
      <c r="C29" s="563" t="s">
        <v>232</v>
      </c>
      <c r="D29" s="563"/>
      <c r="E29" s="563"/>
      <c r="F29" s="563"/>
      <c r="G29" s="239">
        <f>Results!C61</f>
        <v>27940.660741584787</v>
      </c>
      <c r="H29" s="87"/>
      <c r="I29" s="563" t="s">
        <v>234</v>
      </c>
      <c r="J29" s="563"/>
      <c r="K29" s="563"/>
      <c r="L29" s="563"/>
      <c r="M29" s="243">
        <f>IF(AND(Results!I18&lt;&gt;" ",K40&lt;=K42*1.1,K40&gt;=Results!C51,K42&lt;=Results!C51),K44," ")</f>
        <v>0.80033002798373465</v>
      </c>
      <c r="N29" s="87"/>
      <c r="O29" s="85"/>
    </row>
    <row r="30" spans="2:16" ht="12" customHeight="1" x14ac:dyDescent="0.25">
      <c r="B30" s="83"/>
      <c r="C30" s="246"/>
      <c r="D30" s="246"/>
      <c r="E30" s="246"/>
      <c r="F30" s="246"/>
      <c r="G30" s="246"/>
      <c r="H30" s="87"/>
      <c r="I30" s="577" t="s">
        <v>235</v>
      </c>
      <c r="J30" s="578"/>
      <c r="K30" s="578"/>
      <c r="L30" s="579"/>
      <c r="M30" s="244">
        <f>IF(AND(Results!I18&lt;&gt;" ",K40&lt;=K42*1.1,K40&gt;=Results!C51,K42&lt;=Results!C51),K40," ")</f>
        <v>240.47513344860084</v>
      </c>
      <c r="N30" s="87"/>
      <c r="O30" s="85"/>
      <c r="P30" s="79"/>
    </row>
    <row r="31" spans="2:16" ht="12" customHeight="1" x14ac:dyDescent="0.25">
      <c r="B31" s="83"/>
      <c r="C31" s="563" t="s">
        <v>241</v>
      </c>
      <c r="D31" s="563"/>
      <c r="E31" s="563"/>
      <c r="F31" s="563"/>
      <c r="G31" s="243">
        <f>Calcs!IR107</f>
        <v>0.76426986794788188</v>
      </c>
      <c r="H31" s="87"/>
      <c r="I31" s="563" t="s">
        <v>236</v>
      </c>
      <c r="J31" s="563"/>
      <c r="K31" s="563"/>
      <c r="L31" s="563"/>
      <c r="M31" s="243">
        <f>IF(AND(Results!I18&lt;&gt;" ",K40&lt;=K42*1.1,K40&gt;=Results!C51,K42&lt;=Results!C51),K41," ")</f>
        <v>27938.266248089298</v>
      </c>
      <c r="N31" s="87"/>
      <c r="O31" s="85"/>
    </row>
    <row r="32" spans="2:16" ht="12" customHeight="1" x14ac:dyDescent="0.25">
      <c r="B32" s="83"/>
      <c r="C32" s="563" t="s">
        <v>233</v>
      </c>
      <c r="D32" s="563"/>
      <c r="E32" s="563"/>
      <c r="F32" s="563"/>
      <c r="G32" s="244">
        <f>Calcs!IR110</f>
        <v>239.82758078255455</v>
      </c>
      <c r="H32" s="87"/>
      <c r="I32" s="563" t="s">
        <v>237</v>
      </c>
      <c r="J32" s="563"/>
      <c r="K32" s="563"/>
      <c r="L32" s="563"/>
      <c r="M32" s="244">
        <f>IF(AND(Results!I18&lt;&gt;" ",K40&lt;=K42*1.1,K40&gt;=Results!C51,K42&lt;=Results!C51),K42," ")</f>
        <v>239.14134405137881</v>
      </c>
      <c r="N32" s="87"/>
      <c r="O32" s="85"/>
    </row>
    <row r="33" spans="2:253" ht="12" customHeight="1" x14ac:dyDescent="0.25">
      <c r="B33" s="83"/>
      <c r="C33" s="563" t="s">
        <v>242</v>
      </c>
      <c r="D33" s="563"/>
      <c r="E33" s="563"/>
      <c r="F33" s="563"/>
      <c r="G33" s="243">
        <f>Calcs!IR118</f>
        <v>27941.031753217841</v>
      </c>
      <c r="H33" s="87"/>
      <c r="I33" s="563" t="s">
        <v>238</v>
      </c>
      <c r="J33" s="563"/>
      <c r="K33" s="563"/>
      <c r="L33" s="563"/>
      <c r="M33" s="243">
        <f>IF(AND(Results!I18&lt;&gt;" ",K40&lt;=K42*1.1,K40&gt;=Results!C51,K42&lt;=Results!C51),K43," ")</f>
        <v>27943.897647112073</v>
      </c>
      <c r="N33" s="87"/>
      <c r="O33" s="85"/>
    </row>
    <row r="34" spans="2:253" ht="12" customHeight="1" x14ac:dyDescent="0.25">
      <c r="B34" s="83"/>
      <c r="C34" s="563" t="s">
        <v>243</v>
      </c>
      <c r="D34" s="563"/>
      <c r="E34" s="563"/>
      <c r="F34" s="563"/>
      <c r="G34" s="243">
        <f>Calcs!IR120</f>
        <v>0</v>
      </c>
      <c r="H34" s="87"/>
      <c r="I34" s="577" t="s">
        <v>239</v>
      </c>
      <c r="J34" s="578"/>
      <c r="K34" s="578"/>
      <c r="L34" s="579"/>
      <c r="M34" s="276">
        <f>IF(AND(Results!I18&lt;&gt;" ",K40&lt;=K42*1.1,K40&gt;=Results!C51,K42&lt;=Results!C51),(M30-M32)/(M30+M32+G24+G24)," ")</f>
        <v>1.0077274447241827E-4</v>
      </c>
      <c r="N34" s="87"/>
      <c r="O34" s="85"/>
      <c r="P34" s="278"/>
    </row>
    <row r="35" spans="2:253" ht="12" customHeight="1" x14ac:dyDescent="0.25">
      <c r="B35" s="83"/>
      <c r="C35" s="563" t="s">
        <v>244</v>
      </c>
      <c r="D35" s="563"/>
      <c r="E35" s="563"/>
      <c r="F35" s="563"/>
      <c r="G35" s="243">
        <f>Calcs!IR121</f>
        <v>27941</v>
      </c>
      <c r="H35" s="87"/>
      <c r="I35" s="577" t="s">
        <v>240</v>
      </c>
      <c r="J35" s="578"/>
      <c r="K35" s="578"/>
      <c r="L35" s="579"/>
      <c r="M35" s="277">
        <f>IF(AND(Results!I18&lt;&gt;" ",K40&lt;=K42*1.1,K40&gt;=Results!C51,K42&lt;=Results!C51),(M30-M32)/M32," ")</f>
        <v>5.5774103073347016E-3</v>
      </c>
      <c r="N35" s="87"/>
      <c r="O35" s="85"/>
    </row>
    <row r="36" spans="2:253" ht="5.25" customHeight="1" x14ac:dyDescent="0.25">
      <c r="B36" s="88"/>
      <c r="C36" s="93"/>
      <c r="D36" s="93"/>
      <c r="E36" s="93"/>
      <c r="F36" s="93"/>
      <c r="G36" s="93"/>
      <c r="H36" s="93"/>
      <c r="I36" s="93"/>
      <c r="J36" s="93"/>
      <c r="K36" s="93"/>
      <c r="L36" s="93"/>
      <c r="M36" s="93"/>
      <c r="N36" s="93"/>
      <c r="O36" s="94"/>
    </row>
    <row r="38" spans="2:253" hidden="1" x14ac:dyDescent="0.25">
      <c r="M38" s="264"/>
    </row>
    <row r="39" spans="2:253" hidden="1" x14ac:dyDescent="0.25">
      <c r="M39" s="257"/>
      <c r="N39" s="1"/>
      <c r="O39" s="265"/>
      <c r="P39" s="270">
        <f>P44*1.1</f>
        <v>25.080851447461047</v>
      </c>
      <c r="Q39" s="255"/>
      <c r="R39" s="262">
        <f>R40/60</f>
        <v>0</v>
      </c>
      <c r="S39" s="262">
        <f t="shared" ref="S39:CD40" si="0">S40/60</f>
        <v>6.96690317985029E-3</v>
      </c>
      <c r="T39" s="262">
        <f t="shared" si="0"/>
        <v>1.393380635970058E-2</v>
      </c>
      <c r="U39" s="262">
        <f t="shared" si="0"/>
        <v>2.0900709539550873E-2</v>
      </c>
      <c r="V39" s="262">
        <f t="shared" si="0"/>
        <v>2.786761271940116E-2</v>
      </c>
      <c r="W39" s="262">
        <f t="shared" si="0"/>
        <v>3.4834515899251454E-2</v>
      </c>
      <c r="X39" s="262">
        <f t="shared" si="0"/>
        <v>4.1801419079101745E-2</v>
      </c>
      <c r="Y39" s="262">
        <f t="shared" si="0"/>
        <v>4.8768322258952036E-2</v>
      </c>
      <c r="Z39" s="262">
        <f t="shared" si="0"/>
        <v>5.573522543880232E-2</v>
      </c>
      <c r="AA39" s="262">
        <f t="shared" si="0"/>
        <v>6.2702128618652611E-2</v>
      </c>
      <c r="AB39" s="262">
        <f t="shared" si="0"/>
        <v>6.9669031798502909E-2</v>
      </c>
      <c r="AC39" s="262">
        <f t="shared" si="0"/>
        <v>7.6635934978353207E-2</v>
      </c>
      <c r="AD39" s="262">
        <f t="shared" si="0"/>
        <v>8.3602838158203491E-2</v>
      </c>
      <c r="AE39" s="262">
        <f t="shared" si="0"/>
        <v>9.0569741338053775E-2</v>
      </c>
      <c r="AF39" s="262">
        <f t="shared" si="0"/>
        <v>9.7536644517904073E-2</v>
      </c>
      <c r="AG39" s="262">
        <f t="shared" si="0"/>
        <v>0.10450354769775436</v>
      </c>
      <c r="AH39" s="262">
        <f t="shared" si="0"/>
        <v>0.11147045087760464</v>
      </c>
      <c r="AI39" s="262">
        <f t="shared" si="0"/>
        <v>0.11843735405745495</v>
      </c>
      <c r="AJ39" s="262">
        <f t="shared" si="0"/>
        <v>0.12540425723730522</v>
      </c>
      <c r="AK39" s="262">
        <f t="shared" si="0"/>
        <v>0.13237116041715552</v>
      </c>
      <c r="AL39" s="262">
        <f t="shared" si="0"/>
        <v>0.13933806359700582</v>
      </c>
      <c r="AM39" s="262">
        <f t="shared" si="0"/>
        <v>0.14630496677685612</v>
      </c>
      <c r="AN39" s="262">
        <f t="shared" si="0"/>
        <v>0.15327186995670641</v>
      </c>
      <c r="AO39" s="262">
        <f t="shared" si="0"/>
        <v>0.16023877313655668</v>
      </c>
      <c r="AP39" s="262">
        <f t="shared" si="0"/>
        <v>0.16720567631640698</v>
      </c>
      <c r="AQ39" s="262">
        <f t="shared" si="0"/>
        <v>0.17417257949625725</v>
      </c>
      <c r="AR39" s="262">
        <f t="shared" si="0"/>
        <v>0.18113948267610755</v>
      </c>
      <c r="AS39" s="262">
        <f t="shared" si="0"/>
        <v>0.18810638585595785</v>
      </c>
      <c r="AT39" s="262">
        <f t="shared" si="0"/>
        <v>0.19507328903580815</v>
      </c>
      <c r="AU39" s="262">
        <f t="shared" si="0"/>
        <v>0.20204019221565842</v>
      </c>
      <c r="AV39" s="262">
        <f t="shared" si="0"/>
        <v>0.20900709539550871</v>
      </c>
      <c r="AW39" s="262">
        <f t="shared" si="0"/>
        <v>0.21597399857535898</v>
      </c>
      <c r="AX39" s="262">
        <f t="shared" si="0"/>
        <v>0.22294090175520928</v>
      </c>
      <c r="AY39" s="262">
        <f t="shared" si="0"/>
        <v>0.22990780493505963</v>
      </c>
      <c r="AZ39" s="262">
        <f t="shared" si="0"/>
        <v>0.2368747081149099</v>
      </c>
      <c r="BA39" s="262">
        <f t="shared" si="0"/>
        <v>0.2438416112947602</v>
      </c>
      <c r="BB39" s="262">
        <f t="shared" si="0"/>
        <v>0.25080851447461044</v>
      </c>
      <c r="BC39" s="262">
        <f t="shared" si="0"/>
        <v>0.25777541765446077</v>
      </c>
      <c r="BD39" s="262">
        <f t="shared" si="0"/>
        <v>0.26474232083431104</v>
      </c>
      <c r="BE39" s="262">
        <f t="shared" si="0"/>
        <v>0.27170922401416137</v>
      </c>
      <c r="BF39" s="262">
        <f t="shared" si="0"/>
        <v>0.27867612719401164</v>
      </c>
      <c r="BG39" s="262">
        <f t="shared" si="0"/>
        <v>0.28564303037386191</v>
      </c>
      <c r="BH39" s="262">
        <f t="shared" si="0"/>
        <v>0.29260993355371223</v>
      </c>
      <c r="BI39" s="262">
        <f t="shared" si="0"/>
        <v>0.2995768367335625</v>
      </c>
      <c r="BJ39" s="262">
        <f t="shared" si="0"/>
        <v>0.30654373991341283</v>
      </c>
      <c r="BK39" s="262">
        <f t="shared" si="0"/>
        <v>0.31351064309326304</v>
      </c>
      <c r="BL39" s="262">
        <f t="shared" si="0"/>
        <v>0.32047754627311337</v>
      </c>
      <c r="BM39" s="262">
        <f t="shared" si="0"/>
        <v>0.32744444945296364</v>
      </c>
      <c r="BN39" s="262">
        <f t="shared" si="0"/>
        <v>0.33441135263281396</v>
      </c>
      <c r="BO39" s="262">
        <f t="shared" si="0"/>
        <v>0.34137825581266429</v>
      </c>
      <c r="BP39" s="262">
        <f t="shared" si="0"/>
        <v>0.3483451589925145</v>
      </c>
      <c r="BQ39" s="262">
        <f t="shared" si="0"/>
        <v>0.35531206217236483</v>
      </c>
      <c r="BR39" s="262">
        <f t="shared" si="0"/>
        <v>0.3622789653522151</v>
      </c>
      <c r="BS39" s="262">
        <f t="shared" si="0"/>
        <v>0.36924586853206542</v>
      </c>
      <c r="BT39" s="262">
        <f t="shared" si="0"/>
        <v>0.37621277171191569</v>
      </c>
      <c r="BU39" s="262">
        <f t="shared" si="0"/>
        <v>0.38317967489176596</v>
      </c>
      <c r="BV39" s="262">
        <f t="shared" si="0"/>
        <v>0.39014657807161629</v>
      </c>
      <c r="BW39" s="262">
        <f t="shared" si="0"/>
        <v>0.39711348125146656</v>
      </c>
      <c r="BX39" s="262">
        <f t="shared" si="0"/>
        <v>0.40408038443131683</v>
      </c>
      <c r="BY39" s="262">
        <f t="shared" si="0"/>
        <v>0.4110472876111671</v>
      </c>
      <c r="BZ39" s="262">
        <f t="shared" si="0"/>
        <v>0.41801419079101743</v>
      </c>
      <c r="CA39" s="262">
        <f t="shared" si="0"/>
        <v>0.42498109397086775</v>
      </c>
      <c r="CB39" s="262">
        <f t="shared" si="0"/>
        <v>0.43194799715071797</v>
      </c>
      <c r="CC39" s="262">
        <f t="shared" si="0"/>
        <v>0.43891490033056829</v>
      </c>
      <c r="CD39" s="262">
        <f t="shared" si="0"/>
        <v>0.44588180351041856</v>
      </c>
      <c r="CE39" s="262">
        <f t="shared" ref="CE39:EP40" si="1">CE40/60</f>
        <v>0.45284870669026894</v>
      </c>
      <c r="CF39" s="262">
        <f t="shared" si="1"/>
        <v>0.45981560987011927</v>
      </c>
      <c r="CG39" s="262">
        <f t="shared" si="1"/>
        <v>0.46678251304996948</v>
      </c>
      <c r="CH39" s="262">
        <f t="shared" si="1"/>
        <v>0.47374941622981981</v>
      </c>
      <c r="CI39" s="262">
        <f t="shared" si="1"/>
        <v>0.48071631940967008</v>
      </c>
      <c r="CJ39" s="262">
        <f t="shared" si="1"/>
        <v>0.4876832225895204</v>
      </c>
      <c r="CK39" s="262">
        <f t="shared" si="1"/>
        <v>0.49465012576937062</v>
      </c>
      <c r="CL39" s="262">
        <f t="shared" si="1"/>
        <v>0.50161702894922089</v>
      </c>
      <c r="CM39" s="262">
        <f t="shared" si="1"/>
        <v>0.50858393212907127</v>
      </c>
      <c r="CN39" s="262">
        <f t="shared" si="1"/>
        <v>0.51555083530892154</v>
      </c>
      <c r="CO39" s="262">
        <f t="shared" si="1"/>
        <v>0.52251773848877181</v>
      </c>
      <c r="CP39" s="262">
        <f t="shared" si="1"/>
        <v>0.52948464166862208</v>
      </c>
      <c r="CQ39" s="262">
        <f t="shared" si="1"/>
        <v>0.53645154484847235</v>
      </c>
      <c r="CR39" s="262">
        <f t="shared" si="1"/>
        <v>0.54341844802832273</v>
      </c>
      <c r="CS39" s="262">
        <f t="shared" si="1"/>
        <v>0.55038535120817289</v>
      </c>
      <c r="CT39" s="262">
        <f t="shared" si="1"/>
        <v>0.55735225438802327</v>
      </c>
      <c r="CU39" s="262">
        <f t="shared" si="1"/>
        <v>0.56431915756787354</v>
      </c>
      <c r="CV39" s="262">
        <f t="shared" si="1"/>
        <v>0.57128606074772381</v>
      </c>
      <c r="CW39" s="262">
        <f t="shared" si="1"/>
        <v>0.57825296392757408</v>
      </c>
      <c r="CX39" s="262">
        <f t="shared" si="1"/>
        <v>0.58521986710742446</v>
      </c>
      <c r="CY39" s="262">
        <f t="shared" si="1"/>
        <v>0.59218677028727462</v>
      </c>
      <c r="CZ39" s="262">
        <f t="shared" si="1"/>
        <v>0.599153673467125</v>
      </c>
      <c r="DA39" s="262">
        <f t="shared" si="1"/>
        <v>0.60612057664697538</v>
      </c>
      <c r="DB39" s="262">
        <f t="shared" si="1"/>
        <v>0.61308747982682565</v>
      </c>
      <c r="DC39" s="262">
        <f t="shared" si="1"/>
        <v>0.62005438300667604</v>
      </c>
      <c r="DD39" s="262">
        <f t="shared" si="1"/>
        <v>0.62702128618652608</v>
      </c>
      <c r="DE39" s="262">
        <f t="shared" si="1"/>
        <v>0.63398818936637646</v>
      </c>
      <c r="DF39" s="262">
        <f t="shared" si="1"/>
        <v>0.64095509254622673</v>
      </c>
      <c r="DG39" s="262">
        <f t="shared" si="1"/>
        <v>0.64792199572607712</v>
      </c>
      <c r="DH39" s="262">
        <f t="shared" si="1"/>
        <v>0.65488889890592727</v>
      </c>
      <c r="DI39" s="262">
        <f t="shared" si="1"/>
        <v>0.66185580208577766</v>
      </c>
      <c r="DJ39" s="262">
        <f t="shared" si="1"/>
        <v>0.66882270526562793</v>
      </c>
      <c r="DK39" s="262">
        <f t="shared" si="1"/>
        <v>0.67578960844547831</v>
      </c>
      <c r="DL39" s="262">
        <f t="shared" si="1"/>
        <v>0.68275651162532858</v>
      </c>
      <c r="DM39" s="262">
        <f t="shared" si="1"/>
        <v>0.68972341480517874</v>
      </c>
      <c r="DN39" s="262">
        <f t="shared" si="1"/>
        <v>0.69669031798502901</v>
      </c>
      <c r="DO39" s="262">
        <f t="shared" si="1"/>
        <v>0.70365722116487939</v>
      </c>
      <c r="DP39" s="262">
        <f t="shared" si="1"/>
        <v>0.71062412434472966</v>
      </c>
      <c r="DQ39" s="262">
        <f t="shared" si="1"/>
        <v>0.71759102752458004</v>
      </c>
      <c r="DR39" s="262">
        <f t="shared" si="1"/>
        <v>0.7245579307044302</v>
      </c>
      <c r="DS39" s="262">
        <f t="shared" si="1"/>
        <v>0.73152483388428058</v>
      </c>
      <c r="DT39" s="262">
        <f t="shared" si="1"/>
        <v>0.73849173706413085</v>
      </c>
      <c r="DU39" s="262">
        <f t="shared" si="1"/>
        <v>0.74545864024398112</v>
      </c>
      <c r="DV39" s="262">
        <f t="shared" si="1"/>
        <v>0.75242554342383139</v>
      </c>
      <c r="DW39" s="262">
        <f t="shared" si="1"/>
        <v>0.75939244660368166</v>
      </c>
      <c r="DX39" s="262">
        <f t="shared" si="1"/>
        <v>0.76635934978353193</v>
      </c>
      <c r="DY39" s="262">
        <f t="shared" si="1"/>
        <v>0.77332625296338231</v>
      </c>
      <c r="DZ39" s="262">
        <f t="shared" si="1"/>
        <v>0.78029315614323258</v>
      </c>
      <c r="EA39" s="262">
        <f t="shared" si="1"/>
        <v>0.78726005932308296</v>
      </c>
      <c r="EB39" s="262">
        <f t="shared" si="1"/>
        <v>0.79422696250293312</v>
      </c>
      <c r="EC39" s="262">
        <f t="shared" si="1"/>
        <v>0.8011938656827835</v>
      </c>
      <c r="ED39" s="262">
        <f t="shared" si="1"/>
        <v>0.80816076886263366</v>
      </c>
      <c r="EE39" s="262">
        <f t="shared" si="1"/>
        <v>0.81512767204248404</v>
      </c>
      <c r="EF39" s="262">
        <f t="shared" si="1"/>
        <v>0.8220945752223342</v>
      </c>
      <c r="EG39" s="262">
        <f t="shared" si="1"/>
        <v>0.82906147840218458</v>
      </c>
      <c r="EH39" s="262">
        <f t="shared" si="1"/>
        <v>0.83602838158203485</v>
      </c>
      <c r="EI39" s="262">
        <f t="shared" si="1"/>
        <v>0.84299528476188523</v>
      </c>
      <c r="EJ39" s="262">
        <f t="shared" si="1"/>
        <v>0.8499621879417355</v>
      </c>
      <c r="EK39" s="262">
        <f t="shared" si="1"/>
        <v>0.85692909112158577</v>
      </c>
      <c r="EL39" s="262">
        <f t="shared" si="1"/>
        <v>0.86389599430143593</v>
      </c>
      <c r="EM39" s="262">
        <f t="shared" si="1"/>
        <v>0.87086289748128631</v>
      </c>
      <c r="EN39" s="262">
        <f t="shared" si="1"/>
        <v>0.87782980066113658</v>
      </c>
      <c r="EO39" s="262">
        <f t="shared" si="1"/>
        <v>0.88479670384098696</v>
      </c>
      <c r="EP39" s="262">
        <f t="shared" si="1"/>
        <v>0.89176360702083712</v>
      </c>
      <c r="EQ39" s="262">
        <f t="shared" ref="EQ39:HB40" si="2">EQ40/60</f>
        <v>0.8987305102006875</v>
      </c>
      <c r="ER39" s="262">
        <f t="shared" si="2"/>
        <v>0.90569741338053789</v>
      </c>
      <c r="ES39" s="262">
        <f t="shared" si="2"/>
        <v>0.91266431656038816</v>
      </c>
      <c r="ET39" s="262">
        <f t="shared" si="2"/>
        <v>0.91963121974023854</v>
      </c>
      <c r="EU39" s="262">
        <f t="shared" si="2"/>
        <v>0.92659812292008858</v>
      </c>
      <c r="EV39" s="262">
        <f t="shared" si="2"/>
        <v>0.93356502609993897</v>
      </c>
      <c r="EW39" s="262">
        <f t="shared" si="2"/>
        <v>0.94053192927978924</v>
      </c>
      <c r="EX39" s="262">
        <f t="shared" si="2"/>
        <v>0.94749883245963962</v>
      </c>
      <c r="EY39" s="262">
        <f t="shared" si="2"/>
        <v>0.95446573563948989</v>
      </c>
      <c r="EZ39" s="262">
        <f t="shared" si="2"/>
        <v>0.96143263881934016</v>
      </c>
      <c r="FA39" s="262">
        <f t="shared" si="2"/>
        <v>0.96839954199919043</v>
      </c>
      <c r="FB39" s="262">
        <f t="shared" si="2"/>
        <v>0.97536644517904081</v>
      </c>
      <c r="FC39" s="262">
        <f t="shared" si="2"/>
        <v>0.98233334835889097</v>
      </c>
      <c r="FD39" s="262">
        <f t="shared" si="2"/>
        <v>0.98930025153874124</v>
      </c>
      <c r="FE39" s="262">
        <f t="shared" si="2"/>
        <v>0.99626715471859151</v>
      </c>
      <c r="FF39" s="262">
        <f t="shared" si="2"/>
        <v>1.0032340578984418</v>
      </c>
      <c r="FG39" s="262">
        <f t="shared" si="2"/>
        <v>1.0102009610782923</v>
      </c>
      <c r="FH39" s="262">
        <f t="shared" si="2"/>
        <v>1.0171678642581425</v>
      </c>
      <c r="FI39" s="262">
        <f t="shared" si="2"/>
        <v>1.0241347674379928</v>
      </c>
      <c r="FJ39" s="262">
        <f t="shared" si="2"/>
        <v>1.0311016706178431</v>
      </c>
      <c r="FK39" s="262">
        <f t="shared" si="2"/>
        <v>1.0380685737976934</v>
      </c>
      <c r="FL39" s="262">
        <f t="shared" si="2"/>
        <v>1.0450354769775436</v>
      </c>
      <c r="FM39" s="262">
        <f t="shared" si="2"/>
        <v>1.0520023801573939</v>
      </c>
      <c r="FN39" s="262">
        <f t="shared" si="2"/>
        <v>1.0589692833372442</v>
      </c>
      <c r="FO39" s="262">
        <f t="shared" si="2"/>
        <v>1.0659361865170944</v>
      </c>
      <c r="FP39" s="262">
        <f t="shared" si="2"/>
        <v>1.0729030896969447</v>
      </c>
      <c r="FQ39" s="262">
        <f t="shared" si="2"/>
        <v>1.079869992876795</v>
      </c>
      <c r="FR39" s="262">
        <f t="shared" si="2"/>
        <v>1.0868368960566455</v>
      </c>
      <c r="FS39" s="262">
        <f t="shared" si="2"/>
        <v>1.0938037992364957</v>
      </c>
      <c r="FT39" s="262">
        <f t="shared" si="2"/>
        <v>1.1007707024163458</v>
      </c>
      <c r="FU39" s="262">
        <f t="shared" si="2"/>
        <v>1.1077376055961961</v>
      </c>
      <c r="FV39" s="262">
        <f t="shared" si="2"/>
        <v>1.1147045087760465</v>
      </c>
      <c r="FW39" s="262">
        <f t="shared" si="2"/>
        <v>1.1216714119558968</v>
      </c>
      <c r="FX39" s="262">
        <f t="shared" si="2"/>
        <v>1.1286383151357471</v>
      </c>
      <c r="FY39" s="262">
        <f t="shared" si="2"/>
        <v>1.1356052183155974</v>
      </c>
      <c r="FZ39" s="262">
        <f t="shared" si="2"/>
        <v>1.1425721214954476</v>
      </c>
      <c r="GA39" s="262">
        <f t="shared" si="2"/>
        <v>1.1495390246752979</v>
      </c>
      <c r="GB39" s="262">
        <f t="shared" si="2"/>
        <v>1.1565059278551482</v>
      </c>
      <c r="GC39" s="262">
        <f t="shared" si="2"/>
        <v>1.1634728310349984</v>
      </c>
      <c r="GD39" s="262">
        <f t="shared" si="2"/>
        <v>1.1704397342148489</v>
      </c>
      <c r="GE39" s="262">
        <f t="shared" si="2"/>
        <v>1.1774066373946992</v>
      </c>
      <c r="GF39" s="262">
        <f t="shared" si="2"/>
        <v>1.1843735405745492</v>
      </c>
      <c r="GG39" s="262">
        <f t="shared" si="2"/>
        <v>1.1913404437543997</v>
      </c>
      <c r="GH39" s="262">
        <f t="shared" si="2"/>
        <v>1.19830734693425</v>
      </c>
      <c r="GI39" s="262">
        <f t="shared" si="2"/>
        <v>1.2052742501141005</v>
      </c>
      <c r="GJ39" s="262">
        <f t="shared" si="2"/>
        <v>1.2122411532939508</v>
      </c>
      <c r="GK39" s="262">
        <f t="shared" si="2"/>
        <v>1.2192080564738008</v>
      </c>
      <c r="GL39" s="262">
        <f t="shared" si="2"/>
        <v>1.2261749596536513</v>
      </c>
      <c r="GM39" s="262">
        <f t="shared" si="2"/>
        <v>1.2331418628335016</v>
      </c>
      <c r="GN39" s="262">
        <f t="shared" si="2"/>
        <v>1.2401087660133521</v>
      </c>
      <c r="GO39" s="262">
        <f t="shared" si="2"/>
        <v>1.2470756691932021</v>
      </c>
      <c r="GP39" s="262">
        <f t="shared" si="2"/>
        <v>1.2540425723730522</v>
      </c>
      <c r="GQ39" s="262">
        <f t="shared" si="2"/>
        <v>1.2610094755529027</v>
      </c>
      <c r="GR39" s="262">
        <f t="shared" si="2"/>
        <v>1.2679763787327529</v>
      </c>
      <c r="GS39" s="262">
        <f t="shared" si="2"/>
        <v>1.274943281912603</v>
      </c>
      <c r="GT39" s="262">
        <f t="shared" si="2"/>
        <v>1.2819101850924535</v>
      </c>
      <c r="GU39" s="262">
        <f t="shared" si="2"/>
        <v>1.2888770882723037</v>
      </c>
      <c r="GV39" s="262">
        <f t="shared" si="2"/>
        <v>1.2958439914521542</v>
      </c>
      <c r="GW39" s="262">
        <f t="shared" si="2"/>
        <v>1.3028108946320043</v>
      </c>
      <c r="GX39" s="262">
        <f t="shared" si="2"/>
        <v>1.3097777978118545</v>
      </c>
      <c r="GY39" s="262">
        <f t="shared" si="2"/>
        <v>1.316744700991705</v>
      </c>
      <c r="GZ39" s="262">
        <f t="shared" si="2"/>
        <v>1.3237116041715553</v>
      </c>
      <c r="HA39" s="262">
        <f t="shared" si="2"/>
        <v>1.3306785073514056</v>
      </c>
      <c r="HB39" s="262">
        <f t="shared" si="2"/>
        <v>1.3376454105312559</v>
      </c>
      <c r="HC39" s="262">
        <f t="shared" ref="HC39:IS40" si="3">HC40/60</f>
        <v>1.3446123137111061</v>
      </c>
      <c r="HD39" s="262">
        <f t="shared" si="3"/>
        <v>1.3515792168909566</v>
      </c>
      <c r="HE39" s="262">
        <f t="shared" si="3"/>
        <v>1.3585461200708067</v>
      </c>
      <c r="HF39" s="262">
        <f t="shared" si="3"/>
        <v>1.3655130232506572</v>
      </c>
      <c r="HG39" s="262">
        <f t="shared" si="3"/>
        <v>1.3724799264305072</v>
      </c>
      <c r="HH39" s="262">
        <f t="shared" si="3"/>
        <v>1.3794468296103575</v>
      </c>
      <c r="HI39" s="262">
        <f t="shared" si="3"/>
        <v>1.3864137327902077</v>
      </c>
      <c r="HJ39" s="262">
        <f t="shared" si="3"/>
        <v>1.393380635970058</v>
      </c>
      <c r="HK39" s="262">
        <f t="shared" si="3"/>
        <v>1.4003475391499085</v>
      </c>
      <c r="HL39" s="262">
        <f t="shared" si="3"/>
        <v>1.4073144423297588</v>
      </c>
      <c r="HM39" s="262">
        <f t="shared" si="3"/>
        <v>1.4142813455096088</v>
      </c>
      <c r="HN39" s="262">
        <f t="shared" si="3"/>
        <v>1.4212482486894593</v>
      </c>
      <c r="HO39" s="262">
        <f t="shared" si="3"/>
        <v>1.4282151518693096</v>
      </c>
      <c r="HP39" s="262">
        <f t="shared" si="3"/>
        <v>1.4351820550491601</v>
      </c>
      <c r="HQ39" s="262">
        <f t="shared" si="3"/>
        <v>1.4421489582290101</v>
      </c>
      <c r="HR39" s="262">
        <f t="shared" si="3"/>
        <v>1.4491158614088604</v>
      </c>
      <c r="HS39" s="262">
        <f t="shared" si="3"/>
        <v>1.4560827645887109</v>
      </c>
      <c r="HT39" s="262">
        <f t="shared" si="3"/>
        <v>1.4630496677685612</v>
      </c>
      <c r="HU39" s="262">
        <f t="shared" si="3"/>
        <v>1.4700165709484116</v>
      </c>
      <c r="HV39" s="262">
        <f t="shared" si="3"/>
        <v>1.4769834741282617</v>
      </c>
      <c r="HW39" s="262">
        <f t="shared" si="3"/>
        <v>1.483950377308112</v>
      </c>
      <c r="HX39" s="262">
        <f t="shared" si="3"/>
        <v>1.4909172804879622</v>
      </c>
      <c r="HY39" s="262">
        <f t="shared" si="3"/>
        <v>1.4978841836678123</v>
      </c>
      <c r="HZ39" s="262">
        <f t="shared" si="3"/>
        <v>1.5048510868476628</v>
      </c>
      <c r="IA39" s="262">
        <f t="shared" si="3"/>
        <v>1.511817990027513</v>
      </c>
      <c r="IB39" s="262">
        <f t="shared" si="3"/>
        <v>1.5187848932073633</v>
      </c>
      <c r="IC39" s="262">
        <f t="shared" si="3"/>
        <v>1.5257517963872138</v>
      </c>
      <c r="ID39" s="262">
        <f t="shared" si="3"/>
        <v>1.5327186995670639</v>
      </c>
      <c r="IE39" s="262">
        <f t="shared" si="3"/>
        <v>1.5396856027469144</v>
      </c>
      <c r="IF39" s="262">
        <f t="shared" si="3"/>
        <v>1.5466525059267646</v>
      </c>
      <c r="IG39" s="262">
        <f t="shared" si="3"/>
        <v>1.5536194091066149</v>
      </c>
      <c r="IH39" s="262">
        <f t="shared" si="3"/>
        <v>1.5605863122864652</v>
      </c>
      <c r="II39" s="262">
        <f t="shared" si="3"/>
        <v>1.5675532154663154</v>
      </c>
      <c r="IJ39" s="262">
        <f t="shared" si="3"/>
        <v>1.5745201186461659</v>
      </c>
      <c r="IK39" s="262">
        <f t="shared" si="3"/>
        <v>1.5814870218260162</v>
      </c>
      <c r="IL39" s="262">
        <f t="shared" si="3"/>
        <v>1.5884539250058662</v>
      </c>
      <c r="IM39" s="262">
        <f t="shared" si="3"/>
        <v>1.5954208281857167</v>
      </c>
      <c r="IN39" s="262">
        <f t="shared" si="3"/>
        <v>1.602387731365567</v>
      </c>
      <c r="IO39" s="262">
        <f t="shared" si="3"/>
        <v>1.6093546345454171</v>
      </c>
      <c r="IP39" s="262">
        <f t="shared" si="3"/>
        <v>1.6163215377252673</v>
      </c>
      <c r="IQ39" s="262">
        <f t="shared" si="3"/>
        <v>1.6232884409051176</v>
      </c>
      <c r="IR39" s="262">
        <f t="shared" si="3"/>
        <v>1.6302553440849681</v>
      </c>
      <c r="IS39" s="262">
        <f t="shared" si="3"/>
        <v>1.6372222472648184</v>
      </c>
    </row>
    <row r="40" spans="2:253" hidden="1" x14ac:dyDescent="0.25">
      <c r="F40" s="257"/>
      <c r="G40" s="257"/>
      <c r="I40" s="255"/>
      <c r="K40" s="266">
        <f>IF(Results!I18=" ","0",MAX(R46:IS46))</f>
        <v>240.47513344860084</v>
      </c>
      <c r="N40" s="1"/>
      <c r="O40" s="22"/>
      <c r="P40" s="271">
        <f>P42*60</f>
        <v>89.303031668990087</v>
      </c>
      <c r="Q40" s="255"/>
      <c r="R40" s="262">
        <f>R41/60</f>
        <v>0</v>
      </c>
      <c r="S40" s="262">
        <f t="shared" si="0"/>
        <v>0.41801419079101743</v>
      </c>
      <c r="T40" s="262">
        <f t="shared" si="0"/>
        <v>0.83602838158203485</v>
      </c>
      <c r="U40" s="262">
        <f t="shared" si="0"/>
        <v>1.2540425723730524</v>
      </c>
      <c r="V40" s="262">
        <f t="shared" si="0"/>
        <v>1.6720567631640697</v>
      </c>
      <c r="W40" s="262">
        <f t="shared" si="0"/>
        <v>2.0900709539550872</v>
      </c>
      <c r="X40" s="262">
        <f t="shared" si="0"/>
        <v>2.5080851447461048</v>
      </c>
      <c r="Y40" s="262">
        <f t="shared" si="0"/>
        <v>2.9260993355371223</v>
      </c>
      <c r="Z40" s="262">
        <f t="shared" si="0"/>
        <v>3.3441135263281394</v>
      </c>
      <c r="AA40" s="262">
        <f t="shared" si="0"/>
        <v>3.7621277171191569</v>
      </c>
      <c r="AB40" s="262">
        <f t="shared" si="0"/>
        <v>4.1801419079101745</v>
      </c>
      <c r="AC40" s="262">
        <f t="shared" si="0"/>
        <v>4.5981560987011925</v>
      </c>
      <c r="AD40" s="262">
        <f t="shared" si="0"/>
        <v>5.0161702894922096</v>
      </c>
      <c r="AE40" s="262">
        <f t="shared" si="0"/>
        <v>5.4341844802832266</v>
      </c>
      <c r="AF40" s="262">
        <f t="shared" si="0"/>
        <v>5.8521986710742446</v>
      </c>
      <c r="AG40" s="262">
        <f t="shared" si="0"/>
        <v>6.2702128618652617</v>
      </c>
      <c r="AH40" s="262">
        <f t="shared" si="0"/>
        <v>6.6882270526562788</v>
      </c>
      <c r="AI40" s="262">
        <f t="shared" si="0"/>
        <v>7.1062412434472968</v>
      </c>
      <c r="AJ40" s="262">
        <f t="shared" si="0"/>
        <v>7.5242554342383139</v>
      </c>
      <c r="AK40" s="262">
        <f t="shared" si="0"/>
        <v>7.942269625029331</v>
      </c>
      <c r="AL40" s="262">
        <f t="shared" si="0"/>
        <v>8.360283815820349</v>
      </c>
      <c r="AM40" s="262">
        <f t="shared" si="0"/>
        <v>8.7782980066113669</v>
      </c>
      <c r="AN40" s="262">
        <f t="shared" si="0"/>
        <v>9.1963121974023849</v>
      </c>
      <c r="AO40" s="262">
        <f t="shared" si="0"/>
        <v>9.6143263881934011</v>
      </c>
      <c r="AP40" s="262">
        <f t="shared" si="0"/>
        <v>10.032340578984419</v>
      </c>
      <c r="AQ40" s="262">
        <f t="shared" si="0"/>
        <v>10.450354769775435</v>
      </c>
      <c r="AR40" s="262">
        <f t="shared" si="0"/>
        <v>10.868368960566453</v>
      </c>
      <c r="AS40" s="262">
        <f t="shared" si="0"/>
        <v>11.286383151357471</v>
      </c>
      <c r="AT40" s="262">
        <f t="shared" si="0"/>
        <v>11.704397342148489</v>
      </c>
      <c r="AU40" s="262">
        <f t="shared" si="0"/>
        <v>12.122411532939505</v>
      </c>
      <c r="AV40" s="262">
        <f t="shared" si="0"/>
        <v>12.540425723730523</v>
      </c>
      <c r="AW40" s="262">
        <f t="shared" si="0"/>
        <v>12.95843991452154</v>
      </c>
      <c r="AX40" s="262">
        <f t="shared" si="0"/>
        <v>13.376454105312558</v>
      </c>
      <c r="AY40" s="262">
        <f t="shared" si="0"/>
        <v>13.794468296103577</v>
      </c>
      <c r="AZ40" s="262">
        <f t="shared" si="0"/>
        <v>14.212482486894594</v>
      </c>
      <c r="BA40" s="262">
        <f t="shared" si="0"/>
        <v>14.630496677685612</v>
      </c>
      <c r="BB40" s="262">
        <f t="shared" si="0"/>
        <v>15.048510868476628</v>
      </c>
      <c r="BC40" s="262">
        <f t="shared" si="0"/>
        <v>15.466525059267646</v>
      </c>
      <c r="BD40" s="262">
        <f t="shared" si="0"/>
        <v>15.884539250058662</v>
      </c>
      <c r="BE40" s="262">
        <f t="shared" si="0"/>
        <v>16.302553440849682</v>
      </c>
      <c r="BF40" s="262">
        <f t="shared" si="0"/>
        <v>16.720567631640698</v>
      </c>
      <c r="BG40" s="262">
        <f t="shared" si="0"/>
        <v>17.138581822431714</v>
      </c>
      <c r="BH40" s="262">
        <f t="shared" si="0"/>
        <v>17.556596013222734</v>
      </c>
      <c r="BI40" s="262">
        <f t="shared" si="0"/>
        <v>17.97461020401375</v>
      </c>
      <c r="BJ40" s="262">
        <f t="shared" si="0"/>
        <v>18.39262439480477</v>
      </c>
      <c r="BK40" s="262">
        <f t="shared" si="0"/>
        <v>18.810638585595783</v>
      </c>
      <c r="BL40" s="262">
        <f t="shared" si="0"/>
        <v>19.228652776386802</v>
      </c>
      <c r="BM40" s="262">
        <f t="shared" si="0"/>
        <v>19.646666967177818</v>
      </c>
      <c r="BN40" s="262">
        <f t="shared" si="0"/>
        <v>20.064681157968838</v>
      </c>
      <c r="BO40" s="262">
        <f t="shared" si="0"/>
        <v>20.482695348759858</v>
      </c>
      <c r="BP40" s="262">
        <f t="shared" si="0"/>
        <v>20.900709539550871</v>
      </c>
      <c r="BQ40" s="262">
        <f t="shared" si="0"/>
        <v>21.31872373034189</v>
      </c>
      <c r="BR40" s="262">
        <f t="shared" si="0"/>
        <v>21.736737921132907</v>
      </c>
      <c r="BS40" s="262">
        <f t="shared" si="0"/>
        <v>22.154752111923926</v>
      </c>
      <c r="BT40" s="262">
        <f t="shared" si="0"/>
        <v>22.572766302714943</v>
      </c>
      <c r="BU40" s="262">
        <f t="shared" si="0"/>
        <v>22.990780493505959</v>
      </c>
      <c r="BV40" s="262">
        <f t="shared" si="0"/>
        <v>23.408794684296979</v>
      </c>
      <c r="BW40" s="262">
        <f t="shared" si="0"/>
        <v>23.826808875087995</v>
      </c>
      <c r="BX40" s="262">
        <f t="shared" si="0"/>
        <v>24.244823065879011</v>
      </c>
      <c r="BY40" s="262">
        <f t="shared" si="0"/>
        <v>24.662837256670027</v>
      </c>
      <c r="BZ40" s="262">
        <f t="shared" si="0"/>
        <v>25.080851447461047</v>
      </c>
      <c r="CA40" s="262">
        <f t="shared" si="0"/>
        <v>25.498865638252067</v>
      </c>
      <c r="CB40" s="262">
        <f t="shared" si="0"/>
        <v>25.916879829043079</v>
      </c>
      <c r="CC40" s="262">
        <f t="shared" si="0"/>
        <v>26.334894019834099</v>
      </c>
      <c r="CD40" s="262">
        <f t="shared" si="0"/>
        <v>26.752908210625115</v>
      </c>
      <c r="CE40" s="262">
        <f t="shared" si="1"/>
        <v>27.170922401416135</v>
      </c>
      <c r="CF40" s="262">
        <f t="shared" si="1"/>
        <v>27.588936592207155</v>
      </c>
      <c r="CG40" s="262">
        <f t="shared" si="1"/>
        <v>28.006950782998167</v>
      </c>
      <c r="CH40" s="262">
        <f t="shared" si="1"/>
        <v>28.424964973789187</v>
      </c>
      <c r="CI40" s="262">
        <f t="shared" si="1"/>
        <v>28.842979164580203</v>
      </c>
      <c r="CJ40" s="262">
        <f t="shared" si="1"/>
        <v>29.260993355371223</v>
      </c>
      <c r="CK40" s="262">
        <f t="shared" si="1"/>
        <v>29.679007546162236</v>
      </c>
      <c r="CL40" s="262">
        <f t="shared" si="1"/>
        <v>30.097021736953256</v>
      </c>
      <c r="CM40" s="262">
        <f t="shared" si="1"/>
        <v>30.515035927744275</v>
      </c>
      <c r="CN40" s="262">
        <f t="shared" si="1"/>
        <v>30.933050118535292</v>
      </c>
      <c r="CO40" s="262">
        <f t="shared" si="1"/>
        <v>31.351064309326308</v>
      </c>
      <c r="CP40" s="262">
        <f t="shared" si="1"/>
        <v>31.769078500117324</v>
      </c>
      <c r="CQ40" s="262">
        <f t="shared" si="1"/>
        <v>32.187092690908344</v>
      </c>
      <c r="CR40" s="262">
        <f t="shared" si="1"/>
        <v>32.605106881699363</v>
      </c>
      <c r="CS40" s="262">
        <f t="shared" si="1"/>
        <v>33.023121072490376</v>
      </c>
      <c r="CT40" s="262">
        <f t="shared" si="1"/>
        <v>33.441135263281396</v>
      </c>
      <c r="CU40" s="262">
        <f t="shared" si="1"/>
        <v>33.859149454072416</v>
      </c>
      <c r="CV40" s="262">
        <f t="shared" si="1"/>
        <v>34.277163644863428</v>
      </c>
      <c r="CW40" s="262">
        <f t="shared" si="1"/>
        <v>34.695177835654448</v>
      </c>
      <c r="CX40" s="262">
        <f t="shared" si="1"/>
        <v>35.113192026445468</v>
      </c>
      <c r="CY40" s="262">
        <f t="shared" si="1"/>
        <v>35.53120621723648</v>
      </c>
      <c r="CZ40" s="262">
        <f t="shared" si="1"/>
        <v>35.9492204080275</v>
      </c>
      <c r="DA40" s="262">
        <f t="shared" si="1"/>
        <v>36.36723459881852</v>
      </c>
      <c r="DB40" s="262">
        <f t="shared" si="1"/>
        <v>36.78524878960954</v>
      </c>
      <c r="DC40" s="262">
        <f t="shared" si="1"/>
        <v>37.203262980400559</v>
      </c>
      <c r="DD40" s="262">
        <f t="shared" si="1"/>
        <v>37.621277171191565</v>
      </c>
      <c r="DE40" s="262">
        <f t="shared" si="1"/>
        <v>38.039291361982585</v>
      </c>
      <c r="DF40" s="262">
        <f t="shared" si="1"/>
        <v>38.457305552773605</v>
      </c>
      <c r="DG40" s="262">
        <f t="shared" si="1"/>
        <v>38.875319743564624</v>
      </c>
      <c r="DH40" s="262">
        <f t="shared" si="1"/>
        <v>39.293333934355637</v>
      </c>
      <c r="DI40" s="262">
        <f t="shared" si="1"/>
        <v>39.711348125146657</v>
      </c>
      <c r="DJ40" s="262">
        <f t="shared" si="1"/>
        <v>40.129362315937676</v>
      </c>
      <c r="DK40" s="262">
        <f t="shared" si="1"/>
        <v>40.547376506728696</v>
      </c>
      <c r="DL40" s="262">
        <f t="shared" si="1"/>
        <v>40.965390697519716</v>
      </c>
      <c r="DM40" s="262">
        <f t="shared" si="1"/>
        <v>41.383404888310722</v>
      </c>
      <c r="DN40" s="262">
        <f t="shared" si="1"/>
        <v>41.801419079101741</v>
      </c>
      <c r="DO40" s="262">
        <f t="shared" si="1"/>
        <v>42.219433269892761</v>
      </c>
      <c r="DP40" s="262">
        <f t="shared" si="1"/>
        <v>42.637447460683781</v>
      </c>
      <c r="DQ40" s="262">
        <f t="shared" si="1"/>
        <v>43.055461651474801</v>
      </c>
      <c r="DR40" s="262">
        <f t="shared" si="1"/>
        <v>43.473475842265813</v>
      </c>
      <c r="DS40" s="262">
        <f t="shared" si="1"/>
        <v>43.891490033056833</v>
      </c>
      <c r="DT40" s="262">
        <f t="shared" si="1"/>
        <v>44.309504223847853</v>
      </c>
      <c r="DU40" s="262">
        <f t="shared" si="1"/>
        <v>44.727518414638865</v>
      </c>
      <c r="DV40" s="262">
        <f t="shared" si="1"/>
        <v>45.145532605429885</v>
      </c>
      <c r="DW40" s="262">
        <f t="shared" si="1"/>
        <v>45.563546796220898</v>
      </c>
      <c r="DX40" s="262">
        <f t="shared" si="1"/>
        <v>45.981560987011918</v>
      </c>
      <c r="DY40" s="262">
        <f t="shared" si="1"/>
        <v>46.399575177802937</v>
      </c>
      <c r="DZ40" s="262">
        <f t="shared" si="1"/>
        <v>46.817589368593957</v>
      </c>
      <c r="EA40" s="262">
        <f t="shared" si="1"/>
        <v>47.235603559384977</v>
      </c>
      <c r="EB40" s="262">
        <f t="shared" si="1"/>
        <v>47.653617750175989</v>
      </c>
      <c r="EC40" s="262">
        <f t="shared" si="1"/>
        <v>48.071631940967009</v>
      </c>
      <c r="ED40" s="262">
        <f t="shared" si="1"/>
        <v>48.489646131758022</v>
      </c>
      <c r="EE40" s="262">
        <f t="shared" si="1"/>
        <v>48.907660322549042</v>
      </c>
      <c r="EF40" s="262">
        <f t="shared" si="1"/>
        <v>49.325674513340054</v>
      </c>
      <c r="EG40" s="262">
        <f t="shared" si="1"/>
        <v>49.743688704131074</v>
      </c>
      <c r="EH40" s="262">
        <f t="shared" si="1"/>
        <v>50.161702894922094</v>
      </c>
      <c r="EI40" s="262">
        <f t="shared" si="1"/>
        <v>50.579717085713114</v>
      </c>
      <c r="EJ40" s="262">
        <f t="shared" si="1"/>
        <v>50.997731276504133</v>
      </c>
      <c r="EK40" s="262">
        <f t="shared" si="1"/>
        <v>51.415745467295146</v>
      </c>
      <c r="EL40" s="262">
        <f t="shared" si="1"/>
        <v>51.833759658086159</v>
      </c>
      <c r="EM40" s="262">
        <f t="shared" si="1"/>
        <v>52.251773848877178</v>
      </c>
      <c r="EN40" s="262">
        <f t="shared" si="1"/>
        <v>52.669788039668198</v>
      </c>
      <c r="EO40" s="262">
        <f t="shared" si="1"/>
        <v>53.087802230459218</v>
      </c>
      <c r="EP40" s="262">
        <f t="shared" si="1"/>
        <v>53.505816421250231</v>
      </c>
      <c r="EQ40" s="262">
        <f t="shared" si="2"/>
        <v>53.92383061204125</v>
      </c>
      <c r="ER40" s="262">
        <f t="shared" si="2"/>
        <v>54.34184480283227</v>
      </c>
      <c r="ES40" s="262">
        <f t="shared" si="2"/>
        <v>54.75985899362329</v>
      </c>
      <c r="ET40" s="262">
        <f t="shared" si="2"/>
        <v>55.17787318441431</v>
      </c>
      <c r="EU40" s="262">
        <f t="shared" si="2"/>
        <v>55.595887375205315</v>
      </c>
      <c r="EV40" s="262">
        <f t="shared" si="2"/>
        <v>56.013901565996335</v>
      </c>
      <c r="EW40" s="262">
        <f t="shared" si="2"/>
        <v>56.431915756787355</v>
      </c>
      <c r="EX40" s="262">
        <f t="shared" si="2"/>
        <v>56.849929947578374</v>
      </c>
      <c r="EY40" s="262">
        <f t="shared" si="2"/>
        <v>57.267944138369394</v>
      </c>
      <c r="EZ40" s="262">
        <f t="shared" si="2"/>
        <v>57.685958329160407</v>
      </c>
      <c r="FA40" s="262">
        <f t="shared" si="2"/>
        <v>58.103972519951427</v>
      </c>
      <c r="FB40" s="262">
        <f t="shared" si="2"/>
        <v>58.521986710742446</v>
      </c>
      <c r="FC40" s="262">
        <f t="shared" si="2"/>
        <v>58.940000901533459</v>
      </c>
      <c r="FD40" s="262">
        <f t="shared" si="2"/>
        <v>59.358015092324472</v>
      </c>
      <c r="FE40" s="262">
        <f t="shared" si="2"/>
        <v>59.776029283115491</v>
      </c>
      <c r="FF40" s="262">
        <f t="shared" si="2"/>
        <v>60.194043473906511</v>
      </c>
      <c r="FG40" s="262">
        <f t="shared" si="2"/>
        <v>60.612057664697531</v>
      </c>
      <c r="FH40" s="262">
        <f t="shared" si="2"/>
        <v>61.030071855488551</v>
      </c>
      <c r="FI40" s="262">
        <f t="shared" si="2"/>
        <v>61.448086046279563</v>
      </c>
      <c r="FJ40" s="262">
        <f t="shared" si="2"/>
        <v>61.866100237070583</v>
      </c>
      <c r="FK40" s="262">
        <f t="shared" si="2"/>
        <v>62.284114427861603</v>
      </c>
      <c r="FL40" s="262">
        <f t="shared" si="2"/>
        <v>62.702128618652615</v>
      </c>
      <c r="FM40" s="262">
        <f t="shared" si="2"/>
        <v>63.120142809443635</v>
      </c>
      <c r="FN40" s="262">
        <f t="shared" si="2"/>
        <v>63.538157000234648</v>
      </c>
      <c r="FO40" s="262">
        <f t="shared" si="2"/>
        <v>63.956171191025668</v>
      </c>
      <c r="FP40" s="262">
        <f t="shared" si="2"/>
        <v>64.374185381816687</v>
      </c>
      <c r="FQ40" s="262">
        <f t="shared" si="2"/>
        <v>64.7921995726077</v>
      </c>
      <c r="FR40" s="262">
        <f t="shared" si="2"/>
        <v>65.210213763398727</v>
      </c>
      <c r="FS40" s="262">
        <f t="shared" si="2"/>
        <v>65.62822795418974</v>
      </c>
      <c r="FT40" s="262">
        <f t="shared" si="2"/>
        <v>66.046242144980752</v>
      </c>
      <c r="FU40" s="262">
        <f t="shared" si="2"/>
        <v>66.464256335771765</v>
      </c>
      <c r="FV40" s="262">
        <f t="shared" si="2"/>
        <v>66.882270526562792</v>
      </c>
      <c r="FW40" s="262">
        <f t="shared" si="2"/>
        <v>67.300284717353804</v>
      </c>
      <c r="FX40" s="262">
        <f t="shared" si="2"/>
        <v>67.718298908144831</v>
      </c>
      <c r="FY40" s="262">
        <f t="shared" si="2"/>
        <v>68.136313098935844</v>
      </c>
      <c r="FZ40" s="262">
        <f t="shared" si="2"/>
        <v>68.554327289726857</v>
      </c>
      <c r="GA40" s="262">
        <f t="shared" si="2"/>
        <v>68.972341480517869</v>
      </c>
      <c r="GB40" s="262">
        <f t="shared" si="2"/>
        <v>69.390355671308896</v>
      </c>
      <c r="GC40" s="262">
        <f t="shared" si="2"/>
        <v>69.808369862099909</v>
      </c>
      <c r="GD40" s="262">
        <f t="shared" si="2"/>
        <v>70.226384052890936</v>
      </c>
      <c r="GE40" s="262">
        <f t="shared" si="2"/>
        <v>70.644398243681948</v>
      </c>
      <c r="GF40" s="262">
        <f t="shared" si="2"/>
        <v>71.062412434472961</v>
      </c>
      <c r="GG40" s="262">
        <f t="shared" si="2"/>
        <v>71.480426625263988</v>
      </c>
      <c r="GH40" s="262">
        <f t="shared" si="2"/>
        <v>71.898440816055</v>
      </c>
      <c r="GI40" s="262">
        <f t="shared" si="2"/>
        <v>72.316455006846027</v>
      </c>
      <c r="GJ40" s="262">
        <f t="shared" si="2"/>
        <v>72.73446919763704</v>
      </c>
      <c r="GK40" s="262">
        <f t="shared" si="2"/>
        <v>73.152483388428053</v>
      </c>
      <c r="GL40" s="262">
        <f t="shared" si="2"/>
        <v>73.570497579219079</v>
      </c>
      <c r="GM40" s="262">
        <f t="shared" si="2"/>
        <v>73.988511770010092</v>
      </c>
      <c r="GN40" s="262">
        <f t="shared" si="2"/>
        <v>74.406525960801119</v>
      </c>
      <c r="GO40" s="262">
        <f t="shared" si="2"/>
        <v>74.824540151592132</v>
      </c>
      <c r="GP40" s="262">
        <f t="shared" si="2"/>
        <v>75.24255434238313</v>
      </c>
      <c r="GQ40" s="262">
        <f t="shared" si="2"/>
        <v>75.660568533174157</v>
      </c>
      <c r="GR40" s="262">
        <f t="shared" si="2"/>
        <v>76.07858272396517</v>
      </c>
      <c r="GS40" s="262">
        <f t="shared" si="2"/>
        <v>76.496596914756182</v>
      </c>
      <c r="GT40" s="262">
        <f t="shared" si="2"/>
        <v>76.914611105547209</v>
      </c>
      <c r="GU40" s="262">
        <f t="shared" si="2"/>
        <v>77.332625296338222</v>
      </c>
      <c r="GV40" s="262">
        <f t="shared" si="2"/>
        <v>77.750639487129249</v>
      </c>
      <c r="GW40" s="262">
        <f t="shared" si="2"/>
        <v>78.168653677920261</v>
      </c>
      <c r="GX40" s="262">
        <f t="shared" si="2"/>
        <v>78.586667868711274</v>
      </c>
      <c r="GY40" s="262">
        <f t="shared" si="2"/>
        <v>79.004682059502301</v>
      </c>
      <c r="GZ40" s="262">
        <f t="shared" si="2"/>
        <v>79.422696250293313</v>
      </c>
      <c r="HA40" s="262">
        <f t="shared" si="2"/>
        <v>79.84071044108434</v>
      </c>
      <c r="HB40" s="262">
        <f t="shared" si="2"/>
        <v>80.258724631875353</v>
      </c>
      <c r="HC40" s="262">
        <f t="shared" si="3"/>
        <v>80.676738822666366</v>
      </c>
      <c r="HD40" s="262">
        <f t="shared" si="3"/>
        <v>81.094753013457392</v>
      </c>
      <c r="HE40" s="262">
        <f t="shared" si="3"/>
        <v>81.512767204248405</v>
      </c>
      <c r="HF40" s="262">
        <f t="shared" si="3"/>
        <v>81.930781395039432</v>
      </c>
      <c r="HG40" s="262">
        <f t="shared" si="3"/>
        <v>82.34879558583043</v>
      </c>
      <c r="HH40" s="262">
        <f t="shared" si="3"/>
        <v>82.766809776621443</v>
      </c>
      <c r="HI40" s="262">
        <f t="shared" si="3"/>
        <v>83.18482396741247</v>
      </c>
      <c r="HJ40" s="262">
        <f t="shared" si="3"/>
        <v>83.602838158203483</v>
      </c>
      <c r="HK40" s="262">
        <f t="shared" si="3"/>
        <v>84.020852348994509</v>
      </c>
      <c r="HL40" s="262">
        <f t="shared" si="3"/>
        <v>84.438866539785522</v>
      </c>
      <c r="HM40" s="262">
        <f t="shared" si="3"/>
        <v>84.856880730576535</v>
      </c>
      <c r="HN40" s="262">
        <f t="shared" si="3"/>
        <v>85.274894921367562</v>
      </c>
      <c r="HO40" s="262">
        <f t="shared" si="3"/>
        <v>85.692909112158574</v>
      </c>
      <c r="HP40" s="262">
        <f t="shared" si="3"/>
        <v>86.110923302949601</v>
      </c>
      <c r="HQ40" s="262">
        <f t="shared" si="3"/>
        <v>86.528937493740614</v>
      </c>
      <c r="HR40" s="262">
        <f t="shared" si="3"/>
        <v>86.946951684531626</v>
      </c>
      <c r="HS40" s="262">
        <f t="shared" si="3"/>
        <v>87.364965875322653</v>
      </c>
      <c r="HT40" s="262">
        <f t="shared" si="3"/>
        <v>87.782980066113666</v>
      </c>
      <c r="HU40" s="262">
        <f t="shared" si="3"/>
        <v>88.200994256904693</v>
      </c>
      <c r="HV40" s="262">
        <f t="shared" si="3"/>
        <v>88.619008447695705</v>
      </c>
      <c r="HW40" s="262">
        <f t="shared" si="3"/>
        <v>89.037022638486718</v>
      </c>
      <c r="HX40" s="262">
        <f t="shared" si="3"/>
        <v>89.455036829277731</v>
      </c>
      <c r="HY40" s="262">
        <f t="shared" si="3"/>
        <v>89.873051020068743</v>
      </c>
      <c r="HZ40" s="262">
        <f t="shared" si="3"/>
        <v>90.29106521085977</v>
      </c>
      <c r="IA40" s="262">
        <f t="shared" si="3"/>
        <v>90.709079401650783</v>
      </c>
      <c r="IB40" s="262">
        <f t="shared" si="3"/>
        <v>91.127093592441796</v>
      </c>
      <c r="IC40" s="262">
        <f t="shared" si="3"/>
        <v>91.545107783232822</v>
      </c>
      <c r="ID40" s="262">
        <f t="shared" si="3"/>
        <v>91.963121974023835</v>
      </c>
      <c r="IE40" s="262">
        <f t="shared" si="3"/>
        <v>92.381136164814862</v>
      </c>
      <c r="IF40" s="262">
        <f t="shared" si="3"/>
        <v>92.799150355605875</v>
      </c>
      <c r="IG40" s="262">
        <f t="shared" si="3"/>
        <v>93.217164546396887</v>
      </c>
      <c r="IH40" s="262">
        <f t="shared" si="3"/>
        <v>93.635178737187914</v>
      </c>
      <c r="II40" s="262">
        <f t="shared" si="3"/>
        <v>94.053192927978927</v>
      </c>
      <c r="IJ40" s="262">
        <f t="shared" si="3"/>
        <v>94.471207118769954</v>
      </c>
      <c r="IK40" s="262">
        <f t="shared" si="3"/>
        <v>94.889221309560966</v>
      </c>
      <c r="IL40" s="262">
        <f t="shared" si="3"/>
        <v>95.307235500351979</v>
      </c>
      <c r="IM40" s="262">
        <f t="shared" si="3"/>
        <v>95.725249691143006</v>
      </c>
      <c r="IN40" s="262">
        <f t="shared" si="3"/>
        <v>96.143263881934018</v>
      </c>
      <c r="IO40" s="262">
        <f t="shared" si="3"/>
        <v>96.561278072725017</v>
      </c>
      <c r="IP40" s="262">
        <f t="shared" si="3"/>
        <v>96.979292263516044</v>
      </c>
      <c r="IQ40" s="262">
        <f t="shared" si="3"/>
        <v>97.397306454307056</v>
      </c>
      <c r="IR40" s="262">
        <f t="shared" si="3"/>
        <v>97.815320645098083</v>
      </c>
      <c r="IS40" s="262">
        <f t="shared" si="3"/>
        <v>98.233334835889096</v>
      </c>
    </row>
    <row r="41" spans="2:253" hidden="1" x14ac:dyDescent="0.25">
      <c r="C41" s="573"/>
      <c r="D41" s="573"/>
      <c r="E41" s="265"/>
      <c r="F41" s="257"/>
      <c r="G41" s="257"/>
      <c r="I41" s="255"/>
      <c r="K41" s="267">
        <f>IF(Results!I18=" ","0",MIN(R48:IS48))</f>
        <v>27938.266248089298</v>
      </c>
      <c r="N41" s="1"/>
      <c r="O41" s="265"/>
      <c r="P41" s="271">
        <f>(G24+G32)*2*3.142</f>
        <v>41586.428517637571</v>
      </c>
      <c r="Q41" s="255"/>
      <c r="R41" s="260">
        <f t="shared" ref="R41:CC41" si="4">R42*$P$39</f>
        <v>0</v>
      </c>
      <c r="S41" s="260">
        <f t="shared" si="4"/>
        <v>25.080851447461047</v>
      </c>
      <c r="T41" s="260">
        <f t="shared" si="4"/>
        <v>50.161702894922094</v>
      </c>
      <c r="U41" s="260">
        <f t="shared" si="4"/>
        <v>75.242554342383144</v>
      </c>
      <c r="V41" s="260">
        <f t="shared" si="4"/>
        <v>100.32340578984419</v>
      </c>
      <c r="W41" s="260">
        <f t="shared" si="4"/>
        <v>125.40425723730523</v>
      </c>
      <c r="X41" s="260">
        <f t="shared" si="4"/>
        <v>150.48510868476629</v>
      </c>
      <c r="Y41" s="260">
        <f t="shared" si="4"/>
        <v>175.56596013222733</v>
      </c>
      <c r="Z41" s="260">
        <f t="shared" si="4"/>
        <v>200.64681157968838</v>
      </c>
      <c r="AA41" s="260">
        <f t="shared" si="4"/>
        <v>225.72766302714942</v>
      </c>
      <c r="AB41" s="260">
        <f t="shared" si="4"/>
        <v>250.80851447461046</v>
      </c>
      <c r="AC41" s="260">
        <f t="shared" si="4"/>
        <v>275.88936592207153</v>
      </c>
      <c r="AD41" s="260">
        <f t="shared" si="4"/>
        <v>300.97021736953258</v>
      </c>
      <c r="AE41" s="260">
        <f t="shared" si="4"/>
        <v>326.05106881699362</v>
      </c>
      <c r="AF41" s="260">
        <f t="shared" si="4"/>
        <v>351.13192026445466</v>
      </c>
      <c r="AG41" s="260">
        <f t="shared" si="4"/>
        <v>376.21277171191571</v>
      </c>
      <c r="AH41" s="260">
        <f t="shared" si="4"/>
        <v>401.29362315937675</v>
      </c>
      <c r="AI41" s="260">
        <f t="shared" si="4"/>
        <v>426.37447460683779</v>
      </c>
      <c r="AJ41" s="260">
        <f t="shared" si="4"/>
        <v>451.45532605429884</v>
      </c>
      <c r="AK41" s="260">
        <f t="shared" si="4"/>
        <v>476.53617750175988</v>
      </c>
      <c r="AL41" s="260">
        <f t="shared" si="4"/>
        <v>501.61702894922092</v>
      </c>
      <c r="AM41" s="260">
        <f t="shared" si="4"/>
        <v>526.69788039668197</v>
      </c>
      <c r="AN41" s="260">
        <f t="shared" si="4"/>
        <v>551.77873184414307</v>
      </c>
      <c r="AO41" s="260">
        <f t="shared" si="4"/>
        <v>576.85958329160405</v>
      </c>
      <c r="AP41" s="260">
        <f t="shared" si="4"/>
        <v>601.94043473906515</v>
      </c>
      <c r="AQ41" s="260">
        <f t="shared" si="4"/>
        <v>627.02128618652614</v>
      </c>
      <c r="AR41" s="260">
        <f t="shared" si="4"/>
        <v>652.10213763398724</v>
      </c>
      <c r="AS41" s="260">
        <f t="shared" si="4"/>
        <v>677.18298908144823</v>
      </c>
      <c r="AT41" s="260">
        <f t="shared" si="4"/>
        <v>702.26384052890933</v>
      </c>
      <c r="AU41" s="260">
        <f t="shared" si="4"/>
        <v>727.34469197637031</v>
      </c>
      <c r="AV41" s="260">
        <f t="shared" si="4"/>
        <v>752.42554342383141</v>
      </c>
      <c r="AW41" s="260">
        <f t="shared" si="4"/>
        <v>777.5063948712924</v>
      </c>
      <c r="AX41" s="260">
        <f t="shared" si="4"/>
        <v>802.5872463187535</v>
      </c>
      <c r="AY41" s="260">
        <f t="shared" si="4"/>
        <v>827.6680977662146</v>
      </c>
      <c r="AZ41" s="260">
        <f t="shared" si="4"/>
        <v>852.74894921367559</v>
      </c>
      <c r="BA41" s="260">
        <f t="shared" si="4"/>
        <v>877.82980066113669</v>
      </c>
      <c r="BB41" s="260">
        <f t="shared" si="4"/>
        <v>902.91065210859767</v>
      </c>
      <c r="BC41" s="260">
        <f t="shared" si="4"/>
        <v>927.99150355605877</v>
      </c>
      <c r="BD41" s="260">
        <f t="shared" si="4"/>
        <v>953.07235500351976</v>
      </c>
      <c r="BE41" s="260">
        <f t="shared" si="4"/>
        <v>978.15320645098086</v>
      </c>
      <c r="BF41" s="260">
        <f t="shared" si="4"/>
        <v>1003.2340578984418</v>
      </c>
      <c r="BG41" s="260">
        <f t="shared" si="4"/>
        <v>1028.3149093459028</v>
      </c>
      <c r="BH41" s="260">
        <f t="shared" si="4"/>
        <v>1053.3957607933639</v>
      </c>
      <c r="BI41" s="260">
        <f t="shared" si="4"/>
        <v>1078.476612240825</v>
      </c>
      <c r="BJ41" s="260">
        <f t="shared" si="4"/>
        <v>1103.5574636882861</v>
      </c>
      <c r="BK41" s="260">
        <f t="shared" si="4"/>
        <v>1128.638315135747</v>
      </c>
      <c r="BL41" s="260">
        <f t="shared" si="4"/>
        <v>1153.7191665832081</v>
      </c>
      <c r="BM41" s="260">
        <f t="shared" si="4"/>
        <v>1178.8000180306692</v>
      </c>
      <c r="BN41" s="260">
        <f t="shared" si="4"/>
        <v>1203.8808694781303</v>
      </c>
      <c r="BO41" s="260">
        <f t="shared" si="4"/>
        <v>1228.9617209255914</v>
      </c>
      <c r="BP41" s="260">
        <f t="shared" si="4"/>
        <v>1254.0425723730523</v>
      </c>
      <c r="BQ41" s="260">
        <f t="shared" si="4"/>
        <v>1279.1234238205134</v>
      </c>
      <c r="BR41" s="260">
        <f t="shared" si="4"/>
        <v>1304.2042752679745</v>
      </c>
      <c r="BS41" s="260">
        <f t="shared" si="4"/>
        <v>1329.2851267154356</v>
      </c>
      <c r="BT41" s="260">
        <f t="shared" si="4"/>
        <v>1354.3659781628965</v>
      </c>
      <c r="BU41" s="260">
        <f t="shared" si="4"/>
        <v>1379.4468296103576</v>
      </c>
      <c r="BV41" s="260">
        <f t="shared" si="4"/>
        <v>1404.5276810578187</v>
      </c>
      <c r="BW41" s="260">
        <f t="shared" si="4"/>
        <v>1429.6085325052798</v>
      </c>
      <c r="BX41" s="260">
        <f t="shared" si="4"/>
        <v>1454.6893839527406</v>
      </c>
      <c r="BY41" s="260">
        <f t="shared" si="4"/>
        <v>1479.7702354002017</v>
      </c>
      <c r="BZ41" s="260">
        <f t="shared" si="4"/>
        <v>1504.8510868476628</v>
      </c>
      <c r="CA41" s="260">
        <f t="shared" si="4"/>
        <v>1529.9319382951239</v>
      </c>
      <c r="CB41" s="260">
        <f t="shared" si="4"/>
        <v>1555.0127897425848</v>
      </c>
      <c r="CC41" s="260">
        <f t="shared" si="4"/>
        <v>1580.0936411900459</v>
      </c>
      <c r="CD41" s="260">
        <f t="shared" ref="CD41:EO41" si="5">CD42*$P$39</f>
        <v>1605.174492637507</v>
      </c>
      <c r="CE41" s="260">
        <f t="shared" si="5"/>
        <v>1630.2553440849681</v>
      </c>
      <c r="CF41" s="260">
        <f t="shared" si="5"/>
        <v>1655.3361955324292</v>
      </c>
      <c r="CG41" s="260">
        <f t="shared" si="5"/>
        <v>1680.4170469798901</v>
      </c>
      <c r="CH41" s="260">
        <f t="shared" si="5"/>
        <v>1705.4978984273512</v>
      </c>
      <c r="CI41" s="260">
        <f t="shared" si="5"/>
        <v>1730.5787498748123</v>
      </c>
      <c r="CJ41" s="260">
        <f t="shared" si="5"/>
        <v>1755.6596013222734</v>
      </c>
      <c r="CK41" s="260">
        <f t="shared" si="5"/>
        <v>1780.7404527697342</v>
      </c>
      <c r="CL41" s="260">
        <f t="shared" si="5"/>
        <v>1805.8213042171953</v>
      </c>
      <c r="CM41" s="260">
        <f t="shared" si="5"/>
        <v>1830.9021556646564</v>
      </c>
      <c r="CN41" s="260">
        <f t="shared" si="5"/>
        <v>1855.9830071121175</v>
      </c>
      <c r="CO41" s="260">
        <f t="shared" si="5"/>
        <v>1881.0638585595784</v>
      </c>
      <c r="CP41" s="260">
        <f t="shared" si="5"/>
        <v>1906.1447100070395</v>
      </c>
      <c r="CQ41" s="260">
        <f t="shared" si="5"/>
        <v>1931.2255614545006</v>
      </c>
      <c r="CR41" s="260">
        <f t="shared" si="5"/>
        <v>1956.3064129019617</v>
      </c>
      <c r="CS41" s="260">
        <f t="shared" si="5"/>
        <v>1981.3872643494226</v>
      </c>
      <c r="CT41" s="260">
        <f t="shared" si="5"/>
        <v>2006.4681157968837</v>
      </c>
      <c r="CU41" s="260">
        <f t="shared" si="5"/>
        <v>2031.5489672443448</v>
      </c>
      <c r="CV41" s="260">
        <f t="shared" si="5"/>
        <v>2056.6298186918057</v>
      </c>
      <c r="CW41" s="260">
        <f t="shared" si="5"/>
        <v>2081.7106701392668</v>
      </c>
      <c r="CX41" s="260">
        <f t="shared" si="5"/>
        <v>2106.7915215867279</v>
      </c>
      <c r="CY41" s="260">
        <f t="shared" si="5"/>
        <v>2131.872373034189</v>
      </c>
      <c r="CZ41" s="260">
        <f t="shared" si="5"/>
        <v>2156.9532244816501</v>
      </c>
      <c r="DA41" s="260">
        <f t="shared" si="5"/>
        <v>2182.0340759291112</v>
      </c>
      <c r="DB41" s="260">
        <f t="shared" si="5"/>
        <v>2207.1149273765723</v>
      </c>
      <c r="DC41" s="260">
        <f t="shared" si="5"/>
        <v>2232.1957788240334</v>
      </c>
      <c r="DD41" s="260">
        <f t="shared" si="5"/>
        <v>2257.276630271494</v>
      </c>
      <c r="DE41" s="260">
        <f t="shared" si="5"/>
        <v>2282.3574817189551</v>
      </c>
      <c r="DF41" s="260">
        <f t="shared" si="5"/>
        <v>2307.4383331664162</v>
      </c>
      <c r="DG41" s="260">
        <f t="shared" si="5"/>
        <v>2332.5191846138773</v>
      </c>
      <c r="DH41" s="260">
        <f t="shared" si="5"/>
        <v>2357.6000360613384</v>
      </c>
      <c r="DI41" s="260">
        <f t="shared" si="5"/>
        <v>2382.6808875087995</v>
      </c>
      <c r="DJ41" s="260">
        <f t="shared" si="5"/>
        <v>2407.7617389562606</v>
      </c>
      <c r="DK41" s="260">
        <f t="shared" si="5"/>
        <v>2432.8425904037217</v>
      </c>
      <c r="DL41" s="260">
        <f t="shared" si="5"/>
        <v>2457.9234418511828</v>
      </c>
      <c r="DM41" s="260">
        <f t="shared" si="5"/>
        <v>2483.0042932986435</v>
      </c>
      <c r="DN41" s="260">
        <f t="shared" si="5"/>
        <v>2508.0851447461046</v>
      </c>
      <c r="DO41" s="260">
        <f t="shared" si="5"/>
        <v>2533.1659961935657</v>
      </c>
      <c r="DP41" s="260">
        <f t="shared" si="5"/>
        <v>2558.2468476410268</v>
      </c>
      <c r="DQ41" s="260">
        <f t="shared" si="5"/>
        <v>2583.3276990884879</v>
      </c>
      <c r="DR41" s="260">
        <f t="shared" si="5"/>
        <v>2608.408550535949</v>
      </c>
      <c r="DS41" s="260">
        <f t="shared" si="5"/>
        <v>2633.4894019834101</v>
      </c>
      <c r="DT41" s="260">
        <f t="shared" si="5"/>
        <v>2658.5702534308712</v>
      </c>
      <c r="DU41" s="260">
        <f t="shared" si="5"/>
        <v>2683.6511048783318</v>
      </c>
      <c r="DV41" s="260">
        <f t="shared" si="5"/>
        <v>2708.7319563257929</v>
      </c>
      <c r="DW41" s="260">
        <f t="shared" si="5"/>
        <v>2733.812807773254</v>
      </c>
      <c r="DX41" s="260">
        <f t="shared" si="5"/>
        <v>2758.8936592207151</v>
      </c>
      <c r="DY41" s="260">
        <f t="shared" si="5"/>
        <v>2783.9745106681762</v>
      </c>
      <c r="DZ41" s="260">
        <f t="shared" si="5"/>
        <v>2809.0553621156373</v>
      </c>
      <c r="EA41" s="260">
        <f t="shared" si="5"/>
        <v>2834.1362135630984</v>
      </c>
      <c r="EB41" s="260">
        <f t="shared" si="5"/>
        <v>2859.2170650105595</v>
      </c>
      <c r="EC41" s="260">
        <f t="shared" si="5"/>
        <v>2884.2979164580206</v>
      </c>
      <c r="ED41" s="260">
        <f t="shared" si="5"/>
        <v>2909.3787679054813</v>
      </c>
      <c r="EE41" s="260">
        <f t="shared" si="5"/>
        <v>2934.4596193529424</v>
      </c>
      <c r="EF41" s="260">
        <f t="shared" si="5"/>
        <v>2959.5404708004035</v>
      </c>
      <c r="EG41" s="260">
        <f t="shared" si="5"/>
        <v>2984.6213222478646</v>
      </c>
      <c r="EH41" s="260">
        <f t="shared" si="5"/>
        <v>3009.7021736953257</v>
      </c>
      <c r="EI41" s="260">
        <f t="shared" si="5"/>
        <v>3034.7830251427868</v>
      </c>
      <c r="EJ41" s="260">
        <f t="shared" si="5"/>
        <v>3059.8638765902479</v>
      </c>
      <c r="EK41" s="260">
        <f t="shared" si="5"/>
        <v>3084.944728037709</v>
      </c>
      <c r="EL41" s="260">
        <f t="shared" si="5"/>
        <v>3110.0255794851696</v>
      </c>
      <c r="EM41" s="260">
        <f t="shared" si="5"/>
        <v>3135.1064309326307</v>
      </c>
      <c r="EN41" s="260">
        <f t="shared" si="5"/>
        <v>3160.1872823800918</v>
      </c>
      <c r="EO41" s="260">
        <f t="shared" si="5"/>
        <v>3185.2681338275529</v>
      </c>
      <c r="EP41" s="260">
        <f t="shared" ref="EP41:HA41" si="6">EP42*$P$39</f>
        <v>3210.348985275014</v>
      </c>
      <c r="EQ41" s="260">
        <f t="shared" si="6"/>
        <v>3235.4298367224751</v>
      </c>
      <c r="ER41" s="260">
        <f t="shared" si="6"/>
        <v>3260.5106881699362</v>
      </c>
      <c r="ES41" s="260">
        <f t="shared" si="6"/>
        <v>3285.5915396173973</v>
      </c>
      <c r="ET41" s="260">
        <f t="shared" si="6"/>
        <v>3310.6723910648584</v>
      </c>
      <c r="EU41" s="260">
        <f t="shared" si="6"/>
        <v>3335.753242512319</v>
      </c>
      <c r="EV41" s="260">
        <f t="shared" si="6"/>
        <v>3360.8340939597801</v>
      </c>
      <c r="EW41" s="260">
        <f t="shared" si="6"/>
        <v>3385.9149454072412</v>
      </c>
      <c r="EX41" s="260">
        <f t="shared" si="6"/>
        <v>3410.9957968547023</v>
      </c>
      <c r="EY41" s="260">
        <f t="shared" si="6"/>
        <v>3436.0766483021634</v>
      </c>
      <c r="EZ41" s="260">
        <f t="shared" si="6"/>
        <v>3461.1574997496245</v>
      </c>
      <c r="FA41" s="260">
        <f t="shared" si="6"/>
        <v>3486.2383511970856</v>
      </c>
      <c r="FB41" s="260">
        <f t="shared" si="6"/>
        <v>3511.3192026445467</v>
      </c>
      <c r="FC41" s="260">
        <f t="shared" si="6"/>
        <v>3536.4000540920074</v>
      </c>
      <c r="FD41" s="260">
        <f t="shared" si="6"/>
        <v>3561.4809055394685</v>
      </c>
      <c r="FE41" s="260">
        <f t="shared" si="6"/>
        <v>3586.5617569869296</v>
      </c>
      <c r="FF41" s="260">
        <f t="shared" si="6"/>
        <v>3611.6426084343907</v>
      </c>
      <c r="FG41" s="260">
        <f t="shared" si="6"/>
        <v>3636.7234598818518</v>
      </c>
      <c r="FH41" s="260">
        <f t="shared" si="6"/>
        <v>3661.8043113293129</v>
      </c>
      <c r="FI41" s="260">
        <f t="shared" si="6"/>
        <v>3686.885162776774</v>
      </c>
      <c r="FJ41" s="260">
        <f t="shared" si="6"/>
        <v>3711.9660142242351</v>
      </c>
      <c r="FK41" s="260">
        <f t="shared" si="6"/>
        <v>3737.0468656716962</v>
      </c>
      <c r="FL41" s="260">
        <f t="shared" si="6"/>
        <v>3762.1277171191568</v>
      </c>
      <c r="FM41" s="260">
        <f t="shared" si="6"/>
        <v>3787.2085685666179</v>
      </c>
      <c r="FN41" s="260">
        <f t="shared" si="6"/>
        <v>3812.289420014079</v>
      </c>
      <c r="FO41" s="260">
        <f t="shared" si="6"/>
        <v>3837.3702714615401</v>
      </c>
      <c r="FP41" s="260">
        <f t="shared" si="6"/>
        <v>3862.4511229090012</v>
      </c>
      <c r="FQ41" s="260">
        <f t="shared" si="6"/>
        <v>3887.5319743564623</v>
      </c>
      <c r="FR41" s="260">
        <f t="shared" si="6"/>
        <v>3912.6128258039234</v>
      </c>
      <c r="FS41" s="260">
        <f t="shared" si="6"/>
        <v>3937.6936772513845</v>
      </c>
      <c r="FT41" s="260">
        <f t="shared" si="6"/>
        <v>3962.7745286988452</v>
      </c>
      <c r="FU41" s="260">
        <f t="shared" si="6"/>
        <v>3987.8553801463063</v>
      </c>
      <c r="FV41" s="260">
        <f t="shared" si="6"/>
        <v>4012.9362315937674</v>
      </c>
      <c r="FW41" s="260">
        <f t="shared" si="6"/>
        <v>4038.0170830412285</v>
      </c>
      <c r="FX41" s="260">
        <f t="shared" si="6"/>
        <v>4063.0979344886896</v>
      </c>
      <c r="FY41" s="260">
        <f t="shared" si="6"/>
        <v>4088.1787859361507</v>
      </c>
      <c r="FZ41" s="260">
        <f t="shared" si="6"/>
        <v>4113.2596373836113</v>
      </c>
      <c r="GA41" s="260">
        <f t="shared" si="6"/>
        <v>4138.3404888310724</v>
      </c>
      <c r="GB41" s="260">
        <f t="shared" si="6"/>
        <v>4163.4213402785335</v>
      </c>
      <c r="GC41" s="260">
        <f t="shared" si="6"/>
        <v>4188.5021917259946</v>
      </c>
      <c r="GD41" s="260">
        <f t="shared" si="6"/>
        <v>4213.5830431734557</v>
      </c>
      <c r="GE41" s="260">
        <f t="shared" si="6"/>
        <v>4238.6638946209168</v>
      </c>
      <c r="GF41" s="260">
        <f t="shared" si="6"/>
        <v>4263.7447460683779</v>
      </c>
      <c r="GG41" s="260">
        <f t="shared" si="6"/>
        <v>4288.825597515839</v>
      </c>
      <c r="GH41" s="260">
        <f t="shared" si="6"/>
        <v>4313.9064489633001</v>
      </c>
      <c r="GI41" s="260">
        <f t="shared" si="6"/>
        <v>4338.9873004107612</v>
      </c>
      <c r="GJ41" s="260">
        <f t="shared" si="6"/>
        <v>4364.0681518582223</v>
      </c>
      <c r="GK41" s="260">
        <f t="shared" si="6"/>
        <v>4389.1490033056834</v>
      </c>
      <c r="GL41" s="260">
        <f t="shared" si="6"/>
        <v>4414.2298547531445</v>
      </c>
      <c r="GM41" s="260">
        <f t="shared" si="6"/>
        <v>4439.3107062006056</v>
      </c>
      <c r="GN41" s="260">
        <f t="shared" si="6"/>
        <v>4464.3915576480667</v>
      </c>
      <c r="GO41" s="260">
        <f t="shared" si="6"/>
        <v>4489.4724090955278</v>
      </c>
      <c r="GP41" s="260">
        <f t="shared" si="6"/>
        <v>4514.553260542988</v>
      </c>
      <c r="GQ41" s="260">
        <f t="shared" si="6"/>
        <v>4539.6341119904491</v>
      </c>
      <c r="GR41" s="260">
        <f t="shared" si="6"/>
        <v>4564.7149634379102</v>
      </c>
      <c r="GS41" s="260">
        <f t="shared" si="6"/>
        <v>4589.7958148853713</v>
      </c>
      <c r="GT41" s="260">
        <f t="shared" si="6"/>
        <v>4614.8766663328324</v>
      </c>
      <c r="GU41" s="260">
        <f t="shared" si="6"/>
        <v>4639.9575177802935</v>
      </c>
      <c r="GV41" s="260">
        <f t="shared" si="6"/>
        <v>4665.0383692277546</v>
      </c>
      <c r="GW41" s="260">
        <f t="shared" si="6"/>
        <v>4690.1192206752157</v>
      </c>
      <c r="GX41" s="260">
        <f t="shared" si="6"/>
        <v>4715.2000721226768</v>
      </c>
      <c r="GY41" s="260">
        <f t="shared" si="6"/>
        <v>4740.2809235701379</v>
      </c>
      <c r="GZ41" s="260">
        <f t="shared" si="6"/>
        <v>4765.361775017599</v>
      </c>
      <c r="HA41" s="260">
        <f t="shared" si="6"/>
        <v>4790.4426264650601</v>
      </c>
      <c r="HB41" s="260">
        <f t="shared" ref="HB41:IS41" si="7">HB42*$P$39</f>
        <v>4815.5234779125212</v>
      </c>
      <c r="HC41" s="260">
        <f t="shared" si="7"/>
        <v>4840.6043293599823</v>
      </c>
      <c r="HD41" s="260">
        <f t="shared" si="7"/>
        <v>4865.6851808074434</v>
      </c>
      <c r="HE41" s="260">
        <f t="shared" si="7"/>
        <v>4890.7660322549045</v>
      </c>
      <c r="HF41" s="260">
        <f t="shared" si="7"/>
        <v>4915.8468837023656</v>
      </c>
      <c r="HG41" s="260">
        <f t="shared" si="7"/>
        <v>4940.9277351498258</v>
      </c>
      <c r="HH41" s="260">
        <f t="shared" si="7"/>
        <v>4966.0085865972869</v>
      </c>
      <c r="HI41" s="260">
        <f t="shared" si="7"/>
        <v>4991.089438044748</v>
      </c>
      <c r="HJ41" s="260">
        <f t="shared" si="7"/>
        <v>5016.1702894922091</v>
      </c>
      <c r="HK41" s="260">
        <f t="shared" si="7"/>
        <v>5041.2511409396702</v>
      </c>
      <c r="HL41" s="260">
        <f t="shared" si="7"/>
        <v>5066.3319923871313</v>
      </c>
      <c r="HM41" s="260">
        <f t="shared" si="7"/>
        <v>5091.4128438345924</v>
      </c>
      <c r="HN41" s="260">
        <f t="shared" si="7"/>
        <v>5116.4936952820535</v>
      </c>
      <c r="HO41" s="260">
        <f t="shared" si="7"/>
        <v>5141.5745467295146</v>
      </c>
      <c r="HP41" s="260">
        <f t="shared" si="7"/>
        <v>5166.6553981769757</v>
      </c>
      <c r="HQ41" s="260">
        <f t="shared" si="7"/>
        <v>5191.7362496244368</v>
      </c>
      <c r="HR41" s="260">
        <f t="shared" si="7"/>
        <v>5216.8171010718979</v>
      </c>
      <c r="HS41" s="260">
        <f t="shared" si="7"/>
        <v>5241.897952519359</v>
      </c>
      <c r="HT41" s="260">
        <f t="shared" si="7"/>
        <v>5266.9788039668201</v>
      </c>
      <c r="HU41" s="260">
        <f t="shared" si="7"/>
        <v>5292.0596554142812</v>
      </c>
      <c r="HV41" s="260">
        <f t="shared" si="7"/>
        <v>5317.1405068617423</v>
      </c>
      <c r="HW41" s="260">
        <f t="shared" si="7"/>
        <v>5342.2213583092034</v>
      </c>
      <c r="HX41" s="260">
        <f t="shared" si="7"/>
        <v>5367.3022097566636</v>
      </c>
      <c r="HY41" s="260">
        <f t="shared" si="7"/>
        <v>5392.3830612041247</v>
      </c>
      <c r="HZ41" s="260">
        <f t="shared" si="7"/>
        <v>5417.4639126515858</v>
      </c>
      <c r="IA41" s="260">
        <f t="shared" si="7"/>
        <v>5442.5447640990469</v>
      </c>
      <c r="IB41" s="260">
        <f t="shared" si="7"/>
        <v>5467.625615546508</v>
      </c>
      <c r="IC41" s="260">
        <f t="shared" si="7"/>
        <v>5492.7064669939691</v>
      </c>
      <c r="ID41" s="260">
        <f t="shared" si="7"/>
        <v>5517.7873184414302</v>
      </c>
      <c r="IE41" s="260">
        <f t="shared" si="7"/>
        <v>5542.8681698888913</v>
      </c>
      <c r="IF41" s="260">
        <f t="shared" si="7"/>
        <v>5567.9490213363524</v>
      </c>
      <c r="IG41" s="260">
        <f t="shared" si="7"/>
        <v>5593.0298727838135</v>
      </c>
      <c r="IH41" s="260">
        <f t="shared" si="7"/>
        <v>5618.1107242312746</v>
      </c>
      <c r="II41" s="260">
        <f t="shared" si="7"/>
        <v>5643.1915756787357</v>
      </c>
      <c r="IJ41" s="260">
        <f t="shared" si="7"/>
        <v>5668.2724271261968</v>
      </c>
      <c r="IK41" s="260">
        <f t="shared" si="7"/>
        <v>5693.3532785736579</v>
      </c>
      <c r="IL41" s="260">
        <f t="shared" si="7"/>
        <v>5718.434130021119</v>
      </c>
      <c r="IM41" s="260">
        <f t="shared" si="7"/>
        <v>5743.5149814685801</v>
      </c>
      <c r="IN41" s="260">
        <f t="shared" si="7"/>
        <v>5768.5958329160412</v>
      </c>
      <c r="IO41" s="260">
        <f t="shared" si="7"/>
        <v>5793.6766843635014</v>
      </c>
      <c r="IP41" s="260">
        <f t="shared" si="7"/>
        <v>5818.7575358109625</v>
      </c>
      <c r="IQ41" s="260">
        <f t="shared" si="7"/>
        <v>5843.8383872584236</v>
      </c>
      <c r="IR41" s="260">
        <f t="shared" si="7"/>
        <v>5868.9192387058847</v>
      </c>
      <c r="IS41" s="260">
        <f t="shared" si="7"/>
        <v>5894.0000901533458</v>
      </c>
    </row>
    <row r="42" spans="2:253" hidden="1" x14ac:dyDescent="0.25">
      <c r="C42" s="573"/>
      <c r="D42" s="573"/>
      <c r="E42" s="572"/>
      <c r="F42" s="572"/>
      <c r="G42" s="572"/>
      <c r="H42" s="269"/>
      <c r="I42" s="273"/>
      <c r="J42" s="269"/>
      <c r="K42" s="266">
        <f>IF(Results!I18=" ","0",MIN(R46:IS46))</f>
        <v>239.14134405137881</v>
      </c>
      <c r="N42" s="1"/>
      <c r="O42" s="265"/>
      <c r="P42" s="271">
        <f>P41/Results!C61</f>
        <v>1.4883838611498348</v>
      </c>
      <c r="Q42" s="255"/>
      <c r="R42" s="260">
        <v>0</v>
      </c>
      <c r="S42" s="261">
        <v>1</v>
      </c>
      <c r="T42" s="261">
        <v>2</v>
      </c>
      <c r="U42" s="261">
        <v>3</v>
      </c>
      <c r="V42" s="261">
        <v>4</v>
      </c>
      <c r="W42" s="261">
        <v>5</v>
      </c>
      <c r="X42" s="261">
        <v>6</v>
      </c>
      <c r="Y42" s="261">
        <v>7</v>
      </c>
      <c r="Z42" s="261">
        <v>8</v>
      </c>
      <c r="AA42" s="261">
        <v>9</v>
      </c>
      <c r="AB42" s="261">
        <v>10</v>
      </c>
      <c r="AC42" s="261">
        <v>11</v>
      </c>
      <c r="AD42" s="261">
        <v>12</v>
      </c>
      <c r="AE42" s="261">
        <v>13</v>
      </c>
      <c r="AF42" s="261">
        <v>14</v>
      </c>
      <c r="AG42" s="261">
        <v>15</v>
      </c>
      <c r="AH42" s="261">
        <v>16</v>
      </c>
      <c r="AI42" s="261">
        <v>17</v>
      </c>
      <c r="AJ42" s="261">
        <v>18</v>
      </c>
      <c r="AK42" s="261">
        <v>19</v>
      </c>
      <c r="AL42" s="261">
        <v>20</v>
      </c>
      <c r="AM42" s="261">
        <v>21</v>
      </c>
      <c r="AN42" s="261">
        <v>22</v>
      </c>
      <c r="AO42" s="261">
        <v>23</v>
      </c>
      <c r="AP42" s="261">
        <v>24</v>
      </c>
      <c r="AQ42" s="261">
        <v>25</v>
      </c>
      <c r="AR42" s="261">
        <v>26</v>
      </c>
      <c r="AS42" s="261">
        <v>27</v>
      </c>
      <c r="AT42" s="261">
        <v>28</v>
      </c>
      <c r="AU42" s="261">
        <v>29</v>
      </c>
      <c r="AV42" s="261">
        <v>30</v>
      </c>
      <c r="AW42" s="261">
        <v>31</v>
      </c>
      <c r="AX42" s="261">
        <v>32</v>
      </c>
      <c r="AY42" s="261">
        <v>33</v>
      </c>
      <c r="AZ42" s="261">
        <v>34</v>
      </c>
      <c r="BA42" s="261">
        <v>35</v>
      </c>
      <c r="BB42" s="261">
        <v>36</v>
      </c>
      <c r="BC42" s="261">
        <v>37</v>
      </c>
      <c r="BD42" s="261">
        <v>38</v>
      </c>
      <c r="BE42" s="261">
        <v>39</v>
      </c>
      <c r="BF42" s="261">
        <v>40</v>
      </c>
      <c r="BG42" s="261">
        <v>41</v>
      </c>
      <c r="BH42" s="261">
        <v>42</v>
      </c>
      <c r="BI42" s="261">
        <v>43</v>
      </c>
      <c r="BJ42" s="261">
        <v>44</v>
      </c>
      <c r="BK42" s="261">
        <v>45</v>
      </c>
      <c r="BL42" s="261">
        <v>46</v>
      </c>
      <c r="BM42" s="261">
        <v>47</v>
      </c>
      <c r="BN42" s="261">
        <v>48</v>
      </c>
      <c r="BO42" s="261">
        <v>49</v>
      </c>
      <c r="BP42" s="261">
        <v>50</v>
      </c>
      <c r="BQ42" s="261">
        <v>51</v>
      </c>
      <c r="BR42" s="261">
        <v>52</v>
      </c>
      <c r="BS42" s="261">
        <v>53</v>
      </c>
      <c r="BT42" s="261">
        <v>54</v>
      </c>
      <c r="BU42" s="261">
        <v>55</v>
      </c>
      <c r="BV42" s="261">
        <v>56</v>
      </c>
      <c r="BW42" s="261">
        <v>57</v>
      </c>
      <c r="BX42" s="261">
        <v>58</v>
      </c>
      <c r="BY42" s="261">
        <v>59</v>
      </c>
      <c r="BZ42" s="261">
        <v>60</v>
      </c>
      <c r="CA42" s="261">
        <v>61</v>
      </c>
      <c r="CB42" s="261">
        <v>62</v>
      </c>
      <c r="CC42" s="261">
        <v>63</v>
      </c>
      <c r="CD42" s="261">
        <v>64</v>
      </c>
      <c r="CE42" s="261">
        <v>65</v>
      </c>
      <c r="CF42" s="261">
        <v>66</v>
      </c>
      <c r="CG42" s="261">
        <v>67</v>
      </c>
      <c r="CH42" s="261">
        <v>68</v>
      </c>
      <c r="CI42" s="261">
        <v>69</v>
      </c>
      <c r="CJ42" s="261">
        <v>70</v>
      </c>
      <c r="CK42" s="261">
        <v>71</v>
      </c>
      <c r="CL42" s="261">
        <v>72</v>
      </c>
      <c r="CM42" s="261">
        <v>73</v>
      </c>
      <c r="CN42" s="261">
        <v>74</v>
      </c>
      <c r="CO42" s="261">
        <v>75</v>
      </c>
      <c r="CP42" s="261">
        <v>76</v>
      </c>
      <c r="CQ42" s="261">
        <v>77</v>
      </c>
      <c r="CR42" s="261">
        <v>78</v>
      </c>
      <c r="CS42" s="261">
        <v>79</v>
      </c>
      <c r="CT42" s="261">
        <v>80</v>
      </c>
      <c r="CU42" s="261">
        <v>81</v>
      </c>
      <c r="CV42" s="261">
        <v>82</v>
      </c>
      <c r="CW42" s="261">
        <v>83</v>
      </c>
      <c r="CX42" s="261">
        <v>84</v>
      </c>
      <c r="CY42" s="261">
        <v>85</v>
      </c>
      <c r="CZ42" s="261">
        <v>86</v>
      </c>
      <c r="DA42" s="261">
        <v>87</v>
      </c>
      <c r="DB42" s="261">
        <v>88</v>
      </c>
      <c r="DC42" s="261">
        <v>89</v>
      </c>
      <c r="DD42" s="261">
        <v>90</v>
      </c>
      <c r="DE42" s="261">
        <v>91</v>
      </c>
      <c r="DF42" s="261">
        <v>92</v>
      </c>
      <c r="DG42" s="261">
        <v>93</v>
      </c>
      <c r="DH42" s="261">
        <v>94</v>
      </c>
      <c r="DI42" s="261">
        <v>95</v>
      </c>
      <c r="DJ42" s="261">
        <v>96</v>
      </c>
      <c r="DK42" s="261">
        <v>97</v>
      </c>
      <c r="DL42" s="261">
        <v>98</v>
      </c>
      <c r="DM42" s="261">
        <v>99</v>
      </c>
      <c r="DN42" s="261">
        <v>100</v>
      </c>
      <c r="DO42" s="261">
        <v>101</v>
      </c>
      <c r="DP42" s="261">
        <v>102</v>
      </c>
      <c r="DQ42" s="261">
        <v>103</v>
      </c>
      <c r="DR42" s="261">
        <v>104</v>
      </c>
      <c r="DS42" s="261">
        <v>105</v>
      </c>
      <c r="DT42" s="261">
        <v>106</v>
      </c>
      <c r="DU42" s="261">
        <v>107</v>
      </c>
      <c r="DV42" s="261">
        <v>108</v>
      </c>
      <c r="DW42" s="261">
        <v>109</v>
      </c>
      <c r="DX42" s="261">
        <v>110</v>
      </c>
      <c r="DY42" s="261">
        <v>111</v>
      </c>
      <c r="DZ42" s="261">
        <v>112</v>
      </c>
      <c r="EA42" s="261">
        <v>113</v>
      </c>
      <c r="EB42" s="261">
        <v>114</v>
      </c>
      <c r="EC42" s="261">
        <v>115</v>
      </c>
      <c r="ED42" s="261">
        <v>116</v>
      </c>
      <c r="EE42" s="261">
        <v>117</v>
      </c>
      <c r="EF42" s="261">
        <v>118</v>
      </c>
      <c r="EG42" s="261">
        <v>119</v>
      </c>
      <c r="EH42" s="261">
        <v>120</v>
      </c>
      <c r="EI42" s="261">
        <v>121</v>
      </c>
      <c r="EJ42" s="261">
        <v>122</v>
      </c>
      <c r="EK42" s="261">
        <v>123</v>
      </c>
      <c r="EL42" s="261">
        <v>124</v>
      </c>
      <c r="EM42" s="261">
        <v>125</v>
      </c>
      <c r="EN42" s="261">
        <v>126</v>
      </c>
      <c r="EO42" s="261">
        <v>127</v>
      </c>
      <c r="EP42" s="261">
        <v>128</v>
      </c>
      <c r="EQ42" s="261">
        <v>129</v>
      </c>
      <c r="ER42" s="261">
        <v>130</v>
      </c>
      <c r="ES42" s="261">
        <v>131</v>
      </c>
      <c r="ET42" s="261">
        <v>132</v>
      </c>
      <c r="EU42" s="261">
        <v>133</v>
      </c>
      <c r="EV42" s="261">
        <v>134</v>
      </c>
      <c r="EW42" s="261">
        <v>135</v>
      </c>
      <c r="EX42" s="261">
        <v>136</v>
      </c>
      <c r="EY42" s="261">
        <v>137</v>
      </c>
      <c r="EZ42" s="261">
        <v>138</v>
      </c>
      <c r="FA42" s="261">
        <v>139</v>
      </c>
      <c r="FB42" s="261">
        <v>140</v>
      </c>
      <c r="FC42" s="261">
        <v>141</v>
      </c>
      <c r="FD42" s="261">
        <v>142</v>
      </c>
      <c r="FE42" s="261">
        <v>143</v>
      </c>
      <c r="FF42" s="261">
        <v>144</v>
      </c>
      <c r="FG42" s="261">
        <v>145</v>
      </c>
      <c r="FH42" s="261">
        <v>146</v>
      </c>
      <c r="FI42" s="261">
        <v>147</v>
      </c>
      <c r="FJ42" s="261">
        <v>148</v>
      </c>
      <c r="FK42" s="261">
        <v>149</v>
      </c>
      <c r="FL42" s="261">
        <v>150</v>
      </c>
      <c r="FM42" s="261">
        <v>151</v>
      </c>
      <c r="FN42" s="261">
        <v>152</v>
      </c>
      <c r="FO42" s="261">
        <v>153</v>
      </c>
      <c r="FP42" s="261">
        <v>154</v>
      </c>
      <c r="FQ42" s="261">
        <v>155</v>
      </c>
      <c r="FR42" s="261">
        <v>156</v>
      </c>
      <c r="FS42" s="261">
        <v>157</v>
      </c>
      <c r="FT42" s="261">
        <v>158</v>
      </c>
      <c r="FU42" s="261">
        <v>159</v>
      </c>
      <c r="FV42" s="261">
        <v>160</v>
      </c>
      <c r="FW42" s="261">
        <v>161</v>
      </c>
      <c r="FX42" s="261">
        <v>162</v>
      </c>
      <c r="FY42" s="261">
        <v>163</v>
      </c>
      <c r="FZ42" s="261">
        <v>164</v>
      </c>
      <c r="GA42" s="261">
        <v>165</v>
      </c>
      <c r="GB42" s="261">
        <v>166</v>
      </c>
      <c r="GC42" s="261">
        <v>167</v>
      </c>
      <c r="GD42" s="261">
        <v>168</v>
      </c>
      <c r="GE42" s="261">
        <v>169</v>
      </c>
      <c r="GF42" s="261">
        <v>170</v>
      </c>
      <c r="GG42" s="261">
        <v>171</v>
      </c>
      <c r="GH42" s="261">
        <v>172</v>
      </c>
      <c r="GI42" s="261">
        <v>173</v>
      </c>
      <c r="GJ42" s="261">
        <v>174</v>
      </c>
      <c r="GK42" s="261">
        <v>175</v>
      </c>
      <c r="GL42" s="261">
        <v>176</v>
      </c>
      <c r="GM42" s="261">
        <v>177</v>
      </c>
      <c r="GN42" s="261">
        <v>178</v>
      </c>
      <c r="GO42" s="261">
        <v>179</v>
      </c>
      <c r="GP42" s="261">
        <v>180</v>
      </c>
      <c r="GQ42" s="261">
        <v>181</v>
      </c>
      <c r="GR42" s="261">
        <v>182</v>
      </c>
      <c r="GS42" s="261">
        <v>183</v>
      </c>
      <c r="GT42" s="261">
        <v>184</v>
      </c>
      <c r="GU42" s="261">
        <v>185</v>
      </c>
      <c r="GV42" s="261">
        <v>186</v>
      </c>
      <c r="GW42" s="261">
        <v>187</v>
      </c>
      <c r="GX42" s="261">
        <v>188</v>
      </c>
      <c r="GY42" s="261">
        <v>189</v>
      </c>
      <c r="GZ42" s="261">
        <v>190</v>
      </c>
      <c r="HA42" s="261">
        <v>191</v>
      </c>
      <c r="HB42" s="261">
        <v>192</v>
      </c>
      <c r="HC42" s="261">
        <v>193</v>
      </c>
      <c r="HD42" s="261">
        <v>194</v>
      </c>
      <c r="HE42" s="261">
        <v>195</v>
      </c>
      <c r="HF42" s="261">
        <v>196</v>
      </c>
      <c r="HG42" s="261">
        <v>197</v>
      </c>
      <c r="HH42" s="261">
        <v>198</v>
      </c>
      <c r="HI42" s="261">
        <v>199</v>
      </c>
      <c r="HJ42" s="261">
        <v>200</v>
      </c>
      <c r="HK42" s="261">
        <v>201</v>
      </c>
      <c r="HL42" s="261">
        <v>202</v>
      </c>
      <c r="HM42" s="261">
        <v>203</v>
      </c>
      <c r="HN42" s="261">
        <v>204</v>
      </c>
      <c r="HO42" s="261">
        <v>205</v>
      </c>
      <c r="HP42" s="261">
        <v>206</v>
      </c>
      <c r="HQ42" s="261">
        <v>207</v>
      </c>
      <c r="HR42" s="261">
        <v>208</v>
      </c>
      <c r="HS42" s="261">
        <v>209</v>
      </c>
      <c r="HT42" s="261">
        <v>210</v>
      </c>
      <c r="HU42" s="261">
        <v>211</v>
      </c>
      <c r="HV42" s="261">
        <v>212</v>
      </c>
      <c r="HW42" s="261">
        <v>213</v>
      </c>
      <c r="HX42" s="261">
        <v>214</v>
      </c>
      <c r="HY42" s="261">
        <v>215</v>
      </c>
      <c r="HZ42" s="261">
        <v>216</v>
      </c>
      <c r="IA42" s="261">
        <v>217</v>
      </c>
      <c r="IB42" s="261">
        <v>218</v>
      </c>
      <c r="IC42" s="261">
        <v>219</v>
      </c>
      <c r="ID42" s="261">
        <v>220</v>
      </c>
      <c r="IE42" s="261">
        <v>221</v>
      </c>
      <c r="IF42" s="261">
        <v>222</v>
      </c>
      <c r="IG42" s="261">
        <v>223</v>
      </c>
      <c r="IH42" s="261">
        <v>224</v>
      </c>
      <c r="II42" s="261">
        <v>225</v>
      </c>
      <c r="IJ42" s="261">
        <v>226</v>
      </c>
      <c r="IK42" s="261">
        <v>227</v>
      </c>
      <c r="IL42" s="261">
        <v>228</v>
      </c>
      <c r="IM42" s="261">
        <v>229</v>
      </c>
      <c r="IN42" s="261">
        <v>230</v>
      </c>
      <c r="IO42" s="261">
        <v>231</v>
      </c>
      <c r="IP42" s="261">
        <v>232</v>
      </c>
      <c r="IQ42" s="261">
        <v>233</v>
      </c>
      <c r="IR42" s="261">
        <v>234</v>
      </c>
      <c r="IS42" s="261">
        <v>235</v>
      </c>
    </row>
    <row r="43" spans="2:253" hidden="1" x14ac:dyDescent="0.25">
      <c r="C43" s="573"/>
      <c r="D43" s="573"/>
      <c r="E43" s="572"/>
      <c r="F43" s="572"/>
      <c r="G43" s="572"/>
      <c r="I43" s="255"/>
      <c r="K43" s="267">
        <f>IF(Results!I18=" ","0",MAX(R48:IS48))</f>
        <v>27943.897647112073</v>
      </c>
      <c r="N43" s="1"/>
      <c r="O43" s="265"/>
      <c r="P43" s="271">
        <f>P42*3600</f>
        <v>5358.1819001394051</v>
      </c>
      <c r="Q43" s="255"/>
      <c r="R43" s="262">
        <v>0</v>
      </c>
      <c r="S43" s="262">
        <f t="shared" ref="S43:CD43" si="8">R50*$P$39</f>
        <v>-4.0394240883683251E-4</v>
      </c>
      <c r="T43" s="262">
        <f t="shared" si="8"/>
        <v>-1.0650302779207546E-3</v>
      </c>
      <c r="U43" s="262">
        <f t="shared" si="8"/>
        <v>-1.7254711843497808E-3</v>
      </c>
      <c r="V43" s="262">
        <f t="shared" si="8"/>
        <v>-2.3846934786899152E-3</v>
      </c>
      <c r="W43" s="262">
        <f t="shared" si="8"/>
        <v>-3.0421263582727743E-3</v>
      </c>
      <c r="X43" s="262">
        <f t="shared" si="8"/>
        <v>-3.6972003605704397E-3</v>
      </c>
      <c r="Y43" s="262">
        <f t="shared" si="8"/>
        <v>-4.3493478564812001E-3</v>
      </c>
      <c r="Z43" s="262">
        <f t="shared" si="8"/>
        <v>-4.9980035416549874E-3</v>
      </c>
      <c r="AA43" s="262">
        <f t="shared" si="8"/>
        <v>-5.6426049254129701E-3</v>
      </c>
      <c r="AB43" s="262">
        <f t="shared" si="8"/>
        <v>-6.2825928181969182E-3</v>
      </c>
      <c r="AC43" s="262">
        <f t="shared" si="8"/>
        <v>-6.9174118158553313E-3</v>
      </c>
      <c r="AD43" s="262">
        <f t="shared" si="8"/>
        <v>-7.5465107803653715E-3</v>
      </c>
      <c r="AE43" s="262">
        <f t="shared" si="8"/>
        <v>-8.1693433176143176E-3</v>
      </c>
      <c r="AF43" s="262">
        <f t="shared" si="8"/>
        <v>-8.7853682506366746E-3</v>
      </c>
      <c r="AG43" s="262">
        <f t="shared" si="8"/>
        <v>-9.3940500888860905E-3</v>
      </c>
      <c r="AH43" s="262">
        <f t="shared" si="8"/>
        <v>-9.9948594921609804E-3</v>
      </c>
      <c r="AI43" s="262">
        <f t="shared" si="8"/>
        <v>-1.0587273729941234E-2</v>
      </c>
      <c r="AJ43" s="262">
        <f t="shared" si="8"/>
        <v>-1.1170777134309357E-2</v>
      </c>
      <c r="AK43" s="262">
        <f t="shared" si="8"/>
        <v>-1.1744861547881732E-2</v>
      </c>
      <c r="AL43" s="262">
        <f t="shared" si="8"/>
        <v>-1.230902676425504E-2</v>
      </c>
      <c r="AM43" s="262">
        <f t="shared" si="8"/>
        <v>-1.2862780962438109E-2</v>
      </c>
      <c r="AN43" s="262">
        <f t="shared" si="8"/>
        <v>-1.3405641134199888E-2</v>
      </c>
      <c r="AO43" s="262">
        <f t="shared" si="8"/>
        <v>-1.3937133503219769E-2</v>
      </c>
      <c r="AP43" s="262">
        <f t="shared" si="8"/>
        <v>-1.4456793937020379E-2</v>
      </c>
      <c r="AQ43" s="262">
        <f t="shared" si="8"/>
        <v>-1.4964168350524519E-2</v>
      </c>
      <c r="AR43" s="262">
        <f t="shared" si="8"/>
        <v>-1.5458813100924342E-2</v>
      </c>
      <c r="AS43" s="262">
        <f t="shared" si="8"/>
        <v>-1.5940295373640008E-2</v>
      </c>
      <c r="AT43" s="262">
        <f t="shared" si="8"/>
        <v>-1.6408193559412428E-2</v>
      </c>
      <c r="AU43" s="262">
        <f t="shared" si="8"/>
        <v>-1.6862097621416182E-2</v>
      </c>
      <c r="AV43" s="262">
        <f t="shared" si="8"/>
        <v>-1.7301609452704578E-2</v>
      </c>
      <c r="AW43" s="262">
        <f t="shared" si="8"/>
        <v>-1.7726343223363059E-2</v>
      </c>
      <c r="AX43" s="262">
        <f t="shared" si="8"/>
        <v>-1.8135925717460078E-2</v>
      </c>
      <c r="AY43" s="262">
        <f t="shared" si="8"/>
        <v>-1.8529996659216254E-2</v>
      </c>
      <c r="AZ43" s="262">
        <f t="shared" si="8"/>
        <v>-1.890820902758987E-2</v>
      </c>
      <c r="BA43" s="262">
        <f t="shared" si="8"/>
        <v>-1.9270229360481641E-2</v>
      </c>
      <c r="BB43" s="262">
        <f t="shared" si="8"/>
        <v>-1.9615738046553848E-2</v>
      </c>
      <c r="BC43" s="262">
        <f t="shared" si="8"/>
        <v>-1.9944429605510391E-2</v>
      </c>
      <c r="BD43" s="262">
        <f t="shared" si="8"/>
        <v>-2.025601295692683E-2</v>
      </c>
      <c r="BE43" s="262">
        <f t="shared" si="8"/>
        <v>-2.0550211675714646E-2</v>
      </c>
      <c r="BF43" s="262">
        <f t="shared" si="8"/>
        <v>-2.0826764235957317E-2</v>
      </c>
      <c r="BG43" s="262">
        <f t="shared" si="8"/>
        <v>-2.1085424241425173E-2</v>
      </c>
      <c r="BH43" s="262">
        <f t="shared" si="8"/>
        <v>-2.1325960643704622E-2</v>
      </c>
      <c r="BI43" s="262">
        <f t="shared" si="8"/>
        <v>-2.1548157947407179E-2</v>
      </c>
      <c r="BJ43" s="262">
        <f t="shared" si="8"/>
        <v>-2.1751816400898894E-2</v>
      </c>
      <c r="BK43" s="262">
        <f t="shared" si="8"/>
        <v>-2.1936752174866923E-2</v>
      </c>
      <c r="BL43" s="262">
        <f t="shared" si="8"/>
        <v>-2.2102797526896652E-2</v>
      </c>
      <c r="BM43" s="262">
        <f t="shared" si="8"/>
        <v>-2.2249800952103802E-2</v>
      </c>
      <c r="BN43" s="262">
        <f t="shared" si="8"/>
        <v>-2.2377627320044422E-2</v>
      </c>
      <c r="BO43" s="262">
        <f t="shared" si="8"/>
        <v>-2.2486157997679893E-2</v>
      </c>
      <c r="BP43" s="262">
        <f t="shared" si="8"/>
        <v>-2.2575290958575207E-2</v>
      </c>
      <c r="BQ43" s="262">
        <f t="shared" si="8"/>
        <v>-2.2644940876771168E-2</v>
      </c>
      <c r="BR43" s="262">
        <f t="shared" si="8"/>
        <v>-2.2695039207914589E-2</v>
      </c>
      <c r="BS43" s="262">
        <f t="shared" si="8"/>
        <v>-2.2725534254705956E-2</v>
      </c>
      <c r="BT43" s="262">
        <f t="shared" si="8"/>
        <v>-2.2736391219025917E-2</v>
      </c>
      <c r="BU43" s="262">
        <f t="shared" si="8"/>
        <v>-2.272759223869112E-2</v>
      </c>
      <c r="BV43" s="262">
        <f t="shared" si="8"/>
        <v>-2.269913641030967E-2</v>
      </c>
      <c r="BW43" s="262">
        <f t="shared" si="8"/>
        <v>-2.2651039797211479E-2</v>
      </c>
      <c r="BX43" s="262">
        <f t="shared" si="8"/>
        <v>-2.2583335423300026E-2</v>
      </c>
      <c r="BY43" s="262">
        <f t="shared" si="8"/>
        <v>-2.249607325193444E-2</v>
      </c>
      <c r="BZ43" s="262">
        <f t="shared" si="8"/>
        <v>-2.2389320150421124E-2</v>
      </c>
      <c r="CA43" s="262">
        <f t="shared" si="8"/>
        <v>-2.226315984038223E-2</v>
      </c>
      <c r="CB43" s="262">
        <f t="shared" si="8"/>
        <v>-2.2117692832798054E-2</v>
      </c>
      <c r="CC43" s="262">
        <f t="shared" si="8"/>
        <v>-2.1953036349371791E-2</v>
      </c>
      <c r="CD43" s="262">
        <f t="shared" si="8"/>
        <v>-2.1769324229370172E-2</v>
      </c>
      <c r="CE43" s="262">
        <f t="shared" ref="CE43:EP43" si="9">CD50*$P$39</f>
        <v>-2.1566706822385505E-2</v>
      </c>
      <c r="CF43" s="262">
        <f t="shared" si="9"/>
        <v>-2.1345350865771613E-2</v>
      </c>
      <c r="CG43" s="262">
        <f t="shared" si="9"/>
        <v>-2.1105439349605102E-2</v>
      </c>
      <c r="CH43" s="262">
        <f t="shared" si="9"/>
        <v>-2.0847171366409619E-2</v>
      </c>
      <c r="CI43" s="262">
        <f t="shared" si="9"/>
        <v>-2.0570761947603478E-2</v>
      </c>
      <c r="CJ43" s="262">
        <f t="shared" si="9"/>
        <v>-2.0276441886091436E-2</v>
      </c>
      <c r="CK43" s="262">
        <f t="shared" si="9"/>
        <v>-1.9964457544911524E-2</v>
      </c>
      <c r="CL43" s="262">
        <f t="shared" si="9"/>
        <v>-1.9635070652827991E-2</v>
      </c>
      <c r="CM43" s="262">
        <f t="shared" si="9"/>
        <v>-1.9288558086513911E-2</v>
      </c>
      <c r="CN43" s="262">
        <f t="shared" si="9"/>
        <v>-1.8925211639368066E-2</v>
      </c>
      <c r="CO43" s="262">
        <f t="shared" si="9"/>
        <v>-1.8545337777812518E-2</v>
      </c>
      <c r="CP43" s="262">
        <f t="shared" si="9"/>
        <v>-1.814925738462542E-2</v>
      </c>
      <c r="CQ43" s="262">
        <f t="shared" si="9"/>
        <v>-1.7737305489576364E-2</v>
      </c>
      <c r="CR43" s="262">
        <f t="shared" si="9"/>
        <v>-1.7309830988121611E-2</v>
      </c>
      <c r="CS43" s="262">
        <f t="shared" si="9"/>
        <v>-1.6867196347847394E-2</v>
      </c>
      <c r="CT43" s="262">
        <f t="shared" si="9"/>
        <v>-1.640977730297315E-2</v>
      </c>
      <c r="CU43" s="262">
        <f t="shared" si="9"/>
        <v>-1.5937962537493827E-2</v>
      </c>
      <c r="CV43" s="262">
        <f t="shared" si="9"/>
        <v>-1.5452153356649454E-2</v>
      </c>
      <c r="CW43" s="262">
        <f t="shared" si="9"/>
        <v>-1.4952763348147593E-2</v>
      </c>
      <c r="CX43" s="262">
        <f t="shared" si="9"/>
        <v>-1.444021803104477E-2</v>
      </c>
      <c r="CY43" s="262">
        <f t="shared" si="9"/>
        <v>-1.3914954496430222E-2</v>
      </c>
      <c r="CZ43" s="262">
        <f t="shared" si="9"/>
        <v>-1.3377421035323059E-2</v>
      </c>
      <c r="DA43" s="262">
        <f t="shared" si="9"/>
        <v>-1.2828076759129167E-2</v>
      </c>
      <c r="DB43" s="262">
        <f t="shared" si="9"/>
        <v>-1.2267391208648089E-2</v>
      </c>
      <c r="DC43" s="262">
        <f t="shared" si="9"/>
        <v>-1.1695843955060474E-2</v>
      </c>
      <c r="DD43" s="262">
        <f t="shared" si="9"/>
        <v>-1.1113924191381254E-2</v>
      </c>
      <c r="DE43" s="262">
        <f t="shared" si="9"/>
        <v>-1.0522130315626059E-2</v>
      </c>
      <c r="DF43" s="262">
        <f t="shared" si="9"/>
        <v>-9.920969505601774E-3</v>
      </c>
      <c r="DG43" s="262">
        <f t="shared" si="9"/>
        <v>-9.310957286301335E-3</v>
      </c>
      <c r="DH43" s="262">
        <f t="shared" si="9"/>
        <v>-8.6926170889226797E-3</v>
      </c>
      <c r="DI43" s="262">
        <f t="shared" si="9"/>
        <v>-8.0664798036057771E-3</v>
      </c>
      <c r="DJ43" s="262">
        <f t="shared" si="9"/>
        <v>-7.4330833252640137E-3</v>
      </c>
      <c r="DK43" s="262">
        <f t="shared" si="9"/>
        <v>-6.7929720925544862E-3</v>
      </c>
      <c r="DL43" s="262">
        <f t="shared" si="9"/>
        <v>-6.1466966217247586E-3</v>
      </c>
      <c r="DM43" s="262">
        <f t="shared" si="9"/>
        <v>-5.4948130338658358E-3</v>
      </c>
      <c r="DN43" s="262">
        <f t="shared" si="9"/>
        <v>-4.8378825780217554E-3</v>
      </c>
      <c r="DO43" s="262">
        <f t="shared" si="9"/>
        <v>-4.176471148863767E-3</v>
      </c>
      <c r="DP43" s="262">
        <f t="shared" si="9"/>
        <v>-3.511148800176576E-3</v>
      </c>
      <c r="DQ43" s="262">
        <f t="shared" si="9"/>
        <v>-2.8424892547803779E-3</v>
      </c>
      <c r="DR43" s="262">
        <f t="shared" si="9"/>
        <v>-2.1710694099085393E-3</v>
      </c>
      <c r="DS43" s="262">
        <f t="shared" si="9"/>
        <v>-1.4974688412041476E-3</v>
      </c>
      <c r="DT43" s="262">
        <f t="shared" si="9"/>
        <v>-8.2226930190488514E-4</v>
      </c>
      <c r="DU43" s="262">
        <f t="shared" si="9"/>
        <v>-1.4605422162693258E-4</v>
      </c>
      <c r="DV43" s="262">
        <f t="shared" si="9"/>
        <v>5.3059179725696592E-4</v>
      </c>
      <c r="DW43" s="262">
        <f t="shared" si="9"/>
        <v>1.2070834854670653E-3</v>
      </c>
      <c r="DX43" s="262">
        <f t="shared" si="9"/>
        <v>1.8828354122652077E-3</v>
      </c>
      <c r="DY43" s="262">
        <f t="shared" si="9"/>
        <v>2.5572624920617787E-3</v>
      </c>
      <c r="DZ43" s="262">
        <f t="shared" si="9"/>
        <v>3.2297804912899773E-3</v>
      </c>
      <c r="EA43" s="262">
        <f t="shared" si="9"/>
        <v>3.8998065345672451E-3</v>
      </c>
      <c r="EB43" s="262">
        <f t="shared" si="9"/>
        <v>4.5667596098765409E-3</v>
      </c>
      <c r="EC43" s="262">
        <f t="shared" si="9"/>
        <v>5.2300610733020886E-3</v>
      </c>
      <c r="ED43" s="262">
        <f t="shared" si="9"/>
        <v>5.8891351508692106E-3</v>
      </c>
      <c r="EE43" s="262">
        <f t="shared" si="9"/>
        <v>6.5434094393594525E-3</v>
      </c>
      <c r="EF43" s="262">
        <f t="shared" si="9"/>
        <v>7.1923154039179246E-3</v>
      </c>
      <c r="EG43" s="262">
        <f t="shared" si="9"/>
        <v>7.8352888728092807E-3</v>
      </c>
      <c r="EH43" s="262">
        <f t="shared" si="9"/>
        <v>8.4717705289659162E-3</v>
      </c>
      <c r="EI43" s="262">
        <f t="shared" si="9"/>
        <v>9.1012063972591168E-3</v>
      </c>
      <c r="EJ43" s="262">
        <f t="shared" si="9"/>
        <v>9.7230483278941369E-3</v>
      </c>
      <c r="EK43" s="262">
        <f t="shared" si="9"/>
        <v>1.0336754474414435E-2</v>
      </c>
      <c r="EL43" s="262">
        <f t="shared" si="9"/>
        <v>1.0941789767918915E-2</v>
      </c>
      <c r="EM43" s="262">
        <f t="shared" si="9"/>
        <v>1.1537626383705262E-2</v>
      </c>
      <c r="EN43" s="262">
        <f t="shared" si="9"/>
        <v>1.212374420403719E-2</v>
      </c>
      <c r="EO43" s="262">
        <f t="shared" si="9"/>
        <v>1.2699631272847694E-2</v>
      </c>
      <c r="EP43" s="262">
        <f t="shared" si="9"/>
        <v>1.3264784244962318E-2</v>
      </c>
      <c r="EQ43" s="262">
        <f t="shared" ref="EQ43:HB43" si="10">EP50*$P$39</f>
        <v>1.3818708827035675E-2</v>
      </c>
      <c r="ER43" s="262">
        <f t="shared" si="10"/>
        <v>1.4360920211582306E-2</v>
      </c>
      <c r="ES43" s="262">
        <f t="shared" si="10"/>
        <v>1.4890943502898981E-2</v>
      </c>
      <c r="ET43" s="262">
        <f t="shared" si="10"/>
        <v>1.5408314134789339E-2</v>
      </c>
      <c r="EU43" s="262">
        <f t="shared" si="10"/>
        <v>1.5912578279110686E-2</v>
      </c>
      <c r="EV43" s="262">
        <f t="shared" si="10"/>
        <v>1.6403293245499415E-2</v>
      </c>
      <c r="EW43" s="262">
        <f t="shared" si="10"/>
        <v>1.6880027871918581E-2</v>
      </c>
      <c r="EX43" s="262">
        <f t="shared" si="10"/>
        <v>1.7342362905225721E-2</v>
      </c>
      <c r="EY43" s="262">
        <f t="shared" si="10"/>
        <v>1.7789891371226257E-2</v>
      </c>
      <c r="EZ43" s="262">
        <f t="shared" si="10"/>
        <v>1.8222218934658051E-2</v>
      </c>
      <c r="FA43" s="262">
        <f t="shared" si="10"/>
        <v>1.8638964248884293E-2</v>
      </c>
      <c r="FB43" s="262">
        <f t="shared" si="10"/>
        <v>1.9039759292888939E-2</v>
      </c>
      <c r="FC43" s="262">
        <f t="shared" si="10"/>
        <v>1.9424249698782439E-2</v>
      </c>
      <c r="FD43" s="262">
        <f t="shared" si="10"/>
        <v>1.9792095066298136E-2</v>
      </c>
      <c r="FE43" s="262">
        <f t="shared" si="10"/>
        <v>2.0142969265927763E-2</v>
      </c>
      <c r="FF43" s="262">
        <f t="shared" si="10"/>
        <v>2.0476560729092142E-2</v>
      </c>
      <c r="FG43" s="262">
        <f t="shared" si="10"/>
        <v>2.0792572726817348E-2</v>
      </c>
      <c r="FH43" s="262">
        <f t="shared" si="10"/>
        <v>2.1090723634733209E-2</v>
      </c>
      <c r="FI43" s="262">
        <f t="shared" si="10"/>
        <v>2.1370747185285269E-2</v>
      </c>
      <c r="FJ43" s="262">
        <f t="shared" si="10"/>
        <v>2.1632392706981918E-2</v>
      </c>
      <c r="FK43" s="262">
        <f t="shared" si="10"/>
        <v>2.1875425349963919E-2</v>
      </c>
      <c r="FL43" s="262">
        <f t="shared" si="10"/>
        <v>2.2099626297317126E-2</v>
      </c>
      <c r="FM43" s="262">
        <f t="shared" si="10"/>
        <v>2.230479296382136E-2</v>
      </c>
      <c r="FN43" s="262">
        <f t="shared" si="10"/>
        <v>2.2490739179462333E-2</v>
      </c>
      <c r="FO43" s="262">
        <f t="shared" si="10"/>
        <v>2.265729535886497E-2</v>
      </c>
      <c r="FP43" s="262">
        <f t="shared" si="10"/>
        <v>2.2804308656915431E-2</v>
      </c>
      <c r="FQ43" s="262">
        <f t="shared" si="10"/>
        <v>2.293164310927983E-2</v>
      </c>
      <c r="FR43" s="262">
        <f t="shared" si="10"/>
        <v>2.3039179758710702E-2</v>
      </c>
      <c r="FS43" s="262">
        <f t="shared" si="10"/>
        <v>2.3126816765849163E-2</v>
      </c>
      <c r="FT43" s="262">
        <f t="shared" si="10"/>
        <v>2.3194469505993028E-2</v>
      </c>
      <c r="FU43" s="262">
        <f t="shared" si="10"/>
        <v>2.3242070650405219E-2</v>
      </c>
      <c r="FV43" s="262">
        <f t="shared" si="10"/>
        <v>2.3269570232251506E-2</v>
      </c>
      <c r="FW43" s="262">
        <f t="shared" si="10"/>
        <v>2.3276935698058707E-2</v>
      </c>
      <c r="FX43" s="262">
        <f t="shared" si="10"/>
        <v>2.326415194375769E-2</v>
      </c>
      <c r="FY43" s="262">
        <f t="shared" si="10"/>
        <v>2.3231221335132987E-2</v>
      </c>
      <c r="FZ43" s="262">
        <f t="shared" si="10"/>
        <v>2.3178163713258204E-2</v>
      </c>
      <c r="GA43" s="262">
        <f t="shared" si="10"/>
        <v>2.3105016385095448E-2</v>
      </c>
      <c r="GB43" s="262">
        <f t="shared" si="10"/>
        <v>2.3011834098144907E-2</v>
      </c>
      <c r="GC43" s="262">
        <f t="shared" si="10"/>
        <v>2.289868900012482E-2</v>
      </c>
      <c r="GD43" s="262">
        <f t="shared" si="10"/>
        <v>2.2765670583637213E-2</v>
      </c>
      <c r="GE43" s="262">
        <f t="shared" si="10"/>
        <v>2.2612885615195696E-2</v>
      </c>
      <c r="GF43" s="262">
        <f t="shared" si="10"/>
        <v>2.2440458049818243E-2</v>
      </c>
      <c r="GG43" s="262">
        <f t="shared" si="10"/>
        <v>2.2248528929625606E-2</v>
      </c>
      <c r="GH43" s="262">
        <f t="shared" si="10"/>
        <v>2.2037256268628441E-2</v>
      </c>
      <c r="GI43" s="262">
        <f t="shared" si="10"/>
        <v>2.1806814921475525E-2</v>
      </c>
      <c r="GJ43" s="262">
        <f t="shared" si="10"/>
        <v>2.1557396438479769E-2</v>
      </c>
      <c r="GK43" s="262">
        <f t="shared" si="10"/>
        <v>2.128920890522909E-2</v>
      </c>
      <c r="GL43" s="262">
        <f t="shared" si="10"/>
        <v>2.1002476768296838E-2</v>
      </c>
      <c r="GM43" s="262">
        <f t="shared" si="10"/>
        <v>2.0697440645982629E-2</v>
      </c>
      <c r="GN43" s="262">
        <f t="shared" si="10"/>
        <v>2.0374357125598253E-2</v>
      </c>
      <c r="GO43" s="262">
        <f t="shared" si="10"/>
        <v>2.0033498546318598E-2</v>
      </c>
      <c r="GP43" s="262">
        <f t="shared" si="10"/>
        <v>1.9675152768132163E-2</v>
      </c>
      <c r="GQ43" s="262">
        <f t="shared" si="10"/>
        <v>1.929962292747036E-2</v>
      </c>
      <c r="GR43" s="262">
        <f t="shared" si="10"/>
        <v>1.8907227179114652E-2</v>
      </c>
      <c r="GS43" s="262">
        <f t="shared" si="10"/>
        <v>1.849829842553985E-2</v>
      </c>
      <c r="GT43" s="262">
        <f t="shared" si="10"/>
        <v>1.8073184032401577E-2</v>
      </c>
      <c r="GU43" s="262">
        <f t="shared" si="10"/>
        <v>1.7632245532217324E-2</v>
      </c>
      <c r="GV43" s="262">
        <f t="shared" si="10"/>
        <v>1.7175858315171787E-2</v>
      </c>
      <c r="GW43" s="262">
        <f t="shared" si="10"/>
        <v>1.6704411307447542E-2</v>
      </c>
      <c r="GX43" s="262">
        <f t="shared" si="10"/>
        <v>1.6218306638684846E-2</v>
      </c>
      <c r="GY43" s="262">
        <f t="shared" si="10"/>
        <v>1.5717959296699453E-2</v>
      </c>
      <c r="GZ43" s="262">
        <f t="shared" si="10"/>
        <v>1.5203796771641452E-2</v>
      </c>
      <c r="HA43" s="262">
        <f t="shared" si="10"/>
        <v>1.4676258689105088E-2</v>
      </c>
      <c r="HB43" s="262">
        <f t="shared" si="10"/>
        <v>1.4135796432456859E-2</v>
      </c>
      <c r="HC43" s="262">
        <f t="shared" ref="HC43:IS43" si="11">HB50*$P$39</f>
        <v>1.3582872754426462E-2</v>
      </c>
      <c r="HD43" s="262">
        <f t="shared" si="11"/>
        <v>1.3017961379787215E-2</v>
      </c>
      <c r="HE43" s="262">
        <f t="shared" si="11"/>
        <v>1.2441546597388437E-2</v>
      </c>
      <c r="HF43" s="262">
        <f t="shared" si="11"/>
        <v>1.1854122843277306E-2</v>
      </c>
      <c r="HG43" s="262">
        <f t="shared" si="11"/>
        <v>1.1256194275043879E-2</v>
      </c>
      <c r="HH43" s="262">
        <f t="shared" si="11"/>
        <v>1.0648274337612016E-2</v>
      </c>
      <c r="HI43" s="262">
        <f t="shared" si="11"/>
        <v>1.003088532047621E-2</v>
      </c>
      <c r="HJ43" s="262">
        <f t="shared" si="11"/>
        <v>9.4045579078545823E-3</v>
      </c>
      <c r="HK43" s="262">
        <f t="shared" si="11"/>
        <v>8.7698307206441894E-3</v>
      </c>
      <c r="HL43" s="262">
        <f t="shared" si="11"/>
        <v>8.1272498523617519E-3</v>
      </c>
      <c r="HM43" s="262">
        <f t="shared" si="11"/>
        <v>7.477368397287674E-3</v>
      </c>
      <c r="HN43" s="262">
        <f t="shared" si="11"/>
        <v>6.8207459740657192E-3</v>
      </c>
      <c r="HO43" s="262">
        <f t="shared" si="11"/>
        <v>6.1579482416841908E-3</v>
      </c>
      <c r="HP43" s="262">
        <f t="shared" si="11"/>
        <v>5.4895464119820167E-3</v>
      </c>
      <c r="HQ43" s="262">
        <f t="shared" si="11"/>
        <v>4.8161167557392703E-3</v>
      </c>
      <c r="HR43" s="262">
        <f t="shared" si="11"/>
        <v>4.138240105203487E-3</v>
      </c>
      <c r="HS43" s="262">
        <f t="shared" si="11"/>
        <v>3.456501352383486E-3</v>
      </c>
      <c r="HT43" s="262">
        <f t="shared" si="11"/>
        <v>2.7714889438680982E-3</v>
      </c>
      <c r="HU43" s="262">
        <f t="shared" si="11"/>
        <v>2.0837943714124003E-3</v>
      </c>
      <c r="HV43" s="262">
        <f t="shared" si="11"/>
        <v>1.3940116621229777E-3</v>
      </c>
      <c r="HW43" s="262">
        <f t="shared" si="11"/>
        <v>7.0273686374240597E-4</v>
      </c>
      <c r="HX43" s="262">
        <f t="shared" si="11"/>
        <v>1.0567530111942951E-5</v>
      </c>
      <c r="HY43" s="262">
        <f t="shared" si="11"/>
        <v>-6.8189779621714137E-4</v>
      </c>
      <c r="HZ43" s="262">
        <f t="shared" si="11"/>
        <v>-1.3740601007484995E-3</v>
      </c>
      <c r="IA43" s="262">
        <f t="shared" si="11"/>
        <v>-2.0653204157659532E-3</v>
      </c>
      <c r="IB43" s="262">
        <f t="shared" si="11"/>
        <v>-2.7550803385241085E-3</v>
      </c>
      <c r="IC43" s="262">
        <f t="shared" si="11"/>
        <v>-3.4427425484588182E-3</v>
      </c>
      <c r="ID43" s="262">
        <f t="shared" si="11"/>
        <v>-4.1277113246204018E-3</v>
      </c>
      <c r="IE43" s="262">
        <f t="shared" si="11"/>
        <v>-4.809393060567377E-3</v>
      </c>
      <c r="IF43" s="262">
        <f t="shared" si="11"/>
        <v>-5.4871967790819732E-3</v>
      </c>
      <c r="IG43" s="262">
        <f t="shared" si="11"/>
        <v>-6.160534642742267E-3</v>
      </c>
      <c r="IH43" s="262">
        <f t="shared" si="11"/>
        <v>-6.8288224636032591E-3</v>
      </c>
      <c r="II43" s="262">
        <f t="shared" si="11"/>
        <v>-7.49148020886823E-3</v>
      </c>
      <c r="IJ43" s="262">
        <f t="shared" si="11"/>
        <v>-8.1479325033523061E-3</v>
      </c>
      <c r="IK43" s="262">
        <f t="shared" si="11"/>
        <v>-8.7976091275798769E-3</v>
      </c>
      <c r="IL43" s="262">
        <f t="shared" si="11"/>
        <v>-9.4399455122732671E-3</v>
      </c>
      <c r="IM43" s="262">
        <f t="shared" si="11"/>
        <v>-1.0074383227628743E-2</v>
      </c>
      <c r="IN43" s="262">
        <f t="shared" si="11"/>
        <v>-1.0700370466889811E-2</v>
      </c>
      <c r="IO43" s="262">
        <f t="shared" si="11"/>
        <v>-1.1317362525287039E-2</v>
      </c>
      <c r="IP43" s="262">
        <f t="shared" si="11"/>
        <v>-1.1924822272295004E-2</v>
      </c>
      <c r="IQ43" s="262">
        <f t="shared" si="11"/>
        <v>-1.2522220617340016E-2</v>
      </c>
      <c r="IR43" s="262">
        <f t="shared" si="11"/>
        <v>-1.3109036969181373E-2</v>
      </c>
      <c r="IS43" s="262">
        <f t="shared" si="11"/>
        <v>-1.3684759687941458E-2</v>
      </c>
    </row>
    <row r="44" spans="2:253" hidden="1" x14ac:dyDescent="0.25">
      <c r="I44" s="255"/>
      <c r="K44" s="267">
        <f>IF(Results!I18=" ","0",MAX(R44:IS44))</f>
        <v>0.80033002798373465</v>
      </c>
      <c r="P44" s="271">
        <f>P43/235</f>
        <v>22.800774043146404</v>
      </c>
      <c r="Q44" s="255"/>
      <c r="R44" s="262">
        <f>$G$31</f>
        <v>0.76426986794788188</v>
      </c>
      <c r="S44" s="262">
        <f t="shared" ref="S44:CD44" si="12">IF(R46&lt;=0,0,R44+S43)</f>
        <v>0.76386592553904509</v>
      </c>
      <c r="T44" s="262">
        <f t="shared" si="12"/>
        <v>0.76280089526112438</v>
      </c>
      <c r="U44" s="262">
        <f t="shared" si="12"/>
        <v>0.76107542407677464</v>
      </c>
      <c r="V44" s="262">
        <f t="shared" si="12"/>
        <v>0.75869073059808467</v>
      </c>
      <c r="W44" s="262">
        <f t="shared" si="12"/>
        <v>0.75564860423981195</v>
      </c>
      <c r="X44" s="262">
        <f t="shared" si="12"/>
        <v>0.75195140387924153</v>
      </c>
      <c r="Y44" s="262">
        <f t="shared" si="12"/>
        <v>0.74760205602276031</v>
      </c>
      <c r="Z44" s="262">
        <f t="shared" si="12"/>
        <v>0.74260405248110528</v>
      </c>
      <c r="AA44" s="262">
        <f t="shared" si="12"/>
        <v>0.73696144755569226</v>
      </c>
      <c r="AB44" s="262">
        <f t="shared" si="12"/>
        <v>0.73067885473749539</v>
      </c>
      <c r="AC44" s="262">
        <f t="shared" si="12"/>
        <v>0.72376144292164002</v>
      </c>
      <c r="AD44" s="262">
        <f t="shared" si="12"/>
        <v>0.71621493214127463</v>
      </c>
      <c r="AE44" s="262">
        <f t="shared" si="12"/>
        <v>0.70804558882366031</v>
      </c>
      <c r="AF44" s="262">
        <f t="shared" si="12"/>
        <v>0.69926022057302362</v>
      </c>
      <c r="AG44" s="262">
        <f t="shared" si="12"/>
        <v>0.68986617048413756</v>
      </c>
      <c r="AH44" s="262">
        <f t="shared" si="12"/>
        <v>0.67987131099197662</v>
      </c>
      <c r="AI44" s="262">
        <f t="shared" si="12"/>
        <v>0.66928403726203534</v>
      </c>
      <c r="AJ44" s="262">
        <f t="shared" si="12"/>
        <v>0.65811326012772597</v>
      </c>
      <c r="AK44" s="262">
        <f t="shared" si="12"/>
        <v>0.64636839857984429</v>
      </c>
      <c r="AL44" s="262">
        <f t="shared" si="12"/>
        <v>0.63405937181558925</v>
      </c>
      <c r="AM44" s="262">
        <f t="shared" si="12"/>
        <v>0.62119659085315115</v>
      </c>
      <c r="AN44" s="262">
        <f t="shared" si="12"/>
        <v>0.60779094971895131</v>
      </c>
      <c r="AO44" s="262">
        <f t="shared" si="12"/>
        <v>0.59385381621573152</v>
      </c>
      <c r="AP44" s="262">
        <f t="shared" si="12"/>
        <v>0.57939702227871115</v>
      </c>
      <c r="AQ44" s="262">
        <f t="shared" si="12"/>
        <v>0.56443285392818665</v>
      </c>
      <c r="AR44" s="262">
        <f t="shared" si="12"/>
        <v>0.54897404082726231</v>
      </c>
      <c r="AS44" s="262">
        <f t="shared" si="12"/>
        <v>0.53303374545362225</v>
      </c>
      <c r="AT44" s="262">
        <f t="shared" si="12"/>
        <v>0.51662555189420978</v>
      </c>
      <c r="AU44" s="262">
        <f t="shared" si="12"/>
        <v>0.49976345427279362</v>
      </c>
      <c r="AV44" s="262">
        <f t="shared" si="12"/>
        <v>0.48246184482008903</v>
      </c>
      <c r="AW44" s="262">
        <f t="shared" si="12"/>
        <v>0.46473550159672594</v>
      </c>
      <c r="AX44" s="262">
        <f t="shared" si="12"/>
        <v>0.44659957587926585</v>
      </c>
      <c r="AY44" s="262">
        <f t="shared" si="12"/>
        <v>0.42806957922004962</v>
      </c>
      <c r="AZ44" s="262">
        <f t="shared" si="12"/>
        <v>0.40916137019245974</v>
      </c>
      <c r="BA44" s="262">
        <f t="shared" si="12"/>
        <v>0.38989114083197812</v>
      </c>
      <c r="BB44" s="262">
        <f t="shared" si="12"/>
        <v>0.37027540278542426</v>
      </c>
      <c r="BC44" s="262">
        <f t="shared" si="12"/>
        <v>0.35033097317991385</v>
      </c>
      <c r="BD44" s="262">
        <f t="shared" si="12"/>
        <v>0.33007496022298705</v>
      </c>
      <c r="BE44" s="262">
        <f t="shared" si="12"/>
        <v>0.30952474854727241</v>
      </c>
      <c r="BF44" s="262">
        <f t="shared" si="12"/>
        <v>0.2886979843113151</v>
      </c>
      <c r="BG44" s="262">
        <f t="shared" si="12"/>
        <v>0.26761256006988993</v>
      </c>
      <c r="BH44" s="262">
        <f t="shared" si="12"/>
        <v>0.2462865994261853</v>
      </c>
      <c r="BI44" s="262">
        <f t="shared" si="12"/>
        <v>0.22473844147877814</v>
      </c>
      <c r="BJ44" s="262">
        <f t="shared" si="12"/>
        <v>0.20298662507787923</v>
      </c>
      <c r="BK44" s="262">
        <f t="shared" si="12"/>
        <v>0.1810498729030123</v>
      </c>
      <c r="BL44" s="262">
        <f t="shared" si="12"/>
        <v>0.15894707537611566</v>
      </c>
      <c r="BM44" s="262">
        <f t="shared" si="12"/>
        <v>0.13669727442401186</v>
      </c>
      <c r="BN44" s="262">
        <f t="shared" si="12"/>
        <v>0.11431964710396744</v>
      </c>
      <c r="BO44" s="262">
        <f t="shared" si="12"/>
        <v>9.1833489106287552E-2</v>
      </c>
      <c r="BP44" s="262">
        <f t="shared" si="12"/>
        <v>6.9258198147712349E-2</v>
      </c>
      <c r="BQ44" s="262">
        <f t="shared" si="12"/>
        <v>4.6613257270941177E-2</v>
      </c>
      <c r="BR44" s="262">
        <f t="shared" si="12"/>
        <v>2.3918218063026589E-2</v>
      </c>
      <c r="BS44" s="262">
        <f t="shared" si="12"/>
        <v>1.1926838083206326E-3</v>
      </c>
      <c r="BT44" s="262">
        <f t="shared" si="12"/>
        <v>-2.1543707410705284E-2</v>
      </c>
      <c r="BU44" s="262">
        <f t="shared" si="12"/>
        <v>-4.4271299649396405E-2</v>
      </c>
      <c r="BV44" s="262">
        <f t="shared" si="12"/>
        <v>-6.6970436059706068E-2</v>
      </c>
      <c r="BW44" s="262">
        <f t="shared" si="12"/>
        <v>-8.9621475856917543E-2</v>
      </c>
      <c r="BX44" s="262">
        <f t="shared" si="12"/>
        <v>-0.11220481128021757</v>
      </c>
      <c r="BY44" s="262">
        <f t="shared" si="12"/>
        <v>-0.13470088453215201</v>
      </c>
      <c r="BZ44" s="262">
        <f t="shared" si="12"/>
        <v>-0.15709020468257312</v>
      </c>
      <c r="CA44" s="262">
        <f t="shared" si="12"/>
        <v>-0.17935336452295536</v>
      </c>
      <c r="CB44" s="262">
        <f t="shared" si="12"/>
        <v>-0.20147105735575341</v>
      </c>
      <c r="CC44" s="262">
        <f t="shared" si="12"/>
        <v>-0.2234240937051252</v>
      </c>
      <c r="CD44" s="262">
        <f t="shared" si="12"/>
        <v>-0.24519341793449537</v>
      </c>
      <c r="CE44" s="262">
        <f t="shared" ref="CE44:EP44" si="13">IF(CD46&lt;=0,0,CD44+CE43)</f>
        <v>-0.26676012475688088</v>
      </c>
      <c r="CF44" s="262">
        <f t="shared" si="13"/>
        <v>-0.28810547562265248</v>
      </c>
      <c r="CG44" s="262">
        <f t="shared" si="13"/>
        <v>-0.30921091497225761</v>
      </c>
      <c r="CH44" s="262">
        <f t="shared" si="13"/>
        <v>-0.33005808633866723</v>
      </c>
      <c r="CI44" s="262">
        <f t="shared" si="13"/>
        <v>-0.35062884828627072</v>
      </c>
      <c r="CJ44" s="262">
        <f t="shared" si="13"/>
        <v>-0.37090529017236218</v>
      </c>
      <c r="CK44" s="262">
        <f t="shared" si="13"/>
        <v>-0.39086974771727367</v>
      </c>
      <c r="CL44" s="262">
        <f t="shared" si="13"/>
        <v>-0.41050481837010167</v>
      </c>
      <c r="CM44" s="262">
        <f t="shared" si="13"/>
        <v>-0.42979337645661558</v>
      </c>
      <c r="CN44" s="262">
        <f t="shared" si="13"/>
        <v>-0.44871858809598364</v>
      </c>
      <c r="CO44" s="262">
        <f t="shared" si="13"/>
        <v>-0.46726392587379617</v>
      </c>
      <c r="CP44" s="262">
        <f t="shared" si="13"/>
        <v>-0.48541318325842159</v>
      </c>
      <c r="CQ44" s="262">
        <f t="shared" si="13"/>
        <v>-0.50315048874799795</v>
      </c>
      <c r="CR44" s="262">
        <f t="shared" si="13"/>
        <v>-0.5204603197361195</v>
      </c>
      <c r="CS44" s="262">
        <f t="shared" si="13"/>
        <v>-0.53732751608396689</v>
      </c>
      <c r="CT44" s="262">
        <f t="shared" si="13"/>
        <v>-0.55373729338694</v>
      </c>
      <c r="CU44" s="262">
        <f t="shared" si="13"/>
        <v>-0.5696752559244338</v>
      </c>
      <c r="CV44" s="262">
        <f t="shared" si="13"/>
        <v>-0.5851274092810832</v>
      </c>
      <c r="CW44" s="262">
        <f t="shared" si="13"/>
        <v>-0.60008017262923075</v>
      </c>
      <c r="CX44" s="262">
        <f t="shared" si="13"/>
        <v>-0.61452039066027553</v>
      </c>
      <c r="CY44" s="262">
        <f t="shared" si="13"/>
        <v>-0.62843534515670574</v>
      </c>
      <c r="CZ44" s="262">
        <f t="shared" si="13"/>
        <v>-0.64181276619202876</v>
      </c>
      <c r="DA44" s="262">
        <f t="shared" si="13"/>
        <v>-0.65464084295115788</v>
      </c>
      <c r="DB44" s="262">
        <f t="shared" si="13"/>
        <v>-0.66690823415980593</v>
      </c>
      <c r="DC44" s="262">
        <f t="shared" si="13"/>
        <v>-0.67860407811486645</v>
      </c>
      <c r="DD44" s="262">
        <f t="shared" si="13"/>
        <v>-0.68971800230624769</v>
      </c>
      <c r="DE44" s="262">
        <f t="shared" si="13"/>
        <v>-0.70024013262187379</v>
      </c>
      <c r="DF44" s="262">
        <f t="shared" si="13"/>
        <v>-0.71016110212747552</v>
      </c>
      <c r="DG44" s="262">
        <f t="shared" si="13"/>
        <v>-0.7194720594137769</v>
      </c>
      <c r="DH44" s="262">
        <f t="shared" si="13"/>
        <v>-0.72816467650269956</v>
      </c>
      <c r="DI44" s="262">
        <f t="shared" si="13"/>
        <v>-0.73623115630630531</v>
      </c>
      <c r="DJ44" s="262">
        <f t="shared" si="13"/>
        <v>-0.74366423963156936</v>
      </c>
      <c r="DK44" s="262">
        <f t="shared" si="13"/>
        <v>-0.75045721172412383</v>
      </c>
      <c r="DL44" s="262">
        <f t="shared" si="13"/>
        <v>-0.75660390834584856</v>
      </c>
      <c r="DM44" s="262">
        <f t="shared" si="13"/>
        <v>-0.76209872137971435</v>
      </c>
      <c r="DN44" s="262">
        <f t="shared" si="13"/>
        <v>-0.76693660395773611</v>
      </c>
      <c r="DO44" s="262">
        <f t="shared" si="13"/>
        <v>-0.77111307510659988</v>
      </c>
      <c r="DP44" s="262">
        <f t="shared" si="13"/>
        <v>-0.77462422390677643</v>
      </c>
      <c r="DQ44" s="262">
        <f t="shared" si="13"/>
        <v>-0.7774667131615568</v>
      </c>
      <c r="DR44" s="262">
        <f t="shared" si="13"/>
        <v>-0.77963778257146532</v>
      </c>
      <c r="DS44" s="262">
        <f t="shared" si="13"/>
        <v>-0.78113525141266948</v>
      </c>
      <c r="DT44" s="262">
        <f t="shared" si="13"/>
        <v>-0.78195752071457436</v>
      </c>
      <c r="DU44" s="262">
        <f t="shared" si="13"/>
        <v>-0.78210357493620131</v>
      </c>
      <c r="DV44" s="262">
        <f t="shared" si="13"/>
        <v>-0.7815729831389443</v>
      </c>
      <c r="DW44" s="262">
        <f t="shared" si="13"/>
        <v>-0.78036589965347725</v>
      </c>
      <c r="DX44" s="262">
        <f t="shared" si="13"/>
        <v>-0.77848306424121205</v>
      </c>
      <c r="DY44" s="262">
        <f t="shared" si="13"/>
        <v>-0.77592580174915027</v>
      </c>
      <c r="DZ44" s="262">
        <f t="shared" si="13"/>
        <v>-0.7726960212578603</v>
      </c>
      <c r="EA44" s="262">
        <f t="shared" si="13"/>
        <v>-0.76879621472329307</v>
      </c>
      <c r="EB44" s="262">
        <f t="shared" si="13"/>
        <v>-0.76422945511341656</v>
      </c>
      <c r="EC44" s="262">
        <f t="shared" si="13"/>
        <v>-0.75899939404011452</v>
      </c>
      <c r="ED44" s="262">
        <f t="shared" si="13"/>
        <v>-0.75311025888924532</v>
      </c>
      <c r="EE44" s="262">
        <f t="shared" si="13"/>
        <v>-0.74656684944988583</v>
      </c>
      <c r="EF44" s="262">
        <f t="shared" si="13"/>
        <v>-0.73937453404596787</v>
      </c>
      <c r="EG44" s="262">
        <f t="shared" si="13"/>
        <v>-0.7315392451731586</v>
      </c>
      <c r="EH44" s="262">
        <f t="shared" si="13"/>
        <v>-0.72306747464419274</v>
      </c>
      <c r="EI44" s="262">
        <f t="shared" si="13"/>
        <v>-0.71396626824693366</v>
      </c>
      <c r="EJ44" s="262">
        <f t="shared" si="13"/>
        <v>-0.70424321991903949</v>
      </c>
      <c r="EK44" s="262">
        <f t="shared" si="13"/>
        <v>-0.69390646544462509</v>
      </c>
      <c r="EL44" s="262">
        <f t="shared" si="13"/>
        <v>-0.68296467567670616</v>
      </c>
      <c r="EM44" s="262">
        <f t="shared" si="13"/>
        <v>-0.6714270492930009</v>
      </c>
      <c r="EN44" s="262">
        <f t="shared" si="13"/>
        <v>-0.65930330508896373</v>
      </c>
      <c r="EO44" s="262">
        <f t="shared" si="13"/>
        <v>-0.64660367381611605</v>
      </c>
      <c r="EP44" s="262">
        <f t="shared" si="13"/>
        <v>-0.6333388895711537</v>
      </c>
      <c r="EQ44" s="262">
        <f t="shared" ref="EQ44:HB44" si="14">IF(EP46&lt;=0,0,EP44+EQ43)</f>
        <v>-0.61952018074411797</v>
      </c>
      <c r="ER44" s="262">
        <f t="shared" si="14"/>
        <v>-0.60515926053253566</v>
      </c>
      <c r="ES44" s="262">
        <f t="shared" si="14"/>
        <v>-0.59026831702963667</v>
      </c>
      <c r="ET44" s="262">
        <f t="shared" si="14"/>
        <v>-0.57486000289484729</v>
      </c>
      <c r="EU44" s="262">
        <f t="shared" si="14"/>
        <v>-0.55894742461573665</v>
      </c>
      <c r="EV44" s="262">
        <f t="shared" si="14"/>
        <v>-0.54254413137023727</v>
      </c>
      <c r="EW44" s="262">
        <f t="shared" si="14"/>
        <v>-0.52566410349831871</v>
      </c>
      <c r="EX44" s="262">
        <f t="shared" si="14"/>
        <v>-0.50832174059309299</v>
      </c>
      <c r="EY44" s="262">
        <f t="shared" si="14"/>
        <v>-0.49053184922186671</v>
      </c>
      <c r="EZ44" s="262">
        <f t="shared" si="14"/>
        <v>-0.47230963028720868</v>
      </c>
      <c r="FA44" s="262">
        <f t="shared" si="14"/>
        <v>-0.4536706660383244</v>
      </c>
      <c r="FB44" s="262">
        <f t="shared" si="14"/>
        <v>-0.43463090674543547</v>
      </c>
      <c r="FC44" s="262">
        <f t="shared" si="14"/>
        <v>-0.41520665704665305</v>
      </c>
      <c r="FD44" s="262">
        <f t="shared" si="14"/>
        <v>-0.39541456198035491</v>
      </c>
      <c r="FE44" s="262">
        <f t="shared" si="14"/>
        <v>-0.37527159271442712</v>
      </c>
      <c r="FF44" s="262">
        <f t="shared" si="14"/>
        <v>-0.35479503198533496</v>
      </c>
      <c r="FG44" s="262">
        <f t="shared" si="14"/>
        <v>-0.33400245925851763</v>
      </c>
      <c r="FH44" s="262">
        <f t="shared" si="14"/>
        <v>-0.31291173562378444</v>
      </c>
      <c r="FI44" s="262">
        <f t="shared" si="14"/>
        <v>-0.29154098843849918</v>
      </c>
      <c r="FJ44" s="262">
        <f t="shared" si="14"/>
        <v>-0.26990859573151726</v>
      </c>
      <c r="FK44" s="262">
        <f t="shared" si="14"/>
        <v>-0.24803317038155334</v>
      </c>
      <c r="FL44" s="262">
        <f t="shared" si="14"/>
        <v>-0.22593354408423622</v>
      </c>
      <c r="FM44" s="262">
        <f t="shared" si="14"/>
        <v>-0.20362875112041484</v>
      </c>
      <c r="FN44" s="262">
        <f t="shared" si="14"/>
        <v>-0.1811380119409525</v>
      </c>
      <c r="FO44" s="262">
        <f t="shared" si="14"/>
        <v>-0.15848071658208754</v>
      </c>
      <c r="FP44" s="262">
        <f t="shared" si="14"/>
        <v>-0.1356764079251721</v>
      </c>
      <c r="FQ44" s="262">
        <f t="shared" si="14"/>
        <v>-0.11274476481589227</v>
      </c>
      <c r="FR44" s="262">
        <f t="shared" si="14"/>
        <v>-8.9705585057181569E-2</v>
      </c>
      <c r="FS44" s="262">
        <f t="shared" si="14"/>
        <v>-6.6578768291332413E-2</v>
      </c>
      <c r="FT44" s="262">
        <f t="shared" si="14"/>
        <v>-4.3384298785339385E-2</v>
      </c>
      <c r="FU44" s="262">
        <f t="shared" si="14"/>
        <v>-2.0142228134934166E-2</v>
      </c>
      <c r="FV44" s="262">
        <f t="shared" si="14"/>
        <v>3.1273420973173399E-3</v>
      </c>
      <c r="FW44" s="262">
        <f t="shared" si="14"/>
        <v>2.6404277795376047E-2</v>
      </c>
      <c r="FX44" s="262">
        <f t="shared" si="14"/>
        <v>4.966842973913374E-2</v>
      </c>
      <c r="FY44" s="262">
        <f t="shared" si="14"/>
        <v>7.2899651074266728E-2</v>
      </c>
      <c r="FZ44" s="262">
        <f t="shared" si="14"/>
        <v>9.6077814787524932E-2</v>
      </c>
      <c r="GA44" s="262">
        <f t="shared" si="14"/>
        <v>0.11918283117262038</v>
      </c>
      <c r="GB44" s="262">
        <f t="shared" si="14"/>
        <v>0.1421946652707653</v>
      </c>
      <c r="GC44" s="262">
        <f t="shared" si="14"/>
        <v>0.16509335427089011</v>
      </c>
      <c r="GD44" s="262">
        <f t="shared" si="14"/>
        <v>0.18785902485452732</v>
      </c>
      <c r="GE44" s="262">
        <f t="shared" si="14"/>
        <v>0.21047191046972302</v>
      </c>
      <c r="GF44" s="262">
        <f t="shared" si="14"/>
        <v>0.23291236851954128</v>
      </c>
      <c r="GG44" s="262">
        <f t="shared" si="14"/>
        <v>0.25516089744916687</v>
      </c>
      <c r="GH44" s="262">
        <f t="shared" si="14"/>
        <v>0.27719815371779533</v>
      </c>
      <c r="GI44" s="262">
        <f t="shared" si="14"/>
        <v>0.29900496863927084</v>
      </c>
      <c r="GJ44" s="262">
        <f t="shared" si="14"/>
        <v>0.3205623650777506</v>
      </c>
      <c r="GK44" s="262">
        <f t="shared" si="14"/>
        <v>0.34185157398297972</v>
      </c>
      <c r="GL44" s="262">
        <f t="shared" si="14"/>
        <v>0.36285405075127658</v>
      </c>
      <c r="GM44" s="262">
        <f t="shared" si="14"/>
        <v>0.38355149139725919</v>
      </c>
      <c r="GN44" s="262">
        <f t="shared" si="14"/>
        <v>0.40392584852285746</v>
      </c>
      <c r="GO44" s="262">
        <f t="shared" si="14"/>
        <v>0.42395934706917604</v>
      </c>
      <c r="GP44" s="262">
        <f t="shared" si="14"/>
        <v>0.44363449983730818</v>
      </c>
      <c r="GQ44" s="262">
        <f t="shared" si="14"/>
        <v>0.46293412276477852</v>
      </c>
      <c r="GR44" s="262">
        <f t="shared" si="14"/>
        <v>0.48184134994389316</v>
      </c>
      <c r="GS44" s="262">
        <f t="shared" si="14"/>
        <v>0.50033964836943301</v>
      </c>
      <c r="GT44" s="262">
        <f t="shared" si="14"/>
        <v>0.51841283240183456</v>
      </c>
      <c r="GU44" s="262">
        <f t="shared" si="14"/>
        <v>0.53604507793405187</v>
      </c>
      <c r="GV44" s="262">
        <f t="shared" si="14"/>
        <v>0.55322093624922364</v>
      </c>
      <c r="GW44" s="262">
        <f t="shared" si="14"/>
        <v>0.56992534755667124</v>
      </c>
      <c r="GX44" s="262">
        <f t="shared" si="14"/>
        <v>0.58614365419535608</v>
      </c>
      <c r="GY44" s="262">
        <f t="shared" si="14"/>
        <v>0.60186161349205558</v>
      </c>
      <c r="GZ44" s="262">
        <f t="shared" si="14"/>
        <v>0.61706541026369699</v>
      </c>
      <c r="HA44" s="262">
        <f t="shared" si="14"/>
        <v>0.63174166895280204</v>
      </c>
      <c r="HB44" s="262">
        <f t="shared" si="14"/>
        <v>0.64587746538525892</v>
      </c>
      <c r="HC44" s="262">
        <f t="shared" ref="HC44:IS44" si="15">IF(HB46&lt;=0,0,HB44+HC43)</f>
        <v>0.65946033813968541</v>
      </c>
      <c r="HD44" s="262">
        <f t="shared" si="15"/>
        <v>0.67247829951947258</v>
      </c>
      <c r="HE44" s="262">
        <f t="shared" si="15"/>
        <v>0.68491984611686096</v>
      </c>
      <c r="HF44" s="262">
        <f t="shared" si="15"/>
        <v>0.69677396896013832</v>
      </c>
      <c r="HG44" s="262">
        <f t="shared" si="15"/>
        <v>0.7080301632351822</v>
      </c>
      <c r="HH44" s="262">
        <f t="shared" si="15"/>
        <v>0.71867843757279426</v>
      </c>
      <c r="HI44" s="262">
        <f t="shared" si="15"/>
        <v>0.72870932289327051</v>
      </c>
      <c r="HJ44" s="262">
        <f t="shared" si="15"/>
        <v>0.73811388080112506</v>
      </c>
      <c r="HK44" s="262">
        <f t="shared" si="15"/>
        <v>0.74688371152176924</v>
      </c>
      <c r="HL44" s="262">
        <f t="shared" si="15"/>
        <v>0.75501096137413104</v>
      </c>
      <c r="HM44" s="262">
        <f t="shared" si="15"/>
        <v>0.76248832977141867</v>
      </c>
      <c r="HN44" s="262">
        <f t="shared" si="15"/>
        <v>0.76930907574548435</v>
      </c>
      <c r="HO44" s="262">
        <f t="shared" si="15"/>
        <v>0.77546702398716849</v>
      </c>
      <c r="HP44" s="262">
        <f t="shared" si="15"/>
        <v>0.78095657039915056</v>
      </c>
      <c r="HQ44" s="262">
        <f t="shared" si="15"/>
        <v>0.78577268715488979</v>
      </c>
      <c r="HR44" s="262">
        <f t="shared" si="15"/>
        <v>0.78991092726009327</v>
      </c>
      <c r="HS44" s="262">
        <f t="shared" si="15"/>
        <v>0.79336742861247678</v>
      </c>
      <c r="HT44" s="262">
        <f t="shared" si="15"/>
        <v>0.79613891755634492</v>
      </c>
      <c r="HU44" s="262">
        <f t="shared" si="15"/>
        <v>0.79822271192775729</v>
      </c>
      <c r="HV44" s="262">
        <f t="shared" si="15"/>
        <v>0.79961672358988023</v>
      </c>
      <c r="HW44" s="262">
        <f t="shared" si="15"/>
        <v>0.80031946045362268</v>
      </c>
      <c r="HX44" s="262">
        <f t="shared" si="15"/>
        <v>0.80033002798373465</v>
      </c>
      <c r="HY44" s="262">
        <f t="shared" si="15"/>
        <v>0.79964813018751746</v>
      </c>
      <c r="HZ44" s="262">
        <f t="shared" si="15"/>
        <v>0.79827407008676898</v>
      </c>
      <c r="IA44" s="262">
        <f t="shared" si="15"/>
        <v>0.79620874967100308</v>
      </c>
      <c r="IB44" s="262">
        <f t="shared" si="15"/>
        <v>0.79345366933247896</v>
      </c>
      <c r="IC44" s="262">
        <f t="shared" si="15"/>
        <v>0.79001092678402018</v>
      </c>
      <c r="ID44" s="262">
        <f t="shared" si="15"/>
        <v>0.78588321545939976</v>
      </c>
      <c r="IE44" s="262">
        <f t="shared" si="15"/>
        <v>0.78107382239883238</v>
      </c>
      <c r="IF44" s="262">
        <f t="shared" si="15"/>
        <v>0.77558662561975045</v>
      </c>
      <c r="IG44" s="262">
        <f t="shared" si="15"/>
        <v>0.7694260909770082</v>
      </c>
      <c r="IH44" s="262">
        <f t="shared" si="15"/>
        <v>0.76259726851340492</v>
      </c>
      <c r="II44" s="262">
        <f t="shared" si="15"/>
        <v>0.75510578830453667</v>
      </c>
      <c r="IJ44" s="262">
        <f t="shared" si="15"/>
        <v>0.74695785580118434</v>
      </c>
      <c r="IK44" s="262">
        <f t="shared" si="15"/>
        <v>0.73816024667360447</v>
      </c>
      <c r="IL44" s="262">
        <f t="shared" si="15"/>
        <v>0.72872030116133124</v>
      </c>
      <c r="IM44" s="262">
        <f t="shared" si="15"/>
        <v>0.71864591793370247</v>
      </c>
      <c r="IN44" s="262">
        <f t="shared" si="15"/>
        <v>0.70794554746681271</v>
      </c>
      <c r="IO44" s="262">
        <f t="shared" si="15"/>
        <v>0.69662818494152567</v>
      </c>
      <c r="IP44" s="262">
        <f t="shared" si="15"/>
        <v>0.68470336266923071</v>
      </c>
      <c r="IQ44" s="262">
        <f t="shared" si="15"/>
        <v>0.67218114205189072</v>
      </c>
      <c r="IR44" s="262">
        <f t="shared" si="15"/>
        <v>0.6590721050827093</v>
      </c>
      <c r="IS44" s="262">
        <f t="shared" si="15"/>
        <v>0.64538734539476783</v>
      </c>
    </row>
    <row r="45" spans="2:253" hidden="1" x14ac:dyDescent="0.25">
      <c r="Q45" s="255"/>
      <c r="R45" s="262">
        <v>0</v>
      </c>
      <c r="S45" s="262">
        <f t="shared" ref="S45:CD45" si="16">$P$39*(S44+R44)/2</f>
        <v>19.163473413996815</v>
      </c>
      <c r="T45" s="262">
        <f t="shared" si="16"/>
        <v>19.145051871128342</v>
      </c>
      <c r="U45" s="262">
        <f t="shared" si="16"/>
        <v>19.110057794808778</v>
      </c>
      <c r="V45" s="262">
        <f t="shared" si="16"/>
        <v>19.058514580139626</v>
      </c>
      <c r="W45" s="262">
        <f t="shared" si="16"/>
        <v>18.990459949058128</v>
      </c>
      <c r="X45" s="262">
        <f t="shared" si="16"/>
        <v>18.905945922912526</v>
      </c>
      <c r="Y45" s="262">
        <f t="shared" si="16"/>
        <v>18.805038782664173</v>
      </c>
      <c r="Z45" s="262">
        <f t="shared" si="16"/>
        <v>18.687819016742235</v>
      </c>
      <c r="AA45" s="262">
        <f t="shared" si="16"/>
        <v>18.554381256605669</v>
      </c>
      <c r="AB45" s="262">
        <f t="shared" si="16"/>
        <v>18.404834200061131</v>
      </c>
      <c r="AC45" s="262">
        <f t="shared" si="16"/>
        <v>18.239300522394903</v>
      </c>
      <c r="AD45" s="262">
        <f t="shared" si="16"/>
        <v>18.057916775403207</v>
      </c>
      <c r="AE45" s="262">
        <f t="shared" si="16"/>
        <v>17.860833274402509</v>
      </c>
      <c r="AF45" s="262">
        <f t="shared" si="16"/>
        <v>17.648213973313581</v>
      </c>
      <c r="AG45" s="262">
        <f t="shared" si="16"/>
        <v>17.420236327926169</v>
      </c>
      <c r="AH45" s="262">
        <f t="shared" si="16"/>
        <v>17.177091147460924</v>
      </c>
      <c r="AI45" s="262">
        <f t="shared" si="16"/>
        <v>16.918982434553225</v>
      </c>
      <c r="AJ45" s="262">
        <f t="shared" si="16"/>
        <v>16.646127213796937</v>
      </c>
      <c r="AK45" s="262">
        <f t="shared" si="16"/>
        <v>16.358755348991075</v>
      </c>
      <c r="AL45" s="262">
        <f t="shared" si="16"/>
        <v>16.057109349245817</v>
      </c>
      <c r="AM45" s="262">
        <f t="shared" si="16"/>
        <v>15.741444164117192</v>
      </c>
      <c r="AN45" s="262">
        <f t="shared" si="16"/>
        <v>15.412026967934704</v>
      </c>
      <c r="AO45" s="262">
        <f t="shared" si="16"/>
        <v>15.069136933513439</v>
      </c>
      <c r="AP45" s="262">
        <f t="shared" si="16"/>
        <v>14.713064995444114</v>
      </c>
      <c r="AQ45" s="262">
        <f t="shared" si="16"/>
        <v>14.344113603156483</v>
      </c>
      <c r="AR45" s="262">
        <f t="shared" si="16"/>
        <v>13.962596463970156</v>
      </c>
      <c r="AS45" s="262">
        <f t="shared" si="16"/>
        <v>13.568838276353523</v>
      </c>
      <c r="AT45" s="262">
        <f t="shared" si="16"/>
        <v>13.163174453613658</v>
      </c>
      <c r="AU45" s="262">
        <f t="shared" si="16"/>
        <v>12.74595083825359</v>
      </c>
      <c r="AV45" s="262">
        <f t="shared" si="16"/>
        <v>12.317523407243291</v>
      </c>
      <c r="AW45" s="262">
        <f t="shared" si="16"/>
        <v>11.878257968454719</v>
      </c>
      <c r="AX45" s="262">
        <f t="shared" si="16"/>
        <v>11.428529848517877</v>
      </c>
      <c r="AY45" s="262">
        <f t="shared" si="16"/>
        <v>10.9687235723611</v>
      </c>
      <c r="AZ45" s="262">
        <f t="shared" si="16"/>
        <v>10.499232534715961</v>
      </c>
      <c r="BA45" s="262">
        <f t="shared" si="16"/>
        <v>10.020458663862328</v>
      </c>
      <c r="BB45" s="262">
        <f t="shared" si="16"/>
        <v>9.5328120778989938</v>
      </c>
      <c r="BC45" s="262">
        <f t="shared" si="16"/>
        <v>9.0367107338399535</v>
      </c>
      <c r="BD45" s="262">
        <f t="shared" si="16"/>
        <v>8.5325800698246166</v>
      </c>
      <c r="BE45" s="262">
        <f t="shared" si="16"/>
        <v>8.0208526407531124</v>
      </c>
      <c r="BF45" s="262">
        <f t="shared" si="16"/>
        <v>7.5019677476602036</v>
      </c>
      <c r="BG45" s="262">
        <f t="shared" si="16"/>
        <v>6.9763710611405951</v>
      </c>
      <c r="BH45" s="262">
        <f t="shared" si="16"/>
        <v>6.4445142391480772</v>
      </c>
      <c r="BI45" s="262">
        <f t="shared" si="16"/>
        <v>5.9068545394858258</v>
      </c>
      <c r="BJ45" s="262">
        <f t="shared" si="16"/>
        <v>5.3638544273314563</v>
      </c>
      <c r="BK45" s="262">
        <f t="shared" si="16"/>
        <v>4.8159811781309578</v>
      </c>
      <c r="BL45" s="262">
        <f t="shared" si="16"/>
        <v>4.2637064761894523</v>
      </c>
      <c r="BM45" s="262">
        <f t="shared" si="16"/>
        <v>3.7075060093091046</v>
      </c>
      <c r="BN45" s="262">
        <f t="shared" si="16"/>
        <v>3.1478590598211174</v>
      </c>
      <c r="BO45" s="262">
        <f t="shared" si="16"/>
        <v>2.5852480923588042</v>
      </c>
      <c r="BP45" s="262">
        <f t="shared" si="16"/>
        <v>2.020158338719213</v>
      </c>
      <c r="BQ45" s="262">
        <f t="shared" si="16"/>
        <v>1.4530773801781773</v>
      </c>
      <c r="BR45" s="262">
        <f t="shared" si="16"/>
        <v>0.88449472761075432</v>
      </c>
      <c r="BS45" s="262">
        <f t="shared" si="16"/>
        <v>0.31490139977351561</v>
      </c>
      <c r="BT45" s="262">
        <f t="shared" si="16"/>
        <v>-0.25521049988759154</v>
      </c>
      <c r="BU45" s="262">
        <f t="shared" si="16"/>
        <v>-0.82534820754400517</v>
      </c>
      <c r="BV45" s="262">
        <f t="shared" si="16"/>
        <v>-1.3950187240388612</v>
      </c>
      <c r="BW45" s="262">
        <f t="shared" si="16"/>
        <v>-1.963729240327371</v>
      </c>
      <c r="BX45" s="262">
        <f t="shared" si="16"/>
        <v>-2.5309875629395524</v>
      </c>
      <c r="BY45" s="262">
        <f t="shared" si="16"/>
        <v>-3.0963025391010235</v>
      </c>
      <c r="BZ45" s="262">
        <f t="shared" si="16"/>
        <v>-3.6591844811436873</v>
      </c>
      <c r="CA45" s="262">
        <f t="shared" si="16"/>
        <v>-4.2191455898487202</v>
      </c>
      <c r="CB45" s="262">
        <f t="shared" si="16"/>
        <v>-4.7757003763525647</v>
      </c>
      <c r="CC45" s="262">
        <f t="shared" si="16"/>
        <v>-5.3283660822522085</v>
      </c>
      <c r="CD45" s="262">
        <f t="shared" si="16"/>
        <v>-5.8766630975560856</v>
      </c>
      <c r="CE45" s="262">
        <f t="shared" ref="CE45:EP45" si="17">$P$39*(CE44+CD44)/2</f>
        <v>-6.4201153761219079</v>
      </c>
      <c r="CF45" s="262">
        <f t="shared" si="17"/>
        <v>-6.958250848212681</v>
      </c>
      <c r="CG45" s="262">
        <f t="shared" si="17"/>
        <v>-7.4906018298222801</v>
      </c>
      <c r="CH45" s="262">
        <f t="shared" si="17"/>
        <v>-8.0167054284230428</v>
      </c>
      <c r="CI45" s="262">
        <f t="shared" si="17"/>
        <v>-8.5361039447778495</v>
      </c>
      <c r="CJ45" s="262">
        <f t="shared" si="17"/>
        <v>-9.048345270476382</v>
      </c>
      <c r="CK45" s="262">
        <f t="shared" si="17"/>
        <v>-9.5529832808469841</v>
      </c>
      <c r="CL45" s="262">
        <f t="shared" si="17"/>
        <v>-10.049578222905508</v>
      </c>
      <c r="CM45" s="262">
        <f t="shared" si="17"/>
        <v>-10.537697098009287</v>
      </c>
      <c r="CN45" s="262">
        <f t="shared" si="17"/>
        <v>-11.016914038880453</v>
      </c>
      <c r="CO45" s="262">
        <f t="shared" si="17"/>
        <v>-11.48681068067398</v>
      </c>
      <c r="CP45" s="262">
        <f t="shared" si="17"/>
        <v>-11.946976525770895</v>
      </c>
      <c r="CQ45" s="262">
        <f t="shared" si="17"/>
        <v>-12.397009301974807</v>
      </c>
      <c r="CR45" s="262">
        <f t="shared" si="17"/>
        <v>-12.836515313802826</v>
      </c>
      <c r="CS45" s="262">
        <f t="shared" si="17"/>
        <v>-13.26510978656745</v>
      </c>
      <c r="CT45" s="262">
        <f t="shared" si="17"/>
        <v>-13.682417202946105</v>
      </c>
      <c r="CU45" s="262">
        <f t="shared" si="17"/>
        <v>-14.088071631746038</v>
      </c>
      <c r="CV45" s="262">
        <f t="shared" si="17"/>
        <v>-14.481717048575833</v>
      </c>
      <c r="CW45" s="262">
        <f t="shared" si="17"/>
        <v>-14.863007648148551</v>
      </c>
      <c r="CX45" s="262">
        <f t="shared" si="17"/>
        <v>-15.231608147933308</v>
      </c>
      <c r="CY45" s="262">
        <f t="shared" si="17"/>
        <v>-15.587194082897675</v>
      </c>
      <c r="CZ45" s="262">
        <f t="shared" si="17"/>
        <v>-15.929452091077785</v>
      </c>
      <c r="DA45" s="262">
        <f t="shared" si="17"/>
        <v>-16.258080189722495</v>
      </c>
      <c r="DB45" s="262">
        <f t="shared" si="17"/>
        <v>-16.572788041774665</v>
      </c>
      <c r="DC45" s="262">
        <f t="shared" si="17"/>
        <v>-16.87329721244544</v>
      </c>
      <c r="DD45" s="262">
        <f t="shared" si="17"/>
        <v>-17.159341415661409</v>
      </c>
      <c r="DE45" s="262">
        <f t="shared" si="17"/>
        <v>-17.430666750161119</v>
      </c>
      <c r="DF45" s="262">
        <f t="shared" si="17"/>
        <v>-17.687031925032034</v>
      </c>
      <c r="DG45" s="262">
        <f t="shared" si="17"/>
        <v>-17.928208474490116</v>
      </c>
      <c r="DH45" s="262">
        <f t="shared" si="17"/>
        <v>-18.153980961704271</v>
      </c>
      <c r="DI45" s="262">
        <f t="shared" si="17"/>
        <v>-18.364147171481829</v>
      </c>
      <c r="DJ45" s="262">
        <f t="shared" si="17"/>
        <v>-18.55851829164969</v>
      </c>
      <c r="DK45" s="262">
        <f t="shared" si="17"/>
        <v>-18.736919082958519</v>
      </c>
      <c r="DL45" s="262">
        <f t="shared" si="17"/>
        <v>-18.899188037359618</v>
      </c>
      <c r="DM45" s="262">
        <f t="shared" si="17"/>
        <v>-19.045177524507643</v>
      </c>
      <c r="DN45" s="262">
        <f t="shared" si="17"/>
        <v>-19.174753926354434</v>
      </c>
      <c r="DO45" s="262">
        <f t="shared" si="17"/>
        <v>-19.287797759713875</v>
      </c>
      <c r="DP45" s="262">
        <f t="shared" si="17"/>
        <v>-19.384203786677084</v>
      </c>
      <c r="DQ45" s="262">
        <f t="shared" si="17"/>
        <v>-19.46388111278074</v>
      </c>
      <c r="DR45" s="262">
        <f t="shared" si="17"/>
        <v>-19.526753272826834</v>
      </c>
      <c r="DS45" s="262">
        <f t="shared" si="17"/>
        <v>-19.572758304279578</v>
      </c>
      <c r="DT45" s="262">
        <f t="shared" si="17"/>
        <v>-19.601848808161741</v>
      </c>
      <c r="DU45" s="262">
        <f t="shared" si="17"/>
        <v>-19.613991997385135</v>
      </c>
      <c r="DV45" s="262">
        <f t="shared" si="17"/>
        <v>-19.609169732479963</v>
      </c>
      <c r="DW45" s="262">
        <f t="shared" si="17"/>
        <v>-19.587378544664997</v>
      </c>
      <c r="DX45" s="262">
        <f t="shared" si="17"/>
        <v>-19.548629646235636</v>
      </c>
      <c r="DY45" s="262">
        <f t="shared" si="17"/>
        <v>-19.492948928260333</v>
      </c>
      <c r="DZ45" s="262">
        <f t="shared" si="17"/>
        <v>-19.420376945567572</v>
      </c>
      <c r="EA45" s="262">
        <f t="shared" si="17"/>
        <v>-19.330968889028938</v>
      </c>
      <c r="EB45" s="262">
        <f t="shared" si="17"/>
        <v>-19.22479454515949</v>
      </c>
      <c r="EC45" s="262">
        <f t="shared" si="17"/>
        <v>-19.101938243053382</v>
      </c>
      <c r="ED45" s="262">
        <f t="shared" si="17"/>
        <v>-18.962498788696578</v>
      </c>
      <c r="EE45" s="262">
        <f t="shared" si="17"/>
        <v>-18.806589386705848</v>
      </c>
      <c r="EF45" s="262">
        <f t="shared" si="17"/>
        <v>-18.634337549547126</v>
      </c>
      <c r="EG45" s="262">
        <f t="shared" si="17"/>
        <v>-18.445884994309214</v>
      </c>
      <c r="EH45" s="262">
        <f t="shared" si="17"/>
        <v>-18.241387527108792</v>
      </c>
      <c r="EI45" s="262">
        <f t="shared" si="17"/>
        <v>-18.021014915220636</v>
      </c>
      <c r="EJ45" s="262">
        <f t="shared" si="17"/>
        <v>-17.784950747035268</v>
      </c>
      <c r="EK45" s="262">
        <f t="shared" si="17"/>
        <v>-17.533392279960236</v>
      </c>
      <c r="EL45" s="262">
        <f t="shared" si="17"/>
        <v>-17.266550276380141</v>
      </c>
      <c r="EM45" s="262">
        <f t="shared" si="17"/>
        <v>-16.984648827817871</v>
      </c>
      <c r="EN45" s="262">
        <f t="shared" si="17"/>
        <v>-16.687925167440625</v>
      </c>
      <c r="EO45" s="262">
        <f t="shared" si="17"/>
        <v>-16.376629471060479</v>
      </c>
      <c r="EP45" s="262">
        <f t="shared" si="17"/>
        <v>-16.051024646799306</v>
      </c>
      <c r="EQ45" s="262">
        <f t="shared" ref="EQ45:HB45" si="18">$P$39*(EQ44+EP44)/2</f>
        <v>-15.711386113590743</v>
      </c>
      <c r="ER45" s="262">
        <f t="shared" si="18"/>
        <v>-15.358001568709671</v>
      </c>
      <c r="ES45" s="262">
        <f t="shared" si="18"/>
        <v>-14.991170744517531</v>
      </c>
      <c r="ET45" s="262">
        <f t="shared" si="18"/>
        <v>-14.611205154627926</v>
      </c>
      <c r="EU45" s="262">
        <f t="shared" si="18"/>
        <v>-14.218427829710457</v>
      </c>
      <c r="EV45" s="262">
        <f t="shared" si="18"/>
        <v>-13.813173043158468</v>
      </c>
      <c r="EW45" s="262">
        <f t="shared" si="18"/>
        <v>-13.395786026846416</v>
      </c>
      <c r="EX45" s="262">
        <f t="shared" si="18"/>
        <v>-12.96662267721716</v>
      </c>
      <c r="EY45" s="262">
        <f t="shared" si="18"/>
        <v>-12.526049251956097</v>
      </c>
      <c r="EZ45" s="262">
        <f t="shared" si="18"/>
        <v>-12.074442057510364</v>
      </c>
      <c r="FA45" s="262">
        <f t="shared" si="18"/>
        <v>-11.612187127708326</v>
      </c>
      <c r="FB45" s="262">
        <f t="shared" si="18"/>
        <v>-11.139679893767743</v>
      </c>
      <c r="FC45" s="262">
        <f t="shared" si="18"/>
        <v>-10.657324845970786</v>
      </c>
      <c r="FD45" s="262">
        <f t="shared" si="18"/>
        <v>-10.165535187288084</v>
      </c>
      <c r="FE45" s="262">
        <f t="shared" si="18"/>
        <v>-9.6647324792574061</v>
      </c>
      <c r="FF45" s="262">
        <f t="shared" si="18"/>
        <v>-9.1553462804220143</v>
      </c>
      <c r="FG45" s="262">
        <f t="shared" si="18"/>
        <v>-8.6378137776354595</v>
      </c>
      <c r="FH45" s="262">
        <f t="shared" si="18"/>
        <v>-8.1125794105484417</v>
      </c>
      <c r="FI45" s="262">
        <f t="shared" si="18"/>
        <v>-7.5800944896096505</v>
      </c>
      <c r="FJ45" s="262">
        <f t="shared" si="18"/>
        <v>-7.0408168079034796</v>
      </c>
      <c r="FK45" s="262">
        <f t="shared" si="18"/>
        <v>-6.4952102471587692</v>
      </c>
      <c r="FL45" s="262">
        <f t="shared" si="18"/>
        <v>-5.9437443782788266</v>
      </c>
      <c r="FM45" s="262">
        <f t="shared" si="18"/>
        <v>-5.3868940567291306</v>
      </c>
      <c r="FN45" s="262">
        <f t="shared" si="18"/>
        <v>-4.8251390131312988</v>
      </c>
      <c r="FO45" s="262">
        <f t="shared" si="18"/>
        <v>-4.2589634394309845</v>
      </c>
      <c r="FP45" s="262">
        <f t="shared" si="18"/>
        <v>-3.6888555709894408</v>
      </c>
      <c r="FQ45" s="262">
        <f t="shared" si="18"/>
        <v>-3.1153072649613476</v>
      </c>
      <c r="FR45" s="262">
        <f t="shared" si="18"/>
        <v>-2.5388135753265395</v>
      </c>
      <c r="FS45" s="262">
        <f t="shared" si="18"/>
        <v>-1.9598723249482952</v>
      </c>
      <c r="FT45" s="262">
        <f t="shared" si="18"/>
        <v>-1.3789836750286002</v>
      </c>
      <c r="FU45" s="262">
        <f t="shared" si="18"/>
        <v>-0.79664969233025806</v>
      </c>
      <c r="FV45" s="262">
        <f t="shared" si="18"/>
        <v>-0.21337391455247337</v>
      </c>
      <c r="FW45" s="262">
        <f t="shared" si="18"/>
        <v>0.37033908576576419</v>
      </c>
      <c r="FX45" s="262">
        <f t="shared" si="18"/>
        <v>0.95398413843959529</v>
      </c>
      <c r="FY45" s="262">
        <f t="shared" si="18"/>
        <v>1.5370559135406487</v>
      </c>
      <c r="FZ45" s="262">
        <f t="shared" si="18"/>
        <v>2.1190493596240083</v>
      </c>
      <c r="GA45" s="262">
        <f t="shared" si="18"/>
        <v>2.6994601419054556</v>
      </c>
      <c r="GB45" s="262">
        <f t="shared" si="18"/>
        <v>3.2777850800029174</v>
      </c>
      <c r="GC45" s="262">
        <f t="shared" si="18"/>
        <v>3.8535225848543835</v>
      </c>
      <c r="GD45" s="262">
        <f t="shared" si="18"/>
        <v>4.4261730944362734</v>
      </c>
      <c r="GE45" s="262">
        <f t="shared" si="18"/>
        <v>4.9952395078978684</v>
      </c>
      <c r="GF45" s="262">
        <f t="shared" si="18"/>
        <v>5.5602276177346814</v>
      </c>
      <c r="GG45" s="262">
        <f t="shared" si="18"/>
        <v>6.1206465396191572</v>
      </c>
      <c r="GH45" s="262">
        <f t="shared" si="18"/>
        <v>6.6760091395149477</v>
      </c>
      <c r="GI45" s="262">
        <f t="shared" si="18"/>
        <v>7.2258324577003989</v>
      </c>
      <c r="GJ45" s="262">
        <f t="shared" si="18"/>
        <v>7.7696381293280696</v>
      </c>
      <c r="GK45" s="262">
        <f t="shared" si="18"/>
        <v>8.3069528011548464</v>
      </c>
      <c r="GL45" s="262">
        <f t="shared" si="18"/>
        <v>8.8373085440750554</v>
      </c>
      <c r="GM45" s="262">
        <f t="shared" si="18"/>
        <v>9.3602432610945261</v>
      </c>
      <c r="GN45" s="262">
        <f t="shared" si="18"/>
        <v>9.875301090389117</v>
      </c>
      <c r="GO45" s="262">
        <f t="shared" si="18"/>
        <v>10.382032803098012</v>
      </c>
      <c r="GP45" s="262">
        <f t="shared" si="18"/>
        <v>10.879996195496396</v>
      </c>
      <c r="GQ45" s="262">
        <f t="shared" si="18"/>
        <v>11.368756475206157</v>
      </c>
      <c r="GR45" s="262">
        <f t="shared" si="18"/>
        <v>11.847886641105491</v>
      </c>
      <c r="GS45" s="262">
        <f t="shared" si="18"/>
        <v>12.316967856607761</v>
      </c>
      <c r="GT45" s="262">
        <f t="shared" si="18"/>
        <v>12.775589815978289</v>
      </c>
      <c r="GU45" s="262">
        <f t="shared" si="18"/>
        <v>13.223351103367284</v>
      </c>
      <c r="GV45" s="262">
        <f t="shared" si="18"/>
        <v>13.659859544249365</v>
      </c>
      <c r="GW45" s="262">
        <f t="shared" si="18"/>
        <v>14.084732548951788</v>
      </c>
      <c r="GX45" s="262">
        <f t="shared" si="18"/>
        <v>14.497597447978592</v>
      </c>
      <c r="GY45" s="262">
        <f t="shared" si="18"/>
        <v>14.898091818834585</v>
      </c>
      <c r="GZ45" s="262">
        <f t="shared" si="18"/>
        <v>15.285863804056927</v>
      </c>
      <c r="HA45" s="262">
        <f t="shared" si="18"/>
        <v>15.660572420183364</v>
      </c>
      <c r="HB45" s="262">
        <f t="shared" si="18"/>
        <v>16.021887857383344</v>
      </c>
      <c r="HC45" s="262">
        <f t="shared" ref="HC45:IS45" si="19">$P$39*(HC44+HB44)/2</f>
        <v>16.36949176948211</v>
      </c>
      <c r="HD45" s="262">
        <f t="shared" si="19"/>
        <v>16.703077554131493</v>
      </c>
      <c r="HE45" s="262">
        <f t="shared" si="19"/>
        <v>17.022350622881987</v>
      </c>
      <c r="HF45" s="262">
        <f t="shared" si="19"/>
        <v>17.327028660910965</v>
      </c>
      <c r="HG45" s="262">
        <f t="shared" si="19"/>
        <v>17.616841876185131</v>
      </c>
      <c r="HH45" s="262">
        <f t="shared" si="19"/>
        <v>17.89153323783993</v>
      </c>
      <c r="HI45" s="262">
        <f t="shared" si="19"/>
        <v>18.150858703561351</v>
      </c>
      <c r="HJ45" s="262">
        <f t="shared" si="19"/>
        <v>18.394587435774014</v>
      </c>
      <c r="HK45" s="262">
        <f t="shared" si="19"/>
        <v>18.622502006443916</v>
      </c>
      <c r="HL45" s="262">
        <f t="shared" si="19"/>
        <v>18.834398590317591</v>
      </c>
      <c r="HM45" s="262">
        <f t="shared" si="19"/>
        <v>19.030087146424489</v>
      </c>
      <c r="HN45" s="262">
        <f t="shared" si="19"/>
        <v>19.209391587687847</v>
      </c>
      <c r="HO45" s="262">
        <f t="shared" si="19"/>
        <v>19.372149938491468</v>
      </c>
      <c r="HP45" s="262">
        <f t="shared" si="19"/>
        <v>19.518214480063317</v>
      </c>
      <c r="HQ45" s="262">
        <f t="shared" si="19"/>
        <v>19.647451883551913</v>
      </c>
      <c r="HR45" s="262">
        <f t="shared" si="19"/>
        <v>19.759743330670339</v>
      </c>
      <c r="HS45" s="262">
        <f t="shared" si="19"/>
        <v>19.854984621810146</v>
      </c>
      <c r="HT45" s="262">
        <f t="shared" si="19"/>
        <v>19.933086271528406</v>
      </c>
      <c r="HU45" s="262">
        <f t="shared" si="19"/>
        <v>19.993973591311349</v>
      </c>
      <c r="HV45" s="262">
        <f t="shared" si="19"/>
        <v>20.03758675955644</v>
      </c>
      <c r="HW45" s="262">
        <f t="shared" si="19"/>
        <v>20.063880878706396</v>
      </c>
      <c r="HX45" s="262">
        <f t="shared" si="19"/>
        <v>20.07282601947594</v>
      </c>
      <c r="HY45" s="262">
        <f t="shared" si="19"/>
        <v>20.064407252137755</v>
      </c>
      <c r="HZ45" s="262">
        <f t="shared" si="19"/>
        <v>20.038624664839741</v>
      </c>
      <c r="IA45" s="262">
        <f t="shared" si="19"/>
        <v>19.995493368936746</v>
      </c>
      <c r="IB45" s="262">
        <f t="shared" si="19"/>
        <v>19.935043491318957</v>
      </c>
      <c r="IC45" s="262">
        <f t="shared" si="19"/>
        <v>19.857320153755907</v>
      </c>
      <c r="ID45" s="262">
        <f t="shared" si="19"/>
        <v>19.762383439265633</v>
      </c>
      <c r="IE45" s="262">
        <f t="shared" si="19"/>
        <v>19.650308345537958</v>
      </c>
      <c r="IF45" s="262">
        <f t="shared" si="19"/>
        <v>19.521184725446119</v>
      </c>
      <c r="IG45" s="262">
        <f t="shared" si="19"/>
        <v>19.375117214700769</v>
      </c>
      <c r="IH45" s="262">
        <f t="shared" si="19"/>
        <v>19.212225146709631</v>
      </c>
      <c r="II45" s="262">
        <f t="shared" si="19"/>
        <v>19.032642454704163</v>
      </c>
      <c r="IJ45" s="262">
        <f t="shared" si="19"/>
        <v>18.836517561223793</v>
      </c>
      <c r="IK45" s="262">
        <f t="shared" si="19"/>
        <v>18.624013255052706</v>
      </c>
      <c r="IL45" s="262">
        <f t="shared" si="19"/>
        <v>18.395306555709151</v>
      </c>
      <c r="IM45" s="262">
        <f t="shared" si="19"/>
        <v>18.15058856559795</v>
      </c>
      <c r="IN45" s="262">
        <f t="shared" si="19"/>
        <v>17.890064309963044</v>
      </c>
      <c r="IO45" s="262">
        <f t="shared" si="19"/>
        <v>17.613952564769722</v>
      </c>
      <c r="IP45" s="262">
        <f t="shared" si="19"/>
        <v>17.322485672658424</v>
      </c>
      <c r="IQ45" s="262">
        <f t="shared" si="19"/>
        <v>17.015909347136102</v>
      </c>
      <c r="IR45" s="262">
        <f t="shared" si="19"/>
        <v>16.694482465166526</v>
      </c>
      <c r="IS45" s="262">
        <f t="shared" si="19"/>
        <v>16.358476848331136</v>
      </c>
    </row>
    <row r="46" spans="2:253" hidden="1" x14ac:dyDescent="0.25">
      <c r="C46" s="255"/>
      <c r="H46" t="str">
        <f>IF(AND(Results!I18&lt;&gt;" ",K40&lt;=K42*1.1,K40&gt;=Results!C51,K42&lt;=Results!C51),CONCATENATE("TARGET ORBIT HAS BEEN ACHIEVED - Payload Ratio of ",ROUND(Configuration!H23,1)),"Orbit adjustment insufficient - orbit is too eccentric, too low or too high")</f>
        <v>TARGET ORBIT HAS BEEN ACHIEVED - Payload Ratio of 45.7</v>
      </c>
      <c r="Q46" s="255"/>
      <c r="R46" s="262">
        <f>$G$32</f>
        <v>239.82758078255455</v>
      </c>
      <c r="S46" s="262">
        <f>IF(R46+(S45/1000)&lt;=0,0,R46+(S45/1000))</f>
        <v>239.84674425596856</v>
      </c>
      <c r="T46" s="262">
        <f t="shared" ref="T46:CE46" si="20">IF(S46+(T45/1000)&lt;=0,0,S46+(T45/1000))</f>
        <v>239.86588930783969</v>
      </c>
      <c r="U46" s="262">
        <f t="shared" si="20"/>
        <v>239.88499936563451</v>
      </c>
      <c r="V46" s="262">
        <f t="shared" si="20"/>
        <v>239.90405788021465</v>
      </c>
      <c r="W46" s="262">
        <f t="shared" si="20"/>
        <v>239.92304834016372</v>
      </c>
      <c r="X46" s="262">
        <f t="shared" si="20"/>
        <v>239.94195428608663</v>
      </c>
      <c r="Y46" s="262">
        <f t="shared" si="20"/>
        <v>239.96075932486929</v>
      </c>
      <c r="Z46" s="262">
        <f t="shared" si="20"/>
        <v>239.97944714388603</v>
      </c>
      <c r="AA46" s="262">
        <f t="shared" si="20"/>
        <v>239.99800152514263</v>
      </c>
      <c r="AB46" s="262">
        <f t="shared" si="20"/>
        <v>240.01640635934268</v>
      </c>
      <c r="AC46" s="262">
        <f t="shared" si="20"/>
        <v>240.03464565986508</v>
      </c>
      <c r="AD46" s="262">
        <f t="shared" si="20"/>
        <v>240.05270357664048</v>
      </c>
      <c r="AE46" s="262">
        <f t="shared" si="20"/>
        <v>240.07056440991488</v>
      </c>
      <c r="AF46" s="262">
        <f t="shared" si="20"/>
        <v>240.08821262388818</v>
      </c>
      <c r="AG46" s="262">
        <f t="shared" si="20"/>
        <v>240.1056328602161</v>
      </c>
      <c r="AH46" s="262">
        <f t="shared" si="20"/>
        <v>240.12280995136356</v>
      </c>
      <c r="AI46" s="262">
        <f t="shared" si="20"/>
        <v>240.13972893379812</v>
      </c>
      <c r="AJ46" s="262">
        <f t="shared" si="20"/>
        <v>240.15637506101191</v>
      </c>
      <c r="AK46" s="262">
        <f t="shared" si="20"/>
        <v>240.1727338163609</v>
      </c>
      <c r="AL46" s="262">
        <f t="shared" si="20"/>
        <v>240.18879092571015</v>
      </c>
      <c r="AM46" s="262">
        <f t="shared" si="20"/>
        <v>240.20453236987427</v>
      </c>
      <c r="AN46" s="262">
        <f t="shared" si="20"/>
        <v>240.21994439684221</v>
      </c>
      <c r="AO46" s="262">
        <f t="shared" si="20"/>
        <v>240.23501353377571</v>
      </c>
      <c r="AP46" s="262">
        <f t="shared" si="20"/>
        <v>240.24972659877116</v>
      </c>
      <c r="AQ46" s="262">
        <f t="shared" si="20"/>
        <v>240.26407071237432</v>
      </c>
      <c r="AR46" s="262">
        <f t="shared" si="20"/>
        <v>240.2780333088383</v>
      </c>
      <c r="AS46" s="262">
        <f t="shared" si="20"/>
        <v>240.29160214711465</v>
      </c>
      <c r="AT46" s="262">
        <f t="shared" si="20"/>
        <v>240.30476532156825</v>
      </c>
      <c r="AU46" s="262">
        <f t="shared" si="20"/>
        <v>240.31751127240651</v>
      </c>
      <c r="AV46" s="262">
        <f t="shared" si="20"/>
        <v>240.32982879581374</v>
      </c>
      <c r="AW46" s="262">
        <f t="shared" si="20"/>
        <v>240.34170705378219</v>
      </c>
      <c r="AX46" s="262">
        <f t="shared" si="20"/>
        <v>240.35313558363072</v>
      </c>
      <c r="AY46" s="262">
        <f t="shared" si="20"/>
        <v>240.36410430720306</v>
      </c>
      <c r="AZ46" s="262">
        <f t="shared" si="20"/>
        <v>240.37460353973779</v>
      </c>
      <c r="BA46" s="262">
        <f t="shared" si="20"/>
        <v>240.38462399840165</v>
      </c>
      <c r="BB46" s="262">
        <f t="shared" si="20"/>
        <v>240.39415681047956</v>
      </c>
      <c r="BC46" s="262">
        <f t="shared" si="20"/>
        <v>240.40319352121341</v>
      </c>
      <c r="BD46" s="262">
        <f t="shared" si="20"/>
        <v>240.41172610128322</v>
      </c>
      <c r="BE46" s="262">
        <f t="shared" si="20"/>
        <v>240.41974695392398</v>
      </c>
      <c r="BF46" s="262">
        <f t="shared" si="20"/>
        <v>240.42724892167163</v>
      </c>
      <c r="BG46" s="262">
        <f t="shared" si="20"/>
        <v>240.43422529273278</v>
      </c>
      <c r="BH46" s="262">
        <f t="shared" si="20"/>
        <v>240.44066980697193</v>
      </c>
      <c r="BI46" s="262">
        <f t="shared" si="20"/>
        <v>240.44657666151141</v>
      </c>
      <c r="BJ46" s="262">
        <f t="shared" si="20"/>
        <v>240.45194051593876</v>
      </c>
      <c r="BK46" s="262">
        <f t="shared" si="20"/>
        <v>240.45675649711688</v>
      </c>
      <c r="BL46" s="262">
        <f t="shared" si="20"/>
        <v>240.46102020359308</v>
      </c>
      <c r="BM46" s="262">
        <f t="shared" si="20"/>
        <v>240.46472770960239</v>
      </c>
      <c r="BN46" s="262">
        <f t="shared" si="20"/>
        <v>240.46787556866221</v>
      </c>
      <c r="BO46" s="262">
        <f t="shared" si="20"/>
        <v>240.47046081675455</v>
      </c>
      <c r="BP46" s="262">
        <f t="shared" si="20"/>
        <v>240.47248097509328</v>
      </c>
      <c r="BQ46" s="262">
        <f t="shared" si="20"/>
        <v>240.47393405247345</v>
      </c>
      <c r="BR46" s="262">
        <f t="shared" si="20"/>
        <v>240.47481854720107</v>
      </c>
      <c r="BS46" s="262">
        <f t="shared" si="20"/>
        <v>240.47513344860084</v>
      </c>
      <c r="BT46" s="262">
        <f t="shared" si="20"/>
        <v>240.47487823810096</v>
      </c>
      <c r="BU46" s="262">
        <f t="shared" si="20"/>
        <v>240.47405288989341</v>
      </c>
      <c r="BV46" s="262">
        <f t="shared" si="20"/>
        <v>240.47265787116939</v>
      </c>
      <c r="BW46" s="262">
        <f t="shared" si="20"/>
        <v>240.47069414192907</v>
      </c>
      <c r="BX46" s="262">
        <f t="shared" si="20"/>
        <v>240.46816315436612</v>
      </c>
      <c r="BY46" s="262">
        <f t="shared" si="20"/>
        <v>240.46506685182703</v>
      </c>
      <c r="BZ46" s="262">
        <f t="shared" si="20"/>
        <v>240.4614076673459</v>
      </c>
      <c r="CA46" s="262">
        <f t="shared" si="20"/>
        <v>240.45718852175605</v>
      </c>
      <c r="CB46" s="262">
        <f t="shared" si="20"/>
        <v>240.45241282137971</v>
      </c>
      <c r="CC46" s="262">
        <f t="shared" si="20"/>
        <v>240.44708445529747</v>
      </c>
      <c r="CD46" s="262">
        <f t="shared" si="20"/>
        <v>240.44120779219992</v>
      </c>
      <c r="CE46" s="262">
        <f t="shared" si="20"/>
        <v>240.43478767682379</v>
      </c>
      <c r="CF46" s="262">
        <f t="shared" ref="CF46:EQ46" si="21">IF(CE46+(CF45/1000)&lt;=0,0,CE46+(CF45/1000))</f>
        <v>240.42782942597557</v>
      </c>
      <c r="CG46" s="262">
        <f t="shared" si="21"/>
        <v>240.42033882414574</v>
      </c>
      <c r="CH46" s="262">
        <f t="shared" si="21"/>
        <v>240.41232211871733</v>
      </c>
      <c r="CI46" s="262">
        <f t="shared" si="21"/>
        <v>240.40378601477255</v>
      </c>
      <c r="CJ46" s="262">
        <f t="shared" si="21"/>
        <v>240.39473766950206</v>
      </c>
      <c r="CK46" s="262">
        <f t="shared" si="21"/>
        <v>240.38518468622121</v>
      </c>
      <c r="CL46" s="262">
        <f t="shared" si="21"/>
        <v>240.37513510799829</v>
      </c>
      <c r="CM46" s="262">
        <f t="shared" si="21"/>
        <v>240.36459741090027</v>
      </c>
      <c r="CN46" s="262">
        <f t="shared" si="21"/>
        <v>240.35358049686138</v>
      </c>
      <c r="CO46" s="262">
        <f t="shared" si="21"/>
        <v>240.3420936861807</v>
      </c>
      <c r="CP46" s="262">
        <f t="shared" si="21"/>
        <v>240.33014670965494</v>
      </c>
      <c r="CQ46" s="262">
        <f t="shared" si="21"/>
        <v>240.31774970035298</v>
      </c>
      <c r="CR46" s="262">
        <f t="shared" si="21"/>
        <v>240.30491318503917</v>
      </c>
      <c r="CS46" s="262">
        <f t="shared" si="21"/>
        <v>240.2916480752526</v>
      </c>
      <c r="CT46" s="262">
        <f t="shared" si="21"/>
        <v>240.27796565804965</v>
      </c>
      <c r="CU46" s="262">
        <f t="shared" si="21"/>
        <v>240.26387758641792</v>
      </c>
      <c r="CV46" s="262">
        <f t="shared" si="21"/>
        <v>240.24939586936935</v>
      </c>
      <c r="CW46" s="262">
        <f t="shared" si="21"/>
        <v>240.23453286172119</v>
      </c>
      <c r="CX46" s="262">
        <f t="shared" si="21"/>
        <v>240.21930125357326</v>
      </c>
      <c r="CY46" s="262">
        <f t="shared" si="21"/>
        <v>240.20371405949035</v>
      </c>
      <c r="CZ46" s="262">
        <f t="shared" si="21"/>
        <v>240.18778460739927</v>
      </c>
      <c r="DA46" s="262">
        <f t="shared" si="21"/>
        <v>240.17152652720955</v>
      </c>
      <c r="DB46" s="262">
        <f t="shared" si="21"/>
        <v>240.15495373916778</v>
      </c>
      <c r="DC46" s="262">
        <f t="shared" si="21"/>
        <v>240.13808044195534</v>
      </c>
      <c r="DD46" s="262">
        <f t="shared" si="21"/>
        <v>240.12092110053968</v>
      </c>
      <c r="DE46" s="262">
        <f t="shared" si="21"/>
        <v>240.10349043378952</v>
      </c>
      <c r="DF46" s="262">
        <f t="shared" si="21"/>
        <v>240.0858034018645</v>
      </c>
      <c r="DG46" s="262">
        <f t="shared" si="21"/>
        <v>240.06787519338999</v>
      </c>
      <c r="DH46" s="262">
        <f t="shared" si="21"/>
        <v>240.0497212124283</v>
      </c>
      <c r="DI46" s="262">
        <f t="shared" si="21"/>
        <v>240.03135706525683</v>
      </c>
      <c r="DJ46" s="262">
        <f t="shared" si="21"/>
        <v>240.01279854696517</v>
      </c>
      <c r="DK46" s="262">
        <f t="shared" si="21"/>
        <v>239.99406162788222</v>
      </c>
      <c r="DL46" s="262">
        <f t="shared" si="21"/>
        <v>239.97516243984487</v>
      </c>
      <c r="DM46" s="262">
        <f t="shared" si="21"/>
        <v>239.95611726232036</v>
      </c>
      <c r="DN46" s="262">
        <f t="shared" si="21"/>
        <v>239.936942508394</v>
      </c>
      <c r="DO46" s="262">
        <f t="shared" si="21"/>
        <v>239.91765471063428</v>
      </c>
      <c r="DP46" s="262">
        <f t="shared" si="21"/>
        <v>239.89827050684761</v>
      </c>
      <c r="DQ46" s="262">
        <f t="shared" si="21"/>
        <v>239.87880662573482</v>
      </c>
      <c r="DR46" s="262">
        <f t="shared" si="21"/>
        <v>239.859279872462</v>
      </c>
      <c r="DS46" s="262">
        <f t="shared" si="21"/>
        <v>239.8397071141577</v>
      </c>
      <c r="DT46" s="262">
        <f t="shared" si="21"/>
        <v>239.82010526534955</v>
      </c>
      <c r="DU46" s="262">
        <f t="shared" si="21"/>
        <v>239.80049127335218</v>
      </c>
      <c r="DV46" s="262">
        <f t="shared" si="21"/>
        <v>239.78088210361969</v>
      </c>
      <c r="DW46" s="262">
        <f t="shared" si="21"/>
        <v>239.76129472507503</v>
      </c>
      <c r="DX46" s="262">
        <f t="shared" si="21"/>
        <v>239.74174609542879</v>
      </c>
      <c r="DY46" s="262">
        <f t="shared" si="21"/>
        <v>239.72225314650052</v>
      </c>
      <c r="DZ46" s="262">
        <f t="shared" si="21"/>
        <v>239.70283276955496</v>
      </c>
      <c r="EA46" s="262">
        <f t="shared" si="21"/>
        <v>239.68350180066594</v>
      </c>
      <c r="EB46" s="262">
        <f t="shared" si="21"/>
        <v>239.66427700612078</v>
      </c>
      <c r="EC46" s="262">
        <f t="shared" si="21"/>
        <v>239.64517506787774</v>
      </c>
      <c r="ED46" s="262">
        <f t="shared" si="21"/>
        <v>239.62621256908903</v>
      </c>
      <c r="EE46" s="262">
        <f t="shared" si="21"/>
        <v>239.60740597970232</v>
      </c>
      <c r="EF46" s="262">
        <f t="shared" si="21"/>
        <v>239.58877164215278</v>
      </c>
      <c r="EG46" s="262">
        <f t="shared" si="21"/>
        <v>239.57032575715846</v>
      </c>
      <c r="EH46" s="262">
        <f t="shared" si="21"/>
        <v>239.55208436963136</v>
      </c>
      <c r="EI46" s="262">
        <f t="shared" si="21"/>
        <v>239.53406335471612</v>
      </c>
      <c r="EJ46" s="262">
        <f t="shared" si="21"/>
        <v>239.5162784039691</v>
      </c>
      <c r="EK46" s="262">
        <f t="shared" si="21"/>
        <v>239.49874501168912</v>
      </c>
      <c r="EL46" s="262">
        <f t="shared" si="21"/>
        <v>239.48147846141273</v>
      </c>
      <c r="EM46" s="262">
        <f t="shared" si="21"/>
        <v>239.46449381258492</v>
      </c>
      <c r="EN46" s="262">
        <f t="shared" si="21"/>
        <v>239.44780588741747</v>
      </c>
      <c r="EO46" s="262">
        <f t="shared" si="21"/>
        <v>239.43142925794641</v>
      </c>
      <c r="EP46" s="262">
        <f t="shared" si="21"/>
        <v>239.41537823329961</v>
      </c>
      <c r="EQ46" s="262">
        <f t="shared" si="21"/>
        <v>239.39966684718601</v>
      </c>
      <c r="ER46" s="262">
        <f t="shared" ref="ER46:HC46" si="22">IF(EQ46+(ER45/1000)&lt;=0,0,EQ46+(ER45/1000))</f>
        <v>239.38430884561731</v>
      </c>
      <c r="ES46" s="262">
        <f t="shared" si="22"/>
        <v>239.3693176748728</v>
      </c>
      <c r="ET46" s="262">
        <f t="shared" si="22"/>
        <v>239.35470646971817</v>
      </c>
      <c r="EU46" s="262">
        <f t="shared" si="22"/>
        <v>239.34048804188845</v>
      </c>
      <c r="EV46" s="262">
        <f t="shared" si="22"/>
        <v>239.32667486884529</v>
      </c>
      <c r="EW46" s="262">
        <f t="shared" si="22"/>
        <v>239.31327908281844</v>
      </c>
      <c r="EX46" s="262">
        <f t="shared" si="22"/>
        <v>239.30031246014121</v>
      </c>
      <c r="EY46" s="262">
        <f t="shared" si="22"/>
        <v>239.28778641088925</v>
      </c>
      <c r="EZ46" s="262">
        <f t="shared" si="22"/>
        <v>239.27571196883176</v>
      </c>
      <c r="FA46" s="262">
        <f t="shared" si="22"/>
        <v>239.26409978170406</v>
      </c>
      <c r="FB46" s="262">
        <f t="shared" si="22"/>
        <v>239.25296010181029</v>
      </c>
      <c r="FC46" s="262">
        <f t="shared" si="22"/>
        <v>239.24230277696432</v>
      </c>
      <c r="FD46" s="262">
        <f t="shared" si="22"/>
        <v>239.23213724177702</v>
      </c>
      <c r="FE46" s="262">
        <f t="shared" si="22"/>
        <v>239.22247250929777</v>
      </c>
      <c r="FF46" s="262">
        <f t="shared" si="22"/>
        <v>239.21331716301736</v>
      </c>
      <c r="FG46" s="262">
        <f t="shared" si="22"/>
        <v>239.20467934923974</v>
      </c>
      <c r="FH46" s="262">
        <f t="shared" si="22"/>
        <v>239.19656676982919</v>
      </c>
      <c r="FI46" s="262">
        <f t="shared" si="22"/>
        <v>239.18898667533958</v>
      </c>
      <c r="FJ46" s="262">
        <f t="shared" si="22"/>
        <v>239.18194585853166</v>
      </c>
      <c r="FK46" s="262">
        <f t="shared" si="22"/>
        <v>239.17545064828451</v>
      </c>
      <c r="FL46" s="262">
        <f t="shared" si="22"/>
        <v>239.16950690390624</v>
      </c>
      <c r="FM46" s="262">
        <f t="shared" si="22"/>
        <v>239.16412000984951</v>
      </c>
      <c r="FN46" s="262">
        <f t="shared" si="22"/>
        <v>239.15929487083639</v>
      </c>
      <c r="FO46" s="262">
        <f t="shared" si="22"/>
        <v>239.15503590739695</v>
      </c>
      <c r="FP46" s="262">
        <f t="shared" si="22"/>
        <v>239.15134705182595</v>
      </c>
      <c r="FQ46" s="262">
        <f t="shared" si="22"/>
        <v>239.148231744561</v>
      </c>
      <c r="FR46" s="262">
        <f t="shared" si="22"/>
        <v>239.14569293098569</v>
      </c>
      <c r="FS46" s="262">
        <f t="shared" si="22"/>
        <v>239.14373305866073</v>
      </c>
      <c r="FT46" s="262">
        <f t="shared" si="22"/>
        <v>239.14235407498569</v>
      </c>
      <c r="FU46" s="262">
        <f t="shared" si="22"/>
        <v>239.14155742529337</v>
      </c>
      <c r="FV46" s="262">
        <f t="shared" si="22"/>
        <v>239.14134405137881</v>
      </c>
      <c r="FW46" s="262">
        <f t="shared" si="22"/>
        <v>239.14171439046459</v>
      </c>
      <c r="FX46" s="262">
        <f t="shared" si="22"/>
        <v>239.14266837460303</v>
      </c>
      <c r="FY46" s="262">
        <f t="shared" si="22"/>
        <v>239.14420543051656</v>
      </c>
      <c r="FZ46" s="262">
        <f t="shared" si="22"/>
        <v>239.1463244798762</v>
      </c>
      <c r="GA46" s="262">
        <f t="shared" si="22"/>
        <v>239.14902394001811</v>
      </c>
      <c r="GB46" s="262">
        <f t="shared" si="22"/>
        <v>239.15230172509811</v>
      </c>
      <c r="GC46" s="262">
        <f t="shared" si="22"/>
        <v>239.15615524768296</v>
      </c>
      <c r="GD46" s="262">
        <f t="shared" si="22"/>
        <v>239.16058142077739</v>
      </c>
      <c r="GE46" s="262">
        <f t="shared" si="22"/>
        <v>239.1655766602853</v>
      </c>
      <c r="GF46" s="262">
        <f t="shared" si="22"/>
        <v>239.17113688790303</v>
      </c>
      <c r="GG46" s="262">
        <f t="shared" si="22"/>
        <v>239.17725753444265</v>
      </c>
      <c r="GH46" s="262">
        <f t="shared" si="22"/>
        <v>239.18393354358216</v>
      </c>
      <c r="GI46" s="262">
        <f t="shared" si="22"/>
        <v>239.19115937603985</v>
      </c>
      <c r="GJ46" s="262">
        <f t="shared" si="22"/>
        <v>239.19892901416918</v>
      </c>
      <c r="GK46" s="262">
        <f t="shared" si="22"/>
        <v>239.20723596697033</v>
      </c>
      <c r="GL46" s="262">
        <f t="shared" si="22"/>
        <v>239.21607327551442</v>
      </c>
      <c r="GM46" s="262">
        <f t="shared" si="22"/>
        <v>239.2254335187755</v>
      </c>
      <c r="GN46" s="262">
        <f t="shared" si="22"/>
        <v>239.23530881986588</v>
      </c>
      <c r="GO46" s="262">
        <f t="shared" si="22"/>
        <v>239.24569085266899</v>
      </c>
      <c r="GP46" s="262">
        <f t="shared" si="22"/>
        <v>239.25657084886447</v>
      </c>
      <c r="GQ46" s="262">
        <f t="shared" si="22"/>
        <v>239.26793960533968</v>
      </c>
      <c r="GR46" s="262">
        <f t="shared" si="22"/>
        <v>239.27978749198078</v>
      </c>
      <c r="GS46" s="262">
        <f t="shared" si="22"/>
        <v>239.29210445983739</v>
      </c>
      <c r="GT46" s="262">
        <f t="shared" si="22"/>
        <v>239.30488004965338</v>
      </c>
      <c r="GU46" s="262">
        <f t="shared" si="22"/>
        <v>239.31810340075674</v>
      </c>
      <c r="GV46" s="262">
        <f t="shared" si="22"/>
        <v>239.33176326030099</v>
      </c>
      <c r="GW46" s="262">
        <f t="shared" si="22"/>
        <v>239.34584799284994</v>
      </c>
      <c r="GX46" s="262">
        <f t="shared" si="22"/>
        <v>239.36034559029792</v>
      </c>
      <c r="GY46" s="262">
        <f t="shared" si="22"/>
        <v>239.37524368211675</v>
      </c>
      <c r="GZ46" s="262">
        <f t="shared" si="22"/>
        <v>239.3905295459208</v>
      </c>
      <c r="HA46" s="262">
        <f t="shared" si="22"/>
        <v>239.40619011834099</v>
      </c>
      <c r="HB46" s="262">
        <f t="shared" si="22"/>
        <v>239.42221200619838</v>
      </c>
      <c r="HC46" s="262">
        <f t="shared" si="22"/>
        <v>239.43858149796787</v>
      </c>
      <c r="HD46" s="262">
        <f t="shared" ref="HD46:IS46" si="23">IF(HC46+(HD45/1000)&lt;=0,0,HC46+(HD45/1000))</f>
        <v>239.455284575522</v>
      </c>
      <c r="HE46" s="262">
        <f t="shared" si="23"/>
        <v>239.47230692614488</v>
      </c>
      <c r="HF46" s="262">
        <f t="shared" si="23"/>
        <v>239.48963395480578</v>
      </c>
      <c r="HG46" s="262">
        <f t="shared" si="23"/>
        <v>239.50725079668197</v>
      </c>
      <c r="HH46" s="262">
        <f t="shared" si="23"/>
        <v>239.52514232991982</v>
      </c>
      <c r="HI46" s="262">
        <f t="shared" si="23"/>
        <v>239.54329318862338</v>
      </c>
      <c r="HJ46" s="262">
        <f t="shared" si="23"/>
        <v>239.56168777605916</v>
      </c>
      <c r="HK46" s="262">
        <f t="shared" si="23"/>
        <v>239.58031027806561</v>
      </c>
      <c r="HL46" s="262">
        <f t="shared" si="23"/>
        <v>239.59914467665592</v>
      </c>
      <c r="HM46" s="262">
        <f t="shared" si="23"/>
        <v>239.61817476380236</v>
      </c>
      <c r="HN46" s="262">
        <f t="shared" si="23"/>
        <v>239.63738415539004</v>
      </c>
      <c r="HO46" s="262">
        <f t="shared" si="23"/>
        <v>239.65675630532854</v>
      </c>
      <c r="HP46" s="262">
        <f t="shared" si="23"/>
        <v>239.6762745198086</v>
      </c>
      <c r="HQ46" s="262">
        <f t="shared" si="23"/>
        <v>239.69592197169214</v>
      </c>
      <c r="HR46" s="262">
        <f t="shared" si="23"/>
        <v>239.71568171502281</v>
      </c>
      <c r="HS46" s="262">
        <f t="shared" si="23"/>
        <v>239.73553669964463</v>
      </c>
      <c r="HT46" s="262">
        <f t="shared" si="23"/>
        <v>239.75546978591615</v>
      </c>
      <c r="HU46" s="262">
        <f t="shared" si="23"/>
        <v>239.77546375950746</v>
      </c>
      <c r="HV46" s="262">
        <f t="shared" si="23"/>
        <v>239.795501346267</v>
      </c>
      <c r="HW46" s="262">
        <f t="shared" si="23"/>
        <v>239.8155652271457</v>
      </c>
      <c r="HX46" s="262">
        <f t="shared" si="23"/>
        <v>239.83563805316518</v>
      </c>
      <c r="HY46" s="262">
        <f t="shared" si="23"/>
        <v>239.85570246041732</v>
      </c>
      <c r="HZ46" s="262">
        <f t="shared" si="23"/>
        <v>239.87574108508215</v>
      </c>
      <c r="IA46" s="262">
        <f t="shared" si="23"/>
        <v>239.89573657845108</v>
      </c>
      <c r="IB46" s="262">
        <f t="shared" si="23"/>
        <v>239.91567162194241</v>
      </c>
      <c r="IC46" s="262">
        <f t="shared" si="23"/>
        <v>239.93552894209617</v>
      </c>
      <c r="ID46" s="262">
        <f t="shared" si="23"/>
        <v>239.95529132553543</v>
      </c>
      <c r="IE46" s="262">
        <f t="shared" si="23"/>
        <v>239.97494163388097</v>
      </c>
      <c r="IF46" s="262">
        <f t="shared" si="23"/>
        <v>239.99446281860642</v>
      </c>
      <c r="IG46" s="262">
        <f t="shared" si="23"/>
        <v>240.01383793582113</v>
      </c>
      <c r="IH46" s="262">
        <f t="shared" si="23"/>
        <v>240.03305016096783</v>
      </c>
      <c r="II46" s="262">
        <f t="shared" si="23"/>
        <v>240.05208280342254</v>
      </c>
      <c r="IJ46" s="262">
        <f t="shared" si="23"/>
        <v>240.07091932098376</v>
      </c>
      <c r="IK46" s="262">
        <f t="shared" si="23"/>
        <v>240.08954333423881</v>
      </c>
      <c r="IL46" s="262">
        <f t="shared" si="23"/>
        <v>240.10793864079452</v>
      </c>
      <c r="IM46" s="262">
        <f t="shared" si="23"/>
        <v>240.1260892293601</v>
      </c>
      <c r="IN46" s="262">
        <f t="shared" si="23"/>
        <v>240.14397929367007</v>
      </c>
      <c r="IO46" s="262">
        <f t="shared" si="23"/>
        <v>240.16159324623484</v>
      </c>
      <c r="IP46" s="262">
        <f t="shared" si="23"/>
        <v>240.17891573190749</v>
      </c>
      <c r="IQ46" s="262">
        <f t="shared" si="23"/>
        <v>240.19593164125462</v>
      </c>
      <c r="IR46" s="262">
        <f t="shared" si="23"/>
        <v>240.21262612371979</v>
      </c>
      <c r="IS46" s="262">
        <f t="shared" si="23"/>
        <v>240.22898460056811</v>
      </c>
    </row>
    <row r="47" spans="2:253" hidden="1" x14ac:dyDescent="0.25">
      <c r="C47" s="255"/>
      <c r="Q47" s="255"/>
      <c r="R47" s="262">
        <f>$G$25*$G$24*$G$24/(($G$24+R46)*($G$24+R46))</f>
        <v>9.1025738179769711</v>
      </c>
      <c r="S47" s="262">
        <f t="shared" ref="S47:CD47" si="24">IF(R46&lt;=0,0,$G$25*$G$24*$G$24/(($G$24+S46)*($G$24+S46)))</f>
        <v>9.1025211009269889</v>
      </c>
      <c r="T47" s="262">
        <f t="shared" si="24"/>
        <v>9.1024684350103691</v>
      </c>
      <c r="U47" s="262">
        <f t="shared" si="24"/>
        <v>9.1024158658143985</v>
      </c>
      <c r="V47" s="262">
        <f t="shared" si="24"/>
        <v>9.1023634388604329</v>
      </c>
      <c r="W47" s="262">
        <f t="shared" si="24"/>
        <v>9.102311199564495</v>
      </c>
      <c r="X47" s="262">
        <f t="shared" si="24"/>
        <v>9.1022591931979537</v>
      </c>
      <c r="Y47" s="262">
        <f t="shared" si="24"/>
        <v>9.1022074648483393</v>
      </c>
      <c r="Z47" s="262">
        <f t="shared" si="24"/>
        <v>9.1021560593802651</v>
      </c>
      <c r="AA47" s="262">
        <f t="shared" si="24"/>
        <v>9.1021050213965751</v>
      </c>
      <c r="AB47" s="262">
        <f t="shared" si="24"/>
        <v>9.1020543951996693</v>
      </c>
      <c r="AC47" s="262">
        <f t="shared" si="24"/>
        <v>9.1020042247531219</v>
      </c>
      <c r="AD47" s="262">
        <f t="shared" si="24"/>
        <v>9.1019545536435373</v>
      </c>
      <c r="AE47" s="262">
        <f t="shared" si="24"/>
        <v>9.1019054250427462</v>
      </c>
      <c r="AF47" s="262">
        <f t="shared" si="24"/>
        <v>9.1018568816703507</v>
      </c>
      <c r="AG47" s="262">
        <f t="shared" si="24"/>
        <v>9.1018089657566357</v>
      </c>
      <c r="AH47" s="262">
        <f t="shared" si="24"/>
        <v>9.1017617190059159</v>
      </c>
      <c r="AI47" s="262">
        <f t="shared" si="24"/>
        <v>9.1017151825602927</v>
      </c>
      <c r="AJ47" s="262">
        <f t="shared" si="24"/>
        <v>9.1016693969639224</v>
      </c>
      <c r="AK47" s="262">
        <f t="shared" si="24"/>
        <v>9.1016244021277632</v>
      </c>
      <c r="AL47" s="262">
        <f t="shared" si="24"/>
        <v>9.1015802372948738</v>
      </c>
      <c r="AM47" s="262">
        <f t="shared" si="24"/>
        <v>9.101536941006275</v>
      </c>
      <c r="AN47" s="262">
        <f t="shared" si="24"/>
        <v>9.1014945510673986</v>
      </c>
      <c r="AO47" s="262">
        <f t="shared" si="24"/>
        <v>9.1014531045151781</v>
      </c>
      <c r="AP47" s="262">
        <f t="shared" si="24"/>
        <v>9.1014126375857725</v>
      </c>
      <c r="AQ47" s="262">
        <f t="shared" si="24"/>
        <v>9.1013731856829914</v>
      </c>
      <c r="AR47" s="262">
        <f t="shared" si="24"/>
        <v>9.1013347833474079</v>
      </c>
      <c r="AS47" s="262">
        <f t="shared" si="24"/>
        <v>9.1012974642262208</v>
      </c>
      <c r="AT47" s="262">
        <f t="shared" si="24"/>
        <v>9.1012612610438683</v>
      </c>
      <c r="AU47" s="262">
        <f t="shared" si="24"/>
        <v>9.1012262055734414</v>
      </c>
      <c r="AV47" s="262">
        <f t="shared" si="24"/>
        <v>9.1011923286088887</v>
      </c>
      <c r="AW47" s="262">
        <f t="shared" si="24"/>
        <v>9.1011596599380731</v>
      </c>
      <c r="AX47" s="262">
        <f t="shared" si="24"/>
        <v>9.101128228316675</v>
      </c>
      <c r="AY47" s="262">
        <f t="shared" si="24"/>
        <v>9.1010980614429755</v>
      </c>
      <c r="AZ47" s="262">
        <f t="shared" si="24"/>
        <v>9.1010691859335644</v>
      </c>
      <c r="BA47" s="262">
        <f t="shared" si="24"/>
        <v>9.1010416272999368</v>
      </c>
      <c r="BB47" s="262">
        <f t="shared" si="24"/>
        <v>9.1010154099260507</v>
      </c>
      <c r="BC47" s="262">
        <f t="shared" si="24"/>
        <v>9.1009905570468614</v>
      </c>
      <c r="BD47" s="262">
        <f t="shared" si="24"/>
        <v>9.10096709072781</v>
      </c>
      <c r="BE47" s="262">
        <f t="shared" si="24"/>
        <v>9.1009450318453347</v>
      </c>
      <c r="BF47" s="262">
        <f t="shared" si="24"/>
        <v>9.1009244000683758</v>
      </c>
      <c r="BG47" s="262">
        <f t="shared" si="24"/>
        <v>9.1009052138409423</v>
      </c>
      <c r="BH47" s="262">
        <f t="shared" si="24"/>
        <v>9.1008874903656967</v>
      </c>
      <c r="BI47" s="262">
        <f t="shared" si="24"/>
        <v>9.1008712455886265</v>
      </c>
      <c r="BJ47" s="262">
        <f t="shared" si="24"/>
        <v>9.1008564941847681</v>
      </c>
      <c r="BK47" s="262">
        <f t="shared" si="24"/>
        <v>9.1008432495450453</v>
      </c>
      <c r="BL47" s="262">
        <f t="shared" si="24"/>
        <v>9.1008315237641781</v>
      </c>
      <c r="BM47" s="262">
        <f t="shared" si="24"/>
        <v>9.1008213276297241</v>
      </c>
      <c r="BN47" s="262">
        <f t="shared" si="24"/>
        <v>9.1008126706122425</v>
      </c>
      <c r="BO47" s="262">
        <f t="shared" si="24"/>
        <v>9.1008055608565535</v>
      </c>
      <c r="BP47" s="262">
        <f t="shared" si="24"/>
        <v>9.1008000051741842</v>
      </c>
      <c r="BQ47" s="262">
        <f t="shared" si="24"/>
        <v>9.1007960090369142</v>
      </c>
      <c r="BR47" s="262">
        <f t="shared" si="24"/>
        <v>9.1007935765715011</v>
      </c>
      <c r="BS47" s="262">
        <f t="shared" si="24"/>
        <v>9.1007927105555328</v>
      </c>
      <c r="BT47" s="262">
        <f t="shared" si="24"/>
        <v>9.1007934124144807</v>
      </c>
      <c r="BU47" s="262">
        <f t="shared" si="24"/>
        <v>9.1007956822198572</v>
      </c>
      <c r="BV47" s="262">
        <f t="shared" si="24"/>
        <v>9.1007995186885946</v>
      </c>
      <c r="BW47" s="262">
        <f t="shared" si="24"/>
        <v>9.1008049191835436</v>
      </c>
      <c r="BX47" s="262">
        <f t="shared" si="24"/>
        <v>9.1008118797151649</v>
      </c>
      <c r="BY47" s="262">
        <f t="shared" si="24"/>
        <v>9.1008203949443729</v>
      </c>
      <c r="BZ47" s="262">
        <f t="shared" si="24"/>
        <v>9.1008304581865396</v>
      </c>
      <c r="CA47" s="262">
        <f t="shared" si="24"/>
        <v>9.100842061416671</v>
      </c>
      <c r="CB47" s="262">
        <f t="shared" si="24"/>
        <v>9.1008551952757131</v>
      </c>
      <c r="CC47" s="262">
        <f t="shared" si="24"/>
        <v>9.1008698490780464</v>
      </c>
      <c r="CD47" s="262">
        <f t="shared" si="24"/>
        <v>9.1008860108200818</v>
      </c>
      <c r="CE47" s="262">
        <f t="shared" ref="CE47:EP47" si="25">IF(CD46&lt;=0,0,$G$25*$G$24*$G$24/(($G$24+CE46)*($G$24+CE46)))</f>
        <v>9.1009036671900354</v>
      </c>
      <c r="CF47" s="262">
        <f t="shared" si="25"/>
        <v>9.1009228035787899</v>
      </c>
      <c r="CG47" s="262">
        <f t="shared" si="25"/>
        <v>9.1009434040919324</v>
      </c>
      <c r="CH47" s="262">
        <f t="shared" si="25"/>
        <v>9.1009654515628426</v>
      </c>
      <c r="CI47" s="262">
        <f t="shared" si="25"/>
        <v>9.1009889275669362</v>
      </c>
      <c r="CJ47" s="262">
        <f t="shared" si="25"/>
        <v>9.1010138124369622</v>
      </c>
      <c r="CK47" s="262">
        <f t="shared" si="25"/>
        <v>9.10104008527939</v>
      </c>
      <c r="CL47" s="262">
        <f t="shared" si="25"/>
        <v>9.1010677239918589</v>
      </c>
      <c r="CM47" s="262">
        <f t="shared" si="25"/>
        <v>9.1010967052816856</v>
      </c>
      <c r="CN47" s="262">
        <f t="shared" si="25"/>
        <v>9.1011270046853951</v>
      </c>
      <c r="CO47" s="262">
        <f t="shared" si="25"/>
        <v>9.1011585965892685</v>
      </c>
      <c r="CP47" s="262">
        <f t="shared" si="25"/>
        <v>9.1011914542508929</v>
      </c>
      <c r="CQ47" s="262">
        <f t="shared" si="25"/>
        <v>9.1012255498217201</v>
      </c>
      <c r="CR47" s="262">
        <f t="shared" si="25"/>
        <v>9.1012608543705333</v>
      </c>
      <c r="CS47" s="262">
        <f t="shared" si="25"/>
        <v>9.1012973379079281</v>
      </c>
      <c r="CT47" s="262">
        <f t="shared" si="25"/>
        <v>9.1013349694116634</v>
      </c>
      <c r="CU47" s="262">
        <f t="shared" si="25"/>
        <v>9.1013737168529367</v>
      </c>
      <c r="CV47" s="262">
        <f t="shared" si="25"/>
        <v>9.1014135472235509</v>
      </c>
      <c r="CW47" s="262">
        <f t="shared" si="25"/>
        <v>9.1014544265639188</v>
      </c>
      <c r="CX47" s="262">
        <f t="shared" si="25"/>
        <v>9.101496319991929</v>
      </c>
      <c r="CY47" s="262">
        <f t="shared" si="25"/>
        <v>9.101539191732595</v>
      </c>
      <c r="CZ47" s="262">
        <f t="shared" si="25"/>
        <v>9.1015830051485054</v>
      </c>
      <c r="DA47" s="262">
        <f t="shared" si="25"/>
        <v>9.1016277227710418</v>
      </c>
      <c r="DB47" s="262">
        <f t="shared" si="25"/>
        <v>9.101673306332323</v>
      </c>
      <c r="DC47" s="262">
        <f t="shared" si="25"/>
        <v>9.101719716797847</v>
      </c>
      <c r="DD47" s="262">
        <f t="shared" si="25"/>
        <v>9.1017669143998301</v>
      </c>
      <c r="DE47" s="262">
        <f t="shared" si="25"/>
        <v>9.1018148586711991</v>
      </c>
      <c r="DF47" s="262">
        <f t="shared" si="25"/>
        <v>9.1018635084801858</v>
      </c>
      <c r="DG47" s="262">
        <f t="shared" si="25"/>
        <v>9.1019128220655379</v>
      </c>
      <c r="DH47" s="262">
        <f t="shared" si="25"/>
        <v>9.1019627570722772</v>
      </c>
      <c r="DI47" s="262">
        <f t="shared" si="25"/>
        <v>9.1020132705880066</v>
      </c>
      <c r="DJ47" s="262">
        <f t="shared" si="25"/>
        <v>9.1020643191797088</v>
      </c>
      <c r="DK47" s="262">
        <f t="shared" si="25"/>
        <v>9.1021158589310236</v>
      </c>
      <c r="DL47" s="262">
        <f t="shared" si="25"/>
        <v>9.1021678454799453</v>
      </c>
      <c r="DM47" s="262">
        <f t="shared" si="25"/>
        <v>9.1022202340569756</v>
      </c>
      <c r="DN47" s="262">
        <f t="shared" si="25"/>
        <v>9.1022729795235868</v>
      </c>
      <c r="DO47" s="262">
        <f t="shared" si="25"/>
        <v>9.1023260364110783</v>
      </c>
      <c r="DP47" s="262">
        <f t="shared" si="25"/>
        <v>9.1023793589597251</v>
      </c>
      <c r="DQ47" s="262">
        <f t="shared" si="25"/>
        <v>9.1024329011581813</v>
      </c>
      <c r="DR47" s="262">
        <f t="shared" si="25"/>
        <v>9.1024866167831746</v>
      </c>
      <c r="DS47" s="262">
        <f t="shared" si="25"/>
        <v>9.1025404594393482</v>
      </c>
      <c r="DT47" s="262">
        <f t="shared" si="25"/>
        <v>9.102594382599321</v>
      </c>
      <c r="DU47" s="262">
        <f t="shared" si="25"/>
        <v>9.1026483396438671</v>
      </c>
      <c r="DV47" s="262">
        <f t="shared" si="25"/>
        <v>9.1027022839022038</v>
      </c>
      <c r="DW47" s="262">
        <f t="shared" si="25"/>
        <v>9.1027561686923413</v>
      </c>
      <c r="DX47" s="262">
        <f t="shared" si="25"/>
        <v>9.1028099473614894</v>
      </c>
      <c r="DY47" s="262">
        <f t="shared" si="25"/>
        <v>9.1028635733264203</v>
      </c>
      <c r="DZ47" s="262">
        <f t="shared" si="25"/>
        <v>9.1029170001138517</v>
      </c>
      <c r="EA47" s="262">
        <f t="shared" si="25"/>
        <v>9.1029701814007158</v>
      </c>
      <c r="EB47" s="262">
        <f t="shared" si="25"/>
        <v>9.1030230710543343</v>
      </c>
      <c r="EC47" s="262">
        <f t="shared" si="25"/>
        <v>9.1030756231724634</v>
      </c>
      <c r="ED47" s="262">
        <f t="shared" si="25"/>
        <v>9.1031277921231553</v>
      </c>
      <c r="EE47" s="262">
        <f t="shared" si="25"/>
        <v>9.1031795325844094</v>
      </c>
      <c r="EF47" s="262">
        <f t="shared" si="25"/>
        <v>9.1032307995835726</v>
      </c>
      <c r="EG47" s="262">
        <f t="shared" si="25"/>
        <v>9.1032815485364864</v>
      </c>
      <c r="EH47" s="262">
        <f t="shared" si="25"/>
        <v>9.1033317352862841</v>
      </c>
      <c r="EI47" s="262">
        <f t="shared" si="25"/>
        <v>9.1033813161418671</v>
      </c>
      <c r="EJ47" s="262">
        <f t="shared" si="25"/>
        <v>9.1034302479159912</v>
      </c>
      <c r="EK47" s="262">
        <f t="shared" si="25"/>
        <v>9.1034784879629456</v>
      </c>
      <c r="EL47" s="262">
        <f t="shared" si="25"/>
        <v>9.1035259942157634</v>
      </c>
      <c r="EM47" s="262">
        <f t="shared" si="25"/>
        <v>9.1035727252229872</v>
      </c>
      <c r="EN47" s="262">
        <f t="shared" si="25"/>
        <v>9.1036186401848909</v>
      </c>
      <c r="EO47" s="262">
        <f t="shared" si="25"/>
        <v>9.1036636989891679</v>
      </c>
      <c r="EP47" s="262">
        <f t="shared" si="25"/>
        <v>9.1037078622460506</v>
      </c>
      <c r="EQ47" s="262">
        <f t="shared" ref="EQ47:HB47" si="26">IF(EP46&lt;=0,0,$G$25*$G$24*$G$24/(($G$24+EQ46)*($G$24+EQ46)))</f>
        <v>9.1037510913228115</v>
      </c>
      <c r="ER47" s="262">
        <f t="shared" si="26"/>
        <v>9.1037933483776463</v>
      </c>
      <c r="ES47" s="262">
        <f t="shared" si="26"/>
        <v>9.1038345963928435</v>
      </c>
      <c r="ET47" s="262">
        <f t="shared" si="26"/>
        <v>9.1038747992073326</v>
      </c>
      <c r="EU47" s="262">
        <f t="shared" si="26"/>
        <v>9.103913921548429</v>
      </c>
      <c r="EV47" s="262">
        <f t="shared" si="26"/>
        <v>9.1039519290628821</v>
      </c>
      <c r="EW47" s="262">
        <f t="shared" si="26"/>
        <v>9.1039887883471078</v>
      </c>
      <c r="EX47" s="262">
        <f t="shared" si="26"/>
        <v>9.1040244669766288</v>
      </c>
      <c r="EY47" s="262">
        <f t="shared" si="26"/>
        <v>9.1040589335346738</v>
      </c>
      <c r="EZ47" s="262">
        <f t="shared" si="26"/>
        <v>9.1040921576399256</v>
      </c>
      <c r="FA47" s="262">
        <f t="shared" si="26"/>
        <v>9.104124109973375</v>
      </c>
      <c r="FB47" s="262">
        <f t="shared" si="26"/>
        <v>9.1041547623042671</v>
      </c>
      <c r="FC47" s="262">
        <f t="shared" si="26"/>
        <v>9.1041840875151152</v>
      </c>
      <c r="FD47" s="262">
        <f t="shared" si="26"/>
        <v>9.1042120596257678</v>
      </c>
      <c r="FE47" s="262">
        <f t="shared" si="26"/>
        <v>9.1042386538164948</v>
      </c>
      <c r="FF47" s="262">
        <f t="shared" si="26"/>
        <v>9.1042638464500563</v>
      </c>
      <c r="FG47" s="262">
        <f t="shared" si="26"/>
        <v>9.1042876150928063</v>
      </c>
      <c r="FH47" s="262">
        <f t="shared" si="26"/>
        <v>9.1043099385346995</v>
      </c>
      <c r="FI47" s="262">
        <f t="shared" si="26"/>
        <v>9.1043307968082861</v>
      </c>
      <c r="FJ47" s="262">
        <f t="shared" si="26"/>
        <v>9.1043501712066117</v>
      </c>
      <c r="FK47" s="262">
        <f t="shared" si="26"/>
        <v>9.1043680443000436</v>
      </c>
      <c r="FL47" s="262">
        <f t="shared" si="26"/>
        <v>9.1043843999519982</v>
      </c>
      <c r="FM47" s="262">
        <f t="shared" si="26"/>
        <v>9.1043992233335214</v>
      </c>
      <c r="FN47" s="262">
        <f t="shared" si="26"/>
        <v>9.1044125009367765</v>
      </c>
      <c r="FO47" s="262">
        <f t="shared" si="26"/>
        <v>9.1044242205873651</v>
      </c>
      <c r="FP47" s="262">
        <f t="shared" si="26"/>
        <v>9.1044343714554987</v>
      </c>
      <c r="FQ47" s="262">
        <f t="shared" si="26"/>
        <v>9.1044429440660029</v>
      </c>
      <c r="FR47" s="262">
        <f t="shared" si="26"/>
        <v>9.1044499303071529</v>
      </c>
      <c r="FS47" s="262">
        <f t="shared" si="26"/>
        <v>9.1044553234383354</v>
      </c>
      <c r="FT47" s="262">
        <f t="shared" si="26"/>
        <v>9.1044591180964805</v>
      </c>
      <c r="FU47" s="262">
        <f t="shared" si="26"/>
        <v>9.1044613103013567</v>
      </c>
      <c r="FV47" s="262">
        <f t="shared" si="26"/>
        <v>9.1044618974596112</v>
      </c>
      <c r="FW47" s="262">
        <f t="shared" si="26"/>
        <v>9.1044608783676395</v>
      </c>
      <c r="FX47" s="262">
        <f t="shared" si="26"/>
        <v>9.1044582532132239</v>
      </c>
      <c r="FY47" s="262">
        <f t="shared" si="26"/>
        <v>9.1044540235759861</v>
      </c>
      <c r="FZ47" s="262">
        <f t="shared" si="26"/>
        <v>9.1044481924265952</v>
      </c>
      <c r="GA47" s="262">
        <f t="shared" si="26"/>
        <v>9.1044407641247957</v>
      </c>
      <c r="GB47" s="262">
        <f t="shared" si="26"/>
        <v>9.1044317444162139</v>
      </c>
      <c r="GC47" s="262">
        <f t="shared" si="26"/>
        <v>9.1044211404279398</v>
      </c>
      <c r="GD47" s="262">
        <f t="shared" si="26"/>
        <v>9.1044089606629441</v>
      </c>
      <c r="GE47" s="262">
        <f t="shared" si="26"/>
        <v>9.1043952149932483</v>
      </c>
      <c r="GF47" s="262">
        <f t="shared" si="26"/>
        <v>9.104379914651938</v>
      </c>
      <c r="GG47" s="262">
        <f t="shared" si="26"/>
        <v>9.1043630722239719</v>
      </c>
      <c r="GH47" s="262">
        <f t="shared" si="26"/>
        <v>9.1043447016358101</v>
      </c>
      <c r="GI47" s="262">
        <f t="shared" si="26"/>
        <v>9.1043248181438745</v>
      </c>
      <c r="GJ47" s="262">
        <f t="shared" si="26"/>
        <v>9.1043034383218426</v>
      </c>
      <c r="GK47" s="262">
        <f t="shared" si="26"/>
        <v>9.1042805800468098</v>
      </c>
      <c r="GL47" s="262">
        <f t="shared" si="26"/>
        <v>9.1042562624842738</v>
      </c>
      <c r="GM47" s="262">
        <f t="shared" si="26"/>
        <v>9.1042305060720405</v>
      </c>
      <c r="GN47" s="262">
        <f t="shared" si="26"/>
        <v>9.104203332502971</v>
      </c>
      <c r="GO47" s="262">
        <f t="shared" si="26"/>
        <v>9.1041747647066664</v>
      </c>
      <c r="GP47" s="262">
        <f t="shared" si="26"/>
        <v>9.1041448268300513</v>
      </c>
      <c r="GQ47" s="262">
        <f t="shared" si="26"/>
        <v>9.104113544216899</v>
      </c>
      <c r="GR47" s="262">
        <f t="shared" si="26"/>
        <v>9.1040809433863039</v>
      </c>
      <c r="GS47" s="262">
        <f t="shared" si="26"/>
        <v>9.1040470520101309</v>
      </c>
      <c r="GT47" s="262">
        <f t="shared" si="26"/>
        <v>9.1040118988894445</v>
      </c>
      <c r="GU47" s="262">
        <f t="shared" si="26"/>
        <v>9.1039755139299725</v>
      </c>
      <c r="GV47" s="262">
        <f t="shared" si="26"/>
        <v>9.1039379281165633</v>
      </c>
      <c r="GW47" s="262">
        <f t="shared" si="26"/>
        <v>9.1038991734867327</v>
      </c>
      <c r="GX47" s="262">
        <f t="shared" si="26"/>
        <v>9.1038592831032723</v>
      </c>
      <c r="GY47" s="262">
        <f t="shared" si="26"/>
        <v>9.1038182910259486</v>
      </c>
      <c r="GZ47" s="262">
        <f t="shared" si="26"/>
        <v>9.1037762322823585</v>
      </c>
      <c r="HA47" s="262">
        <f t="shared" si="26"/>
        <v>9.1037331428378856</v>
      </c>
      <c r="HB47" s="262">
        <f t="shared" si="26"/>
        <v>9.1036890595648998</v>
      </c>
      <c r="HC47" s="262">
        <f t="shared" ref="HC47:IS47" si="27">IF(HB46&lt;=0,0,$G$25*$G$24*$G$24/(($G$24+HC46)*($G$24+HC46)))</f>
        <v>9.1036440202110853</v>
      </c>
      <c r="HD47" s="262">
        <f t="shared" si="27"/>
        <v>9.1035980633670537</v>
      </c>
      <c r="HE47" s="262">
        <f t="shared" si="27"/>
        <v>9.1035512284332114</v>
      </c>
      <c r="HF47" s="262">
        <f t="shared" si="27"/>
        <v>9.1035035555858723</v>
      </c>
      <c r="HG47" s="262">
        <f t="shared" si="27"/>
        <v>9.1034550857427412</v>
      </c>
      <c r="HH47" s="262">
        <f t="shared" si="27"/>
        <v>9.1034058605277064</v>
      </c>
      <c r="HI47" s="262">
        <f t="shared" si="27"/>
        <v>9.1033559222350267</v>
      </c>
      <c r="HJ47" s="262">
        <f t="shared" si="27"/>
        <v>9.1033053137929336</v>
      </c>
      <c r="HK47" s="262">
        <f t="shared" si="27"/>
        <v>9.1032540787266427</v>
      </c>
      <c r="HL47" s="262">
        <f t="shared" si="27"/>
        <v>9.1032022611208774</v>
      </c>
      <c r="HM47" s="262">
        <f t="shared" si="27"/>
        <v>9.1031499055818657</v>
      </c>
      <c r="HN47" s="262">
        <f t="shared" si="27"/>
        <v>9.1030970571988927</v>
      </c>
      <c r="HO47" s="262">
        <f t="shared" si="27"/>
        <v>9.1030437615054254</v>
      </c>
      <c r="HP47" s="262">
        <f t="shared" si="27"/>
        <v>9.1029900644398172</v>
      </c>
      <c r="HQ47" s="262">
        <f t="shared" si="27"/>
        <v>9.1029360123056922</v>
      </c>
      <c r="HR47" s="262">
        <f t="shared" si="27"/>
        <v>9.1028816517319626</v>
      </c>
      <c r="HS47" s="262">
        <f t="shared" si="27"/>
        <v>9.1028270296325804</v>
      </c>
      <c r="HT47" s="262">
        <f t="shared" si="27"/>
        <v>9.1027721931660306</v>
      </c>
      <c r="HU47" s="262">
        <f t="shared" si="27"/>
        <v>9.1027171896945767</v>
      </c>
      <c r="HV47" s="262">
        <f t="shared" si="27"/>
        <v>9.1026620667433562</v>
      </c>
      <c r="HW47" s="262">
        <f t="shared" si="27"/>
        <v>9.1026068719592974</v>
      </c>
      <c r="HX47" s="262">
        <f t="shared" si="27"/>
        <v>9.1025516530699342</v>
      </c>
      <c r="HY47" s="262">
        <f t="shared" si="27"/>
        <v>9.1024964578421308</v>
      </c>
      <c r="HZ47" s="262">
        <f t="shared" si="27"/>
        <v>9.1024413340407726</v>
      </c>
      <c r="IA47" s="262">
        <f t="shared" si="27"/>
        <v>9.1023863293874445</v>
      </c>
      <c r="IB47" s="262">
        <f t="shared" si="27"/>
        <v>9.1023314915191325</v>
      </c>
      <c r="IC47" s="262">
        <f t="shared" si="27"/>
        <v>9.1022768679469888</v>
      </c>
      <c r="ID47" s="262">
        <f t="shared" si="27"/>
        <v>9.1022225060152007</v>
      </c>
      <c r="IE47" s="262">
        <f t="shared" si="27"/>
        <v>9.1021684528599973</v>
      </c>
      <c r="IF47" s="262">
        <f t="shared" si="27"/>
        <v>9.1021147553687971</v>
      </c>
      <c r="IG47" s="262">
        <f t="shared" si="27"/>
        <v>9.102061460139609</v>
      </c>
      <c r="IH47" s="262">
        <f t="shared" si="27"/>
        <v>9.1020086134406224</v>
      </c>
      <c r="II47" s="262">
        <f t="shared" si="27"/>
        <v>9.101956261170109</v>
      </c>
      <c r="IJ47" s="262">
        <f t="shared" si="27"/>
        <v>9.1019044488166116</v>
      </c>
      <c r="IK47" s="262">
        <f t="shared" si="27"/>
        <v>9.1018532214194998</v>
      </c>
      <c r="IL47" s="262">
        <f t="shared" si="27"/>
        <v>9.1018026235298617</v>
      </c>
      <c r="IM47" s="262">
        <f t="shared" si="27"/>
        <v>9.1017526991718611</v>
      </c>
      <c r="IN47" s="262">
        <f t="shared" si="27"/>
        <v>9.1017034918044946</v>
      </c>
      <c r="IO47" s="262">
        <f t="shared" si="27"/>
        <v>9.1016550442838451</v>
      </c>
      <c r="IP47" s="262">
        <f t="shared" si="27"/>
        <v>9.1016073988258501</v>
      </c>
      <c r="IQ47" s="262">
        <f t="shared" si="27"/>
        <v>9.1015605969695965</v>
      </c>
      <c r="IR47" s="262">
        <f t="shared" si="27"/>
        <v>9.1015146795412125</v>
      </c>
      <c r="IS47" s="262">
        <f t="shared" si="27"/>
        <v>9.10146968661833</v>
      </c>
    </row>
    <row r="48" spans="2:253" hidden="1" x14ac:dyDescent="0.25">
      <c r="C48" s="255"/>
      <c r="H48" t="str">
        <f>IF(AND(Results!I18&lt;&gt;" ",MIN(R46:IS46)&lt;=0),"Orbit adjustment insufficient - Impact forecast",H46)</f>
        <v>TARGET ORBIT HAS BEEN ACHIEVED - Payload Ratio of 45.7</v>
      </c>
      <c r="Q48" s="255"/>
      <c r="R48" s="262">
        <f>$G$35</f>
        <v>27941</v>
      </c>
      <c r="S48" s="262">
        <f t="shared" ref="S48:CD48" si="28">IF(R46&lt;=0,0,(R46+$G$24)*R48/(S46+$G$24))</f>
        <v>27940.919090509142</v>
      </c>
      <c r="T48" s="262">
        <f t="shared" si="28"/>
        <v>27940.838259263197</v>
      </c>
      <c r="U48" s="262">
        <f t="shared" si="28"/>
        <v>27940.757576230171</v>
      </c>
      <c r="V48" s="262">
        <f t="shared" si="28"/>
        <v>27940.677111277673</v>
      </c>
      <c r="W48" s="262">
        <f t="shared" si="28"/>
        <v>27940.596934112458</v>
      </c>
      <c r="X48" s="262">
        <f t="shared" si="28"/>
        <v>27940.51711422006</v>
      </c>
      <c r="Y48" s="262">
        <f t="shared" si="28"/>
        <v>27940.437720804617</v>
      </c>
      <c r="Z48" s="262">
        <f t="shared" si="28"/>
        <v>27940.358822728922</v>
      </c>
      <c r="AA48" s="262">
        <f t="shared" si="28"/>
        <v>27940.280488454733</v>
      </c>
      <c r="AB48" s="262">
        <f t="shared" si="28"/>
        <v>27940.202785983431</v>
      </c>
      <c r="AC48" s="262">
        <f t="shared" si="28"/>
        <v>27940.125782797051</v>
      </c>
      <c r="AD48" s="262">
        <f t="shared" si="28"/>
        <v>27940.049545799753</v>
      </c>
      <c r="AE48" s="262">
        <f t="shared" si="28"/>
        <v>27939.97414125975</v>
      </c>
      <c r="AF48" s="262">
        <f t="shared" si="28"/>
        <v>27939.899634751797</v>
      </c>
      <c r="AG48" s="262">
        <f t="shared" si="28"/>
        <v>27939.826091100244</v>
      </c>
      <c r="AH48" s="262">
        <f t="shared" si="28"/>
        <v>27939.753574322724</v>
      </c>
      <c r="AI48" s="262">
        <f t="shared" si="28"/>
        <v>27939.682147574527</v>
      </c>
      <c r="AJ48" s="262">
        <f t="shared" si="28"/>
        <v>27939.611873093691</v>
      </c>
      <c r="AK48" s="262">
        <f t="shared" si="28"/>
        <v>27939.542812146876</v>
      </c>
      <c r="AL48" s="262">
        <f t="shared" si="28"/>
        <v>27939.475024976055</v>
      </c>
      <c r="AM48" s="262">
        <f t="shared" si="28"/>
        <v>27939.408570746073</v>
      </c>
      <c r="AN48" s="262">
        <f t="shared" si="28"/>
        <v>27939.343507493115</v>
      </c>
      <c r="AO48" s="262">
        <f t="shared" si="28"/>
        <v>27939.279892074159</v>
      </c>
      <c r="AP48" s="262">
        <f t="shared" si="28"/>
        <v>27939.217780117375</v>
      </c>
      <c r="AQ48" s="262">
        <f t="shared" si="28"/>
        <v>27939.157225973639</v>
      </c>
      <c r="AR48" s="262">
        <f t="shared" si="28"/>
        <v>27939.098282669063</v>
      </c>
      <c r="AS48" s="262">
        <f t="shared" si="28"/>
        <v>27939.041001858703</v>
      </c>
      <c r="AT48" s="262">
        <f t="shared" si="28"/>
        <v>27938.985433781407</v>
      </c>
      <c r="AU48" s="262">
        <f t="shared" si="28"/>
        <v>27938.931627215883</v>
      </c>
      <c r="AV48" s="262">
        <f t="shared" si="28"/>
        <v>27938.879629438015</v>
      </c>
      <c r="AW48" s="262">
        <f t="shared" si="28"/>
        <v>27938.829486179435</v>
      </c>
      <c r="AX48" s="262">
        <f t="shared" si="28"/>
        <v>27938.78124158744</v>
      </c>
      <c r="AY48" s="262">
        <f t="shared" si="28"/>
        <v>27938.734938186244</v>
      </c>
      <c r="AZ48" s="262">
        <f t="shared" si="28"/>
        <v>27938.690616839627</v>
      </c>
      <c r="BA48" s="262">
        <f t="shared" si="28"/>
        <v>27938.648316714996</v>
      </c>
      <c r="BB48" s="262">
        <f t="shared" si="28"/>
        <v>27938.608075248896</v>
      </c>
      <c r="BC48" s="262">
        <f t="shared" si="28"/>
        <v>27938.56992811399</v>
      </c>
      <c r="BD48" s="262">
        <f t="shared" si="28"/>
        <v>27938.533909187572</v>
      </c>
      <c r="BE48" s="262">
        <f t="shared" si="28"/>
        <v>27938.500050521598</v>
      </c>
      <c r="BF48" s="262">
        <f t="shared" si="28"/>
        <v>27938.46838231427</v>
      </c>
      <c r="BG48" s="262">
        <f t="shared" si="28"/>
        <v>27938.438932883233</v>
      </c>
      <c r="BH48" s="262">
        <f t="shared" si="28"/>
        <v>27938.411728640345</v>
      </c>
      <c r="BI48" s="262">
        <f t="shared" si="28"/>
        <v>27938.386794068127</v>
      </c>
      <c r="BJ48" s="262">
        <f t="shared" si="28"/>
        <v>27938.364151697817</v>
      </c>
      <c r="BK48" s="262">
        <f t="shared" si="28"/>
        <v>27938.34382208914</v>
      </c>
      <c r="BL48" s="262">
        <f t="shared" si="28"/>
        <v>27938.325823811727</v>
      </c>
      <c r="BM48" s="262">
        <f t="shared" si="28"/>
        <v>27938.310173428268</v>
      </c>
      <c r="BN48" s="262">
        <f t="shared" si="28"/>
        <v>27938.296885479391</v>
      </c>
      <c r="BO48" s="262">
        <f t="shared" si="28"/>
        <v>27938.285972470236</v>
      </c>
      <c r="BP48" s="262">
        <f t="shared" si="28"/>
        <v>27938.277444858835</v>
      </c>
      <c r="BQ48" s="262">
        <f t="shared" si="28"/>
        <v>27938.271311046206</v>
      </c>
      <c r="BR48" s="262">
        <f t="shared" si="28"/>
        <v>27938.267577368231</v>
      </c>
      <c r="BS48" s="262">
        <f t="shared" si="28"/>
        <v>27938.266248089298</v>
      </c>
      <c r="BT48" s="262">
        <f t="shared" si="28"/>
        <v>27938.267325397745</v>
      </c>
      <c r="BU48" s="262">
        <f t="shared" si="28"/>
        <v>27938.270809403071</v>
      </c>
      <c r="BV48" s="262">
        <f t="shared" si="28"/>
        <v>27938.276698134945</v>
      </c>
      <c r="BW48" s="262">
        <f t="shared" si="28"/>
        <v>27938.284987543997</v>
      </c>
      <c r="BX48" s="262">
        <f t="shared" si="28"/>
        <v>27938.295671504406</v>
      </c>
      <c r="BY48" s="262">
        <f t="shared" si="28"/>
        <v>27938.308741818288</v>
      </c>
      <c r="BZ48" s="262">
        <f t="shared" si="28"/>
        <v>27938.324188221835</v>
      </c>
      <c r="CA48" s="262">
        <f t="shared" si="28"/>
        <v>27938.341998393291</v>
      </c>
      <c r="CB48" s="262">
        <f t="shared" si="28"/>
        <v>27938.362157962638</v>
      </c>
      <c r="CC48" s="262">
        <f t="shared" si="28"/>
        <v>27938.384650523119</v>
      </c>
      <c r="CD48" s="262">
        <f t="shared" si="28"/>
        <v>27938.409457644451</v>
      </c>
      <c r="CE48" s="262">
        <f t="shared" ref="CE48:EP48" si="29">IF(CD46&lt;=0,0,(CD46+$G$24)*CD48/(CE46+$G$24))</f>
        <v>27938.436558887857</v>
      </c>
      <c r="CF48" s="262">
        <f t="shared" si="29"/>
        <v>27938.465931822771</v>
      </c>
      <c r="CG48" s="262">
        <f t="shared" si="29"/>
        <v>27938.497552045319</v>
      </c>
      <c r="CH48" s="262">
        <f t="shared" si="29"/>
        <v>27938.531393198467</v>
      </c>
      <c r="CI48" s="262">
        <f t="shared" si="29"/>
        <v>27938.567426993886</v>
      </c>
      <c r="CJ48" s="262">
        <f t="shared" si="29"/>
        <v>27938.605623235493</v>
      </c>
      <c r="CK48" s="262">
        <f t="shared" si="29"/>
        <v>27938.645949844624</v>
      </c>
      <c r="CL48" s="262">
        <f t="shared" si="29"/>
        <v>27938.688372886863</v>
      </c>
      <c r="CM48" s="262">
        <f t="shared" si="29"/>
        <v>27938.732856600484</v>
      </c>
      <c r="CN48" s="262">
        <f t="shared" si="29"/>
        <v>27938.779363426464</v>
      </c>
      <c r="CO48" s="262">
        <f t="shared" si="29"/>
        <v>27938.827854040075</v>
      </c>
      <c r="CP48" s="262">
        <f t="shared" si="29"/>
        <v>27938.878287383999</v>
      </c>
      <c r="CQ48" s="262">
        <f t="shared" si="29"/>
        <v>27938.930620702999</v>
      </c>
      <c r="CR48" s="262">
        <f t="shared" si="29"/>
        <v>27938.984809579979</v>
      </c>
      <c r="CS48" s="262">
        <f t="shared" si="29"/>
        <v>27939.040807973601</v>
      </c>
      <c r="CT48" s="262">
        <f t="shared" si="29"/>
        <v>27939.098568257254</v>
      </c>
      <c r="CU48" s="262">
        <f t="shared" si="29"/>
        <v>27939.158041259427</v>
      </c>
      <c r="CV48" s="262">
        <f t="shared" si="29"/>
        <v>27939.219176305436</v>
      </c>
      <c r="CW48" s="262">
        <f t="shared" si="29"/>
        <v>27939.281921260492</v>
      </c>
      <c r="CX48" s="262">
        <f t="shared" si="29"/>
        <v>27939.346222573997</v>
      </c>
      <c r="CY48" s="262">
        <f t="shared" si="29"/>
        <v>27939.41202532516</v>
      </c>
      <c r="CZ48" s="262">
        <f t="shared" si="29"/>
        <v>27939.479273269731</v>
      </c>
      <c r="DA48" s="262">
        <f t="shared" si="29"/>
        <v>27939.547908887991</v>
      </c>
      <c r="DB48" s="262">
        <f t="shared" si="29"/>
        <v>27939.61787343381</v>
      </c>
      <c r="DC48" s="262">
        <f t="shared" si="29"/>
        <v>27939.689106984795</v>
      </c>
      <c r="DD48" s="262">
        <f t="shared" si="29"/>
        <v>27939.761548493516</v>
      </c>
      <c r="DE48" s="262">
        <f t="shared" si="29"/>
        <v>27939.835135839701</v>
      </c>
      <c r="DF48" s="262">
        <f t="shared" si="29"/>
        <v>27939.909805883381</v>
      </c>
      <c r="DG48" s="262">
        <f t="shared" si="29"/>
        <v>27939.985494518976</v>
      </c>
      <c r="DH48" s="262">
        <f t="shared" si="29"/>
        <v>27940.062136730219</v>
      </c>
      <c r="DI48" s="262">
        <f t="shared" si="29"/>
        <v>27940.139666645897</v>
      </c>
      <c r="DJ48" s="262">
        <f t="shared" si="29"/>
        <v>27940.21801759638</v>
      </c>
      <c r="DK48" s="262">
        <f t="shared" si="29"/>
        <v>27940.297122170861</v>
      </c>
      <c r="DL48" s="262">
        <f t="shared" si="29"/>
        <v>27940.37691227526</v>
      </c>
      <c r="DM48" s="262">
        <f t="shared" si="29"/>
        <v>27940.457319190773</v>
      </c>
      <c r="DN48" s="262">
        <f t="shared" si="29"/>
        <v>27940.53827363297</v>
      </c>
      <c r="DO48" s="262">
        <f t="shared" si="29"/>
        <v>27940.619705811438</v>
      </c>
      <c r="DP48" s="262">
        <f t="shared" si="29"/>
        <v>27940.701545489861</v>
      </c>
      <c r="DQ48" s="262">
        <f t="shared" si="29"/>
        <v>27940.783722046577</v>
      </c>
      <c r="DR48" s="262">
        <f t="shared" si="29"/>
        <v>27940.86616453544</v>
      </c>
      <c r="DS48" s="262">
        <f t="shared" si="29"/>
        <v>27940.948801747047</v>
      </c>
      <c r="DT48" s="262">
        <f t="shared" si="29"/>
        <v>27941.031562270189</v>
      </c>
      <c r="DU48" s="262">
        <f t="shared" si="29"/>
        <v>27941.114374553541</v>
      </c>
      <c r="DV48" s="262">
        <f t="shared" si="29"/>
        <v>27941.1971669675</v>
      </c>
      <c r="DW48" s="262">
        <f t="shared" si="29"/>
        <v>27941.279867866117</v>
      </c>
      <c r="DX48" s="262">
        <f t="shared" si="29"/>
        <v>27941.362405649088</v>
      </c>
      <c r="DY48" s="262">
        <f t="shared" si="29"/>
        <v>27941.444708823732</v>
      </c>
      <c r="DZ48" s="262">
        <f t="shared" si="29"/>
        <v>27941.526706066939</v>
      </c>
      <c r="EA48" s="262">
        <f t="shared" si="29"/>
        <v>27941.608326286962</v>
      </c>
      <c r="EB48" s="262">
        <f t="shared" si="29"/>
        <v>27941.689498685086</v>
      </c>
      <c r="EC48" s="262">
        <f t="shared" si="29"/>
        <v>27941.770152817044</v>
      </c>
      <c r="ED48" s="262">
        <f t="shared" si="29"/>
        <v>27941.850218654199</v>
      </c>
      <c r="EE48" s="262">
        <f t="shared" si="29"/>
        <v>27941.92962664436</v>
      </c>
      <c r="EF48" s="262">
        <f t="shared" si="29"/>
        <v>27942.008307772245</v>
      </c>
      <c r="EG48" s="262">
        <f t="shared" si="29"/>
        <v>27942.086193619525</v>
      </c>
      <c r="EH48" s="262">
        <f t="shared" si="29"/>
        <v>27942.163216424342</v>
      </c>
      <c r="EI48" s="262">
        <f t="shared" si="29"/>
        <v>27942.239309140343</v>
      </c>
      <c r="EJ48" s="262">
        <f t="shared" si="29"/>
        <v>27942.314405495068</v>
      </c>
      <c r="EK48" s="262">
        <f t="shared" si="29"/>
        <v>27942.388440047787</v>
      </c>
      <c r="EL48" s="262">
        <f t="shared" si="29"/>
        <v>27942.461348246536</v>
      </c>
      <c r="EM48" s="262">
        <f t="shared" si="29"/>
        <v>27942.533066484513</v>
      </c>
      <c r="EN48" s="262">
        <f t="shared" si="29"/>
        <v>27942.603532155641</v>
      </c>
      <c r="EO48" s="262">
        <f t="shared" si="29"/>
        <v>27942.67268370929</v>
      </c>
      <c r="EP48" s="262">
        <f t="shared" si="29"/>
        <v>27942.740460704132</v>
      </c>
      <c r="EQ48" s="262">
        <f t="shared" ref="EQ48:HB48" si="30">IF(EP46&lt;=0,0,(EP46+$G$24)*EP48/(EQ46+$G$24))</f>
        <v>27942.806803861044</v>
      </c>
      <c r="ER48" s="262">
        <f t="shared" si="30"/>
        <v>27942.871655115061</v>
      </c>
      <c r="ES48" s="262">
        <f t="shared" si="30"/>
        <v>27942.934957666264</v>
      </c>
      <c r="ET48" s="262">
        <f t="shared" si="30"/>
        <v>27942.996656029645</v>
      </c>
      <c r="EU48" s="262">
        <f t="shared" si="30"/>
        <v>27943.056696083804</v>
      </c>
      <c r="EV48" s="262">
        <f t="shared" si="30"/>
        <v>27943.115025118543</v>
      </c>
      <c r="EW48" s="262">
        <f t="shared" si="30"/>
        <v>27943.171591881215</v>
      </c>
      <c r="EX48" s="262">
        <f t="shared" si="30"/>
        <v>27943.226346621872</v>
      </c>
      <c r="EY48" s="262">
        <f t="shared" si="30"/>
        <v>27943.279241137079</v>
      </c>
      <c r="EZ48" s="262">
        <f t="shared" si="30"/>
        <v>27943.330228812491</v>
      </c>
      <c r="FA48" s="262">
        <f t="shared" si="30"/>
        <v>27943.379264663967</v>
      </c>
      <c r="FB48" s="262">
        <f t="shared" si="30"/>
        <v>27943.426305377394</v>
      </c>
      <c r="FC48" s="262">
        <f t="shared" si="30"/>
        <v>27943.471309346995</v>
      </c>
      <c r="FD48" s="262">
        <f t="shared" si="30"/>
        <v>27943.514236712239</v>
      </c>
      <c r="FE48" s="262">
        <f t="shared" si="30"/>
        <v>27943.555049393202</v>
      </c>
      <c r="FF48" s="262">
        <f t="shared" si="30"/>
        <v>27943.593711124435</v>
      </c>
      <c r="FG48" s="262">
        <f t="shared" si="30"/>
        <v>27943.630187487255</v>
      </c>
      <c r="FH48" s="262">
        <f t="shared" si="30"/>
        <v>27943.66444594046</v>
      </c>
      <c r="FI48" s="262">
        <f t="shared" si="30"/>
        <v>27943.696455849396</v>
      </c>
      <c r="FJ48" s="262">
        <f t="shared" si="30"/>
        <v>27943.726188513439</v>
      </c>
      <c r="FK48" s="262">
        <f t="shared" si="30"/>
        <v>27943.753617191735</v>
      </c>
      <c r="FL48" s="262">
        <f t="shared" si="30"/>
        <v>27943.778717127334</v>
      </c>
      <c r="FM48" s="262">
        <f t="shared" si="30"/>
        <v>27943.801465569533</v>
      </c>
      <c r="FN48" s="262">
        <f t="shared" si="30"/>
        <v>27943.821841794528</v>
      </c>
      <c r="FO48" s="262">
        <f t="shared" si="30"/>
        <v>27943.839827124317</v>
      </c>
      <c r="FP48" s="262">
        <f t="shared" si="30"/>
        <v>27943.855404943806</v>
      </c>
      <c r="FQ48" s="262">
        <f t="shared" si="30"/>
        <v>27943.868560716161</v>
      </c>
      <c r="FR48" s="262">
        <f t="shared" si="30"/>
        <v>27943.87928199632</v>
      </c>
      <c r="FS48" s="262">
        <f t="shared" si="30"/>
        <v>27943.887558442755</v>
      </c>
      <c r="FT48" s="262">
        <f t="shared" si="30"/>
        <v>27943.893381827336</v>
      </c>
      <c r="FU48" s="262">
        <f t="shared" si="30"/>
        <v>27943.896746043421</v>
      </c>
      <c r="FV48" s="262">
        <f t="shared" si="30"/>
        <v>27943.897647112073</v>
      </c>
      <c r="FW48" s="262">
        <f t="shared" si="30"/>
        <v>27943.896083186446</v>
      </c>
      <c r="FX48" s="262">
        <f t="shared" si="30"/>
        <v>27943.892054554308</v>
      </c>
      <c r="FY48" s="262">
        <f t="shared" si="30"/>
        <v>27943.885563638712</v>
      </c>
      <c r="FZ48" s="262">
        <f t="shared" si="30"/>
        <v>27943.876614996818</v>
      </c>
      <c r="GA48" s="262">
        <f t="shared" si="30"/>
        <v>27943.865215316855</v>
      </c>
      <c r="GB48" s="262">
        <f t="shared" si="30"/>
        <v>27943.851373413221</v>
      </c>
      <c r="GC48" s="262">
        <f t="shared" si="30"/>
        <v>27943.835100219745</v>
      </c>
      <c r="GD48" s="262">
        <f t="shared" si="30"/>
        <v>27943.816408781091</v>
      </c>
      <c r="GE48" s="262">
        <f t="shared" si="30"/>
        <v>27943.795314242336</v>
      </c>
      <c r="GF48" s="262">
        <f t="shared" si="30"/>
        <v>27943.771833836698</v>
      </c>
      <c r="GG48" s="262">
        <f t="shared" si="30"/>
        <v>27943.745986871487</v>
      </c>
      <c r="GH48" s="262">
        <f t="shared" si="30"/>
        <v>27943.717794712182</v>
      </c>
      <c r="GI48" s="262">
        <f t="shared" si="30"/>
        <v>27943.687280764774</v>
      </c>
      <c r="GJ48" s="262">
        <f t="shared" si="30"/>
        <v>27943.654470456288</v>
      </c>
      <c r="GK48" s="262">
        <f t="shared" si="30"/>
        <v>27943.619391213568</v>
      </c>
      <c r="GL48" s="262">
        <f t="shared" si="30"/>
        <v>27943.582072440284</v>
      </c>
      <c r="GM48" s="262">
        <f t="shared" si="30"/>
        <v>27943.542545492259</v>
      </c>
      <c r="GN48" s="262">
        <f t="shared" si="30"/>
        <v>27943.500843651036</v>
      </c>
      <c r="GO48" s="262">
        <f t="shared" si="30"/>
        <v>27943.457002095813</v>
      </c>
      <c r="GP48" s="262">
        <f t="shared" si="30"/>
        <v>27943.411057873669</v>
      </c>
      <c r="GQ48" s="262">
        <f t="shared" si="30"/>
        <v>27943.363049868203</v>
      </c>
      <c r="GR48" s="262">
        <f t="shared" si="30"/>
        <v>27943.313018766541</v>
      </c>
      <c r="GS48" s="262">
        <f t="shared" si="30"/>
        <v>27943.261007024757</v>
      </c>
      <c r="GT48" s="262">
        <f t="shared" si="30"/>
        <v>27943.207058831762</v>
      </c>
      <c r="GU48" s="262">
        <f t="shared" si="30"/>
        <v>27943.151220071693</v>
      </c>
      <c r="GV48" s="262">
        <f t="shared" si="30"/>
        <v>27943.093538284749</v>
      </c>
      <c r="GW48" s="262">
        <f t="shared" si="30"/>
        <v>27943.034062626666</v>
      </c>
      <c r="GX48" s="262">
        <f t="shared" si="30"/>
        <v>27942.972843826701</v>
      </c>
      <c r="GY48" s="262">
        <f t="shared" si="30"/>
        <v>27942.909934144267</v>
      </c>
      <c r="GZ48" s="262">
        <f t="shared" si="30"/>
        <v>27942.845387324243</v>
      </c>
      <c r="HA48" s="262">
        <f t="shared" si="30"/>
        <v>27942.779258550934</v>
      </c>
      <c r="HB48" s="262">
        <f t="shared" si="30"/>
        <v>27942.711604400822</v>
      </c>
      <c r="HC48" s="262">
        <f t="shared" ref="HC48:IS48" si="31">IF(HB46&lt;=0,0,(HB46+$G$24)*HB48/(HC46+$G$24))</f>
        <v>27942.642482794028</v>
      </c>
      <c r="HD48" s="262">
        <f t="shared" si="31"/>
        <v>27942.571952944651</v>
      </c>
      <c r="HE48" s="262">
        <f t="shared" si="31"/>
        <v>27942.500075309959</v>
      </c>
      <c r="HF48" s="262">
        <f t="shared" si="31"/>
        <v>27942.42691153843</v>
      </c>
      <c r="HG48" s="262">
        <f t="shared" si="31"/>
        <v>27942.352524416834</v>
      </c>
      <c r="HH48" s="262">
        <f t="shared" si="31"/>
        <v>27942.276977816226</v>
      </c>
      <c r="HI48" s="262">
        <f t="shared" si="31"/>
        <v>27942.200336637041</v>
      </c>
      <c r="HJ48" s="262">
        <f t="shared" si="31"/>
        <v>27942.122666753254</v>
      </c>
      <c r="HK48" s="262">
        <f t="shared" si="31"/>
        <v>27942.044034955677</v>
      </c>
      <c r="HL48" s="262">
        <f t="shared" si="31"/>
        <v>27941.964508894445</v>
      </c>
      <c r="HM48" s="262">
        <f t="shared" si="31"/>
        <v>27941.884157020766</v>
      </c>
      <c r="HN48" s="262">
        <f t="shared" si="31"/>
        <v>27941.803048527909</v>
      </c>
      <c r="HO48" s="262">
        <f t="shared" si="31"/>
        <v>27941.721253291602</v>
      </c>
      <c r="HP48" s="262">
        <f t="shared" si="31"/>
        <v>27941.638841809723</v>
      </c>
      <c r="HQ48" s="262">
        <f t="shared" si="31"/>
        <v>27941.555885141548</v>
      </c>
      <c r="HR48" s="262">
        <f t="shared" si="31"/>
        <v>27941.472454846396</v>
      </c>
      <c r="HS48" s="262">
        <f t="shared" si="31"/>
        <v>27941.388622921895</v>
      </c>
      <c r="HT48" s="262">
        <f t="shared" si="31"/>
        <v>27941.304461741791</v>
      </c>
      <c r="HU48" s="262">
        <f t="shared" si="31"/>
        <v>27941.220043993475</v>
      </c>
      <c r="HV48" s="262">
        <f t="shared" si="31"/>
        <v>27941.135442615163</v>
      </c>
      <c r="HW48" s="262">
        <f t="shared" si="31"/>
        <v>27941.050730732881</v>
      </c>
      <c r="HX48" s="262">
        <f t="shared" si="31"/>
        <v>27940.965981597241</v>
      </c>
      <c r="HY48" s="262">
        <f t="shared" si="31"/>
        <v>27940.881268520123</v>
      </c>
      <c r="HZ48" s="262">
        <f t="shared" si="31"/>
        <v>27940.796664811252</v>
      </c>
      <c r="IA48" s="262">
        <f t="shared" si="31"/>
        <v>27940.712243714777</v>
      </c>
      <c r="IB48" s="262">
        <f t="shared" si="31"/>
        <v>27940.628078345893</v>
      </c>
      <c r="IC48" s="262">
        <f t="shared" si="31"/>
        <v>27940.544241627533</v>
      </c>
      <c r="ID48" s="262">
        <f t="shared" si="31"/>
        <v>27940.460806227249</v>
      </c>
      <c r="IE48" s="262">
        <f t="shared" si="31"/>
        <v>27940.37784449424</v>
      </c>
      <c r="IF48" s="262">
        <f t="shared" si="31"/>
        <v>27940.295428396694</v>
      </c>
      <c r="IG48" s="262">
        <f t="shared" si="31"/>
        <v>27940.213629459402</v>
      </c>
      <c r="IH48" s="262">
        <f t="shared" si="31"/>
        <v>27940.132518701746</v>
      </c>
      <c r="II48" s="262">
        <f t="shared" si="31"/>
        <v>27940.052166576119</v>
      </c>
      <c r="IJ48" s="262">
        <f t="shared" si="31"/>
        <v>27939.9726429068</v>
      </c>
      <c r="IK48" s="262">
        <f t="shared" si="31"/>
        <v>27939.894016829378</v>
      </c>
      <c r="IL48" s="262">
        <f t="shared" si="31"/>
        <v>27939.816356730698</v>
      </c>
      <c r="IM48" s="262">
        <f t="shared" si="31"/>
        <v>27939.739730189522</v>
      </c>
      <c r="IN48" s="262">
        <f t="shared" si="31"/>
        <v>27939.664203917786</v>
      </c>
      <c r="IO48" s="262">
        <f t="shared" si="31"/>
        <v>27939.589843702637</v>
      </c>
      <c r="IP48" s="262">
        <f t="shared" si="31"/>
        <v>27939.51671434924</v>
      </c>
      <c r="IQ48" s="262">
        <f t="shared" si="31"/>
        <v>27939.444879624411</v>
      </c>
      <c r="IR48" s="262">
        <f t="shared" si="31"/>
        <v>27939.374402201127</v>
      </c>
      <c r="IS48" s="262">
        <f t="shared" si="31"/>
        <v>27939.305343603974</v>
      </c>
    </row>
    <row r="49" spans="3:253" hidden="1" x14ac:dyDescent="0.25">
      <c r="C49" s="255"/>
      <c r="H49" t="str">
        <f>IF(AND(Results!I18=" ",MIN(R46:IS46)&lt;=0),"Target orbit was not achieved",H48)</f>
        <v>TARGET ORBIT HAS BEEN ACHIEVED - Payload Ratio of 45.7</v>
      </c>
      <c r="Q49" s="255"/>
      <c r="R49" s="262">
        <f>$G$35*$G$35*1000/(3600*3600*($G$24+R46))</f>
        <v>9.1025577123670924</v>
      </c>
      <c r="S49" s="262">
        <f>IF(R46&lt;=0,0,S48*S48*1000/(3600*3600*($G$24+S46)))</f>
        <v>9.10247863704652</v>
      </c>
      <c r="T49" s="262">
        <f t="shared" ref="T49:CE49" si="32">IF(S46&lt;=0,0,T48*T48*1000/(3600*3600*($G$24+T46)))</f>
        <v>9.1023996386543935</v>
      </c>
      <c r="U49" s="262">
        <f t="shared" si="32"/>
        <v>9.1023207855702655</v>
      </c>
      <c r="V49" s="262">
        <f t="shared" si="32"/>
        <v>9.102242146073996</v>
      </c>
      <c r="W49" s="262">
        <f t="shared" si="32"/>
        <v>9.1021637882866795</v>
      </c>
      <c r="X49" s="262">
        <f t="shared" si="32"/>
        <v>9.1020857801116559</v>
      </c>
      <c r="Y49" s="262">
        <f t="shared" si="32"/>
        <v>9.1020081891757361</v>
      </c>
      <c r="Z49" s="262">
        <f t="shared" si="32"/>
        <v>9.1019310827706299</v>
      </c>
      <c r="AA49" s="262">
        <f t="shared" si="32"/>
        <v>9.101854527794659</v>
      </c>
      <c r="AB49" s="262">
        <f t="shared" si="32"/>
        <v>9.1017785906947726</v>
      </c>
      <c r="AC49" s="262">
        <f t="shared" si="32"/>
        <v>9.1017033374089991</v>
      </c>
      <c r="AD49" s="262">
        <f t="shared" si="32"/>
        <v>9.1016288333092525</v>
      </c>
      <c r="AE49" s="262">
        <f t="shared" si="32"/>
        <v>9.10155514314466</v>
      </c>
      <c r="AF49" s="262">
        <f t="shared" si="32"/>
        <v>9.1014823309853963</v>
      </c>
      <c r="AG49" s="262">
        <f t="shared" si="32"/>
        <v>9.1014104601670986</v>
      </c>
      <c r="AH49" s="262">
        <f t="shared" si="32"/>
        <v>9.1013395932358989</v>
      </c>
      <c r="AI49" s="262">
        <f t="shared" si="32"/>
        <v>9.1012697918941221</v>
      </c>
      <c r="AJ49" s="262">
        <f t="shared" si="32"/>
        <v>9.1012011169466955</v>
      </c>
      <c r="AK49" s="262">
        <f t="shared" si="32"/>
        <v>9.1011336282483342</v>
      </c>
      <c r="AL49" s="262">
        <f t="shared" si="32"/>
        <v>9.1010673846515182</v>
      </c>
      <c r="AM49" s="262">
        <f t="shared" si="32"/>
        <v>9.1010024439553163</v>
      </c>
      <c r="AN49" s="262">
        <f t="shared" si="32"/>
        <v>9.1009388628551218</v>
      </c>
      <c r="AO49" s="262">
        <f t="shared" si="32"/>
        <v>9.1008766968933195</v>
      </c>
      <c r="AP49" s="262">
        <f t="shared" si="32"/>
        <v>9.1008160004109193</v>
      </c>
      <c r="AQ49" s="262">
        <f t="shared" si="32"/>
        <v>9.1007568265002377</v>
      </c>
      <c r="AR49" s="262">
        <f t="shared" si="32"/>
        <v>9.1006992269586213</v>
      </c>
      <c r="AS49" s="262">
        <f t="shared" si="32"/>
        <v>9.100643252243275</v>
      </c>
      <c r="AT49" s="262">
        <f t="shared" si="32"/>
        <v>9.1005889514272376</v>
      </c>
      <c r="AU49" s="262">
        <f t="shared" si="32"/>
        <v>9.1005363721565438</v>
      </c>
      <c r="AV49" s="262">
        <f t="shared" si="32"/>
        <v>9.1004855606085879</v>
      </c>
      <c r="AW49" s="262">
        <f t="shared" si="32"/>
        <v>9.1004365614517457</v>
      </c>
      <c r="AX49" s="262">
        <f t="shared" si="32"/>
        <v>9.100389417806273</v>
      </c>
      <c r="AY49" s="262">
        <f t="shared" si="32"/>
        <v>9.1003441712065456</v>
      </c>
      <c r="AZ49" s="262">
        <f t="shared" si="32"/>
        <v>9.100300861564639</v>
      </c>
      <c r="BA49" s="262">
        <f t="shared" si="32"/>
        <v>9.1002595271352895</v>
      </c>
      <c r="BB49" s="262">
        <f t="shared" si="32"/>
        <v>9.1002202044822766</v>
      </c>
      <c r="BC49" s="262">
        <f t="shared" si="32"/>
        <v>9.1001829284462392</v>
      </c>
      <c r="BD49" s="262">
        <f t="shared" si="32"/>
        <v>9.1001477321139781</v>
      </c>
      <c r="BE49" s="262">
        <f t="shared" si="32"/>
        <v>9.1001146467892458</v>
      </c>
      <c r="BF49" s="262">
        <f t="shared" si="32"/>
        <v>9.10008370196506</v>
      </c>
      <c r="BG49" s="262">
        <f t="shared" si="32"/>
        <v>9.1000549252975738</v>
      </c>
      <c r="BH49" s="262">
        <f t="shared" si="32"/>
        <v>9.1000283425814779</v>
      </c>
      <c r="BI49" s="262">
        <f t="shared" si="32"/>
        <v>9.1000039777270683</v>
      </c>
      <c r="BJ49" s="262">
        <f t="shared" si="32"/>
        <v>9.0999818527388499</v>
      </c>
      <c r="BK49" s="262">
        <f t="shared" si="32"/>
        <v>9.0999619876958135</v>
      </c>
      <c r="BL49" s="262">
        <f t="shared" si="32"/>
        <v>9.0999444007333388</v>
      </c>
      <c r="BM49" s="262">
        <f t="shared" si="32"/>
        <v>9.0999291080267763</v>
      </c>
      <c r="BN49" s="262">
        <f t="shared" si="32"/>
        <v>9.0999161237767101</v>
      </c>
      <c r="BO49" s="262">
        <f t="shared" si="32"/>
        <v>9.0999054601958616</v>
      </c>
      <c r="BP49" s="262">
        <f t="shared" si="32"/>
        <v>9.099897127497794</v>
      </c>
      <c r="BQ49" s="262">
        <f t="shared" si="32"/>
        <v>9.0998911338872226</v>
      </c>
      <c r="BR49" s="262">
        <f t="shared" si="32"/>
        <v>9.0998874855521308</v>
      </c>
      <c r="BS49" s="262">
        <f t="shared" si="32"/>
        <v>9.0998861866575442</v>
      </c>
      <c r="BT49" s="262">
        <f t="shared" si="32"/>
        <v>9.0998872393411183</v>
      </c>
      <c r="BU49" s="262">
        <f t="shared" si="32"/>
        <v>9.0998906437103848</v>
      </c>
      <c r="BV49" s="262">
        <f t="shared" si="32"/>
        <v>9.0998963978418139</v>
      </c>
      <c r="BW49" s="262">
        <f t="shared" si="32"/>
        <v>9.0999044977815586</v>
      </c>
      <c r="BX49" s="262">
        <f t="shared" si="32"/>
        <v>9.0999149375479877</v>
      </c>
      <c r="BY49" s="262">
        <f t="shared" si="32"/>
        <v>9.0999277091359456</v>
      </c>
      <c r="BZ49" s="262">
        <f t="shared" si="32"/>
        <v>9.0999428025227349</v>
      </c>
      <c r="CA49" s="262">
        <f t="shared" si="32"/>
        <v>9.0999602056758828</v>
      </c>
      <c r="CB49" s="262">
        <f t="shared" si="32"/>
        <v>9.0999799045625824</v>
      </c>
      <c r="CC49" s="262">
        <f t="shared" si="32"/>
        <v>9.1000018831609015</v>
      </c>
      <c r="CD49" s="262">
        <f t="shared" si="32"/>
        <v>9.100026123472654</v>
      </c>
      <c r="CE49" s="262">
        <f t="shared" si="32"/>
        <v>9.1000526055380622</v>
      </c>
      <c r="CF49" s="262">
        <f t="shared" ref="CF49:EQ49" si="33">IF(CE46&lt;=0,0,CF48*CF48*1000/(3600*3600*($G$24+CF46)))</f>
        <v>9.1000813074520011</v>
      </c>
      <c r="CG49" s="262">
        <f t="shared" si="33"/>
        <v>9.1001122053820289</v>
      </c>
      <c r="CH49" s="262">
        <f t="shared" si="33"/>
        <v>9.1001452735879962</v>
      </c>
      <c r="CI49" s="262">
        <f t="shared" si="33"/>
        <v>9.1001804844433618</v>
      </c>
      <c r="CJ49" s="262">
        <f t="shared" si="33"/>
        <v>9.1002178084581207</v>
      </c>
      <c r="CK49" s="262">
        <f t="shared" si="33"/>
        <v>9.1002572143033404</v>
      </c>
      <c r="CL49" s="262">
        <f t="shared" si="33"/>
        <v>9.1002986688372953</v>
      </c>
      <c r="CM49" s="262">
        <f t="shared" si="33"/>
        <v>9.1003421371331914</v>
      </c>
      <c r="CN49" s="262">
        <f t="shared" si="33"/>
        <v>9.1003875825084144</v>
      </c>
      <c r="CO49" s="262">
        <f t="shared" si="33"/>
        <v>9.1004349665553104</v>
      </c>
      <c r="CP49" s="262">
        <f t="shared" si="33"/>
        <v>9.1004842491734763</v>
      </c>
      <c r="CQ49" s="262">
        <f t="shared" si="33"/>
        <v>9.1005353886035341</v>
      </c>
      <c r="CR49" s="262">
        <f t="shared" si="33"/>
        <v>9.1005883414623021</v>
      </c>
      <c r="CS49" s="262">
        <f t="shared" si="33"/>
        <v>9.1006430627794561</v>
      </c>
      <c r="CT49" s="262">
        <f t="shared" si="33"/>
        <v>9.1006995060355145</v>
      </c>
      <c r="CU49" s="262">
        <f t="shared" si="33"/>
        <v>9.1007576232012113</v>
      </c>
      <c r="CV49" s="262">
        <f t="shared" si="33"/>
        <v>9.1008173647781714</v>
      </c>
      <c r="CW49" s="262">
        <f t="shared" si="33"/>
        <v>9.100878679840914</v>
      </c>
      <c r="CX49" s="262">
        <f t="shared" si="33"/>
        <v>9.1009415160800451</v>
      </c>
      <c r="CY49" s="262">
        <f t="shared" si="33"/>
        <v>9.1010058198467423</v>
      </c>
      <c r="CZ49" s="262">
        <f t="shared" si="33"/>
        <v>9.1010715361983383</v>
      </c>
      <c r="DA49" s="262">
        <f t="shared" si="33"/>
        <v>9.1011386089451278</v>
      </c>
      <c r="DB49" s="262">
        <f t="shared" si="33"/>
        <v>9.1012069806982208</v>
      </c>
      <c r="DC49" s="262">
        <f t="shared" si="33"/>
        <v>9.1012765929184738</v>
      </c>
      <c r="DD49" s="262">
        <f t="shared" si="33"/>
        <v>9.1013473859664487</v>
      </c>
      <c r="DE49" s="262">
        <f t="shared" si="33"/>
        <v>9.101419299153358</v>
      </c>
      <c r="DF49" s="262">
        <f t="shared" si="33"/>
        <v>9.1014922707929085</v>
      </c>
      <c r="DG49" s="262">
        <f t="shared" si="33"/>
        <v>9.1015662382540938</v>
      </c>
      <c r="DH49" s="262">
        <f t="shared" si="33"/>
        <v>9.1016411380147861</v>
      </c>
      <c r="DI49" s="262">
        <f t="shared" si="33"/>
        <v>9.1017169057161507</v>
      </c>
      <c r="DJ49" s="262">
        <f t="shared" si="33"/>
        <v>9.1017934762178268</v>
      </c>
      <c r="DK49" s="262">
        <f t="shared" si="33"/>
        <v>9.1018707836537907</v>
      </c>
      <c r="DL49" s="262">
        <f t="shared" si="33"/>
        <v>9.1019487614889023</v>
      </c>
      <c r="DM49" s="262">
        <f t="shared" si="33"/>
        <v>9.102027342576072</v>
      </c>
      <c r="DN49" s="262">
        <f t="shared" si="33"/>
        <v>9.1021064592139549</v>
      </c>
      <c r="DO49" s="262">
        <f t="shared" si="33"/>
        <v>9.1021860432052044</v>
      </c>
      <c r="DP49" s="262">
        <f t="shared" si="33"/>
        <v>9.1022660259151618</v>
      </c>
      <c r="DQ49" s="262">
        <f t="shared" si="33"/>
        <v>9.1023463383309799</v>
      </c>
      <c r="DR49" s="262">
        <f t="shared" si="33"/>
        <v>9.1024269111210945</v>
      </c>
      <c r="DS49" s="262">
        <f t="shared" si="33"/>
        <v>9.1025076746950333</v>
      </c>
      <c r="DT49" s="262">
        <f t="shared" si="33"/>
        <v>9.1025885592634612</v>
      </c>
      <c r="DU49" s="262">
        <f t="shared" si="33"/>
        <v>9.1026694948984392</v>
      </c>
      <c r="DV49" s="262">
        <f t="shared" si="33"/>
        <v>9.1027504115938811</v>
      </c>
      <c r="DW49" s="262">
        <f t="shared" si="33"/>
        <v>9.102831239326056</v>
      </c>
      <c r="DX49" s="262">
        <f t="shared" si="33"/>
        <v>9.1029119081141943</v>
      </c>
      <c r="DY49" s="262">
        <f t="shared" si="33"/>
        <v>9.1029923480810595</v>
      </c>
      <c r="DZ49" s="262">
        <f t="shared" si="33"/>
        <v>9.1030724895135133</v>
      </c>
      <c r="EA49" s="262">
        <f t="shared" si="33"/>
        <v>9.1031522629229258</v>
      </c>
      <c r="EB49" s="262">
        <f t="shared" si="33"/>
        <v>9.1032315991054755</v>
      </c>
      <c r="EC49" s="262">
        <f t="shared" si="33"/>
        <v>9.1033104292022031</v>
      </c>
      <c r="ED49" s="262">
        <f t="shared" si="33"/>
        <v>9.1033886847588406</v>
      </c>
      <c r="EE49" s="262">
        <f t="shared" si="33"/>
        <v>9.1034662977853031</v>
      </c>
      <c r="EF49" s="262">
        <f t="shared" si="33"/>
        <v>9.1035432008148156</v>
      </c>
      <c r="EG49" s="262">
        <f t="shared" si="33"/>
        <v>9.103619326962658</v>
      </c>
      <c r="EH49" s="262">
        <f t="shared" si="33"/>
        <v>9.103694609984391</v>
      </c>
      <c r="EI49" s="262">
        <f t="shared" si="33"/>
        <v>9.1037689843336054</v>
      </c>
      <c r="EJ49" s="262">
        <f t="shared" si="33"/>
        <v>9.1038423852190675</v>
      </c>
      <c r="EK49" s="262">
        <f t="shared" si="33"/>
        <v>9.103914748661305</v>
      </c>
      <c r="EL49" s="262">
        <f t="shared" si="33"/>
        <v>9.1039860115484235</v>
      </c>
      <c r="EM49" s="262">
        <f t="shared" si="33"/>
        <v>9.1040561116913228</v>
      </c>
      <c r="EN49" s="262">
        <f t="shared" si="33"/>
        <v>9.1041249878780484</v>
      </c>
      <c r="EO49" s="262">
        <f t="shared" si="33"/>
        <v>9.1041925799273908</v>
      </c>
      <c r="EP49" s="262">
        <f t="shared" si="33"/>
        <v>9.1042588287415853</v>
      </c>
      <c r="EQ49" s="262">
        <f t="shared" si="33"/>
        <v>9.1043236763581188</v>
      </c>
      <c r="ER49" s="262">
        <f t="shared" ref="ER49:HC49" si="34">IF(EQ46&lt;=0,0,ER48*ER48*1000/(3600*3600*($G$24+ER46)))</f>
        <v>9.1043870660005943</v>
      </c>
      <c r="ES49" s="262">
        <f t="shared" si="34"/>
        <v>9.1044489421285562</v>
      </c>
      <c r="ET49" s="262">
        <f t="shared" si="34"/>
        <v>9.104509250486327</v>
      </c>
      <c r="EU49" s="262">
        <f t="shared" si="34"/>
        <v>9.1045679381506908</v>
      </c>
      <c r="EV49" s="262">
        <f t="shared" si="34"/>
        <v>9.1046249535775114</v>
      </c>
      <c r="EW49" s="262">
        <f t="shared" si="34"/>
        <v>9.1046802466471402</v>
      </c>
      <c r="EX49" s="262">
        <f t="shared" si="34"/>
        <v>9.1047337687086092</v>
      </c>
      <c r="EY49" s="262">
        <f t="shared" si="34"/>
        <v>9.1047854726225843</v>
      </c>
      <c r="EZ49" s="262">
        <f t="shared" si="34"/>
        <v>9.1048353128030559</v>
      </c>
      <c r="FA49" s="262">
        <f t="shared" si="34"/>
        <v>9.1048832452576285</v>
      </c>
      <c r="FB49" s="262">
        <f t="shared" si="34"/>
        <v>9.1049292276265259</v>
      </c>
      <c r="FC49" s="262">
        <f t="shared" si="34"/>
        <v>9.1049732192201436</v>
      </c>
      <c r="FD49" s="262">
        <f t="shared" si="34"/>
        <v>9.1050151810552027</v>
      </c>
      <c r="FE49" s="262">
        <f t="shared" si="34"/>
        <v>9.1050550758894051</v>
      </c>
      <c r="FF49" s="262">
        <f t="shared" si="34"/>
        <v>9.1050928682546139</v>
      </c>
      <c r="FG49" s="262">
        <f t="shared" si="34"/>
        <v>9.1051285244885225</v>
      </c>
      <c r="FH49" s="262">
        <f t="shared" si="34"/>
        <v>9.1051620127647173</v>
      </c>
      <c r="FI49" s="262">
        <f t="shared" si="34"/>
        <v>9.1051933031212116</v>
      </c>
      <c r="FJ49" s="262">
        <f t="shared" si="34"/>
        <v>9.1052223674873396</v>
      </c>
      <c r="FK49" s="262">
        <f t="shared" si="34"/>
        <v>9.1052491797090074</v>
      </c>
      <c r="FL49" s="262">
        <f t="shared" si="34"/>
        <v>9.1052737155723449</v>
      </c>
      <c r="FM49" s="262">
        <f t="shared" si="34"/>
        <v>9.1052959528256032</v>
      </c>
      <c r="FN49" s="262">
        <f t="shared" si="34"/>
        <v>9.105315871199398</v>
      </c>
      <c r="FO49" s="262">
        <f t="shared" si="34"/>
        <v>9.105333452425235</v>
      </c>
      <c r="FP49" s="262">
        <f t="shared" si="34"/>
        <v>9.1053486802522841</v>
      </c>
      <c r="FQ49" s="262">
        <f t="shared" si="34"/>
        <v>9.10536154046242</v>
      </c>
      <c r="FR49" s="262">
        <f t="shared" si="34"/>
        <v>9.1053720208834754</v>
      </c>
      <c r="FS49" s="262">
        <f t="shared" si="34"/>
        <v>9.1053801114007609</v>
      </c>
      <c r="FT49" s="262">
        <f t="shared" si="34"/>
        <v>9.1053858039667386</v>
      </c>
      <c r="FU49" s="262">
        <f t="shared" si="34"/>
        <v>9.1053890926089469</v>
      </c>
      <c r="FV49" s="262">
        <f t="shared" si="34"/>
        <v>9.1053899734360915</v>
      </c>
      <c r="FW49" s="262">
        <f t="shared" si="34"/>
        <v>9.1053884446423528</v>
      </c>
      <c r="FX49" s="262">
        <f t="shared" si="34"/>
        <v>9.1053845065098393</v>
      </c>
      <c r="FY49" s="262">
        <f t="shared" si="34"/>
        <v>9.1053781614092575</v>
      </c>
      <c r="FZ49" s="262">
        <f t="shared" si="34"/>
        <v>9.1053694137987442</v>
      </c>
      <c r="GA49" s="262">
        <f t="shared" si="34"/>
        <v>9.1053582702208846</v>
      </c>
      <c r="GB49" s="262">
        <f t="shared" si="34"/>
        <v>9.1053447392979106</v>
      </c>
      <c r="GC49" s="262">
        <f t="shared" si="34"/>
        <v>9.1053288317250765</v>
      </c>
      <c r="GD49" s="262">
        <f t="shared" si="34"/>
        <v>9.1053105602622466</v>
      </c>
      <c r="GE49" s="262">
        <f t="shared" si="34"/>
        <v>9.1052899397236597</v>
      </c>
      <c r="GF49" s="262">
        <f t="shared" si="34"/>
        <v>9.1052669869658995</v>
      </c>
      <c r="GG49" s="262">
        <f t="shared" si="34"/>
        <v>9.1052417208741101</v>
      </c>
      <c r="GH49" s="262">
        <f t="shared" si="34"/>
        <v>9.1052141623463907</v>
      </c>
      <c r="GI49" s="262">
        <f t="shared" si="34"/>
        <v>9.1051843342764762</v>
      </c>
      <c r="GJ49" s="262">
        <f t="shared" si="34"/>
        <v>9.1051522615346361</v>
      </c>
      <c r="GK49" s="262">
        <f t="shared" si="34"/>
        <v>9.1051179709468872</v>
      </c>
      <c r="GL49" s="262">
        <f t="shared" si="34"/>
        <v>9.1050814912724327</v>
      </c>
      <c r="GM49" s="262">
        <f t="shared" si="34"/>
        <v>9.1050428531794854</v>
      </c>
      <c r="GN49" s="262">
        <f t="shared" si="34"/>
        <v>9.1050020892193562</v>
      </c>
      <c r="GO49" s="262">
        <f t="shared" si="34"/>
        <v>9.1049592337989278</v>
      </c>
      <c r="GP49" s="262">
        <f t="shared" si="34"/>
        <v>9.104914323151494</v>
      </c>
      <c r="GQ49" s="262">
        <f t="shared" si="34"/>
        <v>9.1048673953059946</v>
      </c>
      <c r="GR49" s="262">
        <f t="shared" si="34"/>
        <v>9.1048184900546971</v>
      </c>
      <c r="GS49" s="262">
        <f t="shared" si="34"/>
        <v>9.1047676489193012</v>
      </c>
      <c r="GT49" s="262">
        <f t="shared" si="34"/>
        <v>9.1047149151155544</v>
      </c>
      <c r="GU49" s="262">
        <f t="shared" si="34"/>
        <v>9.1046603335163869</v>
      </c>
      <c r="GV49" s="262">
        <f t="shared" si="34"/>
        <v>9.1046039506135443</v>
      </c>
      <c r="GW49" s="262">
        <f t="shared" si="34"/>
        <v>9.1045458144778753</v>
      </c>
      <c r="GX49" s="262">
        <f t="shared" si="34"/>
        <v>9.1044859747181732</v>
      </c>
      <c r="GY49" s="262">
        <f t="shared" si="34"/>
        <v>9.104424482438688</v>
      </c>
      <c r="GZ49" s="262">
        <f t="shared" si="34"/>
        <v>9.1043613901953524</v>
      </c>
      <c r="HA49" s="262">
        <f t="shared" si="34"/>
        <v>9.104296751950681</v>
      </c>
      <c r="HB49" s="262">
        <f t="shared" si="34"/>
        <v>9.1042306230274832</v>
      </c>
      <c r="HC49" s="262">
        <f t="shared" si="34"/>
        <v>9.1041630600613495</v>
      </c>
      <c r="HD49" s="262">
        <f t="shared" ref="HD49:IS49" si="35">IF(HC46&lt;=0,0,HD48*HD48*1000/(3600*3600*($G$24+HD46)))</f>
        <v>9.1040941209519985</v>
      </c>
      <c r="HE49" s="262">
        <f t="shared" si="35"/>
        <v>9.1040238648135237</v>
      </c>
      <c r="HF49" s="262">
        <f t="shared" si="35"/>
        <v>9.1039523519235335</v>
      </c>
      <c r="HG49" s="262">
        <f t="shared" si="35"/>
        <v>9.1038796436713234</v>
      </c>
      <c r="HH49" s="262">
        <f t="shared" si="35"/>
        <v>9.1038058025050148</v>
      </c>
      <c r="HI49" s="262">
        <f t="shared" si="35"/>
        <v>9.1037308918778059</v>
      </c>
      <c r="HJ49" s="262">
        <f t="shared" si="35"/>
        <v>9.1036549761933117</v>
      </c>
      <c r="HK49" s="262">
        <f t="shared" si="35"/>
        <v>9.1035781207500719</v>
      </c>
      <c r="HL49" s="262">
        <f t="shared" si="35"/>
        <v>9.1035003916852624</v>
      </c>
      <c r="HM49" s="262">
        <f t="shared" si="35"/>
        <v>9.1034218559176967</v>
      </c>
      <c r="HN49" s="262">
        <f t="shared" si="35"/>
        <v>9.1033425810900805</v>
      </c>
      <c r="HO49" s="262">
        <f t="shared" si="35"/>
        <v>9.1032626355106991</v>
      </c>
      <c r="HP49" s="262">
        <f t="shared" si="35"/>
        <v>9.1031820880944299</v>
      </c>
      <c r="HQ49" s="262">
        <f t="shared" si="35"/>
        <v>9.1031010083032911</v>
      </c>
      <c r="HR49" s="262">
        <f t="shared" si="35"/>
        <v>9.1030194660864563</v>
      </c>
      <c r="HS49" s="262">
        <f t="shared" si="35"/>
        <v>9.1029375318198635</v>
      </c>
      <c r="HT49" s="262">
        <f t="shared" si="35"/>
        <v>9.102855276245398</v>
      </c>
      <c r="HU49" s="262">
        <f t="shared" si="35"/>
        <v>9.1027727704098105</v>
      </c>
      <c r="HV49" s="262">
        <f t="shared" si="35"/>
        <v>9.1026900856032906</v>
      </c>
      <c r="HW49" s="262">
        <f t="shared" si="35"/>
        <v>9.1026072932978686</v>
      </c>
      <c r="HX49" s="262">
        <f t="shared" si="35"/>
        <v>9.102524465085601</v>
      </c>
      <c r="HY49" s="262">
        <f t="shared" si="35"/>
        <v>9.1024416726166919</v>
      </c>
      <c r="HZ49" s="262">
        <f t="shared" si="35"/>
        <v>9.1023589875375013</v>
      </c>
      <c r="IA49" s="262">
        <f t="shared" si="35"/>
        <v>9.1022764814285626</v>
      </c>
      <c r="IB49" s="262">
        <f t="shared" si="35"/>
        <v>9.1021942257426627</v>
      </c>
      <c r="IC49" s="262">
        <f t="shared" si="35"/>
        <v>9.1021122917429764</v>
      </c>
      <c r="ID49" s="262">
        <f t="shared" si="35"/>
        <v>9.102030750441406</v>
      </c>
      <c r="IE49" s="262">
        <f t="shared" si="35"/>
        <v>9.1019496725370654</v>
      </c>
      <c r="IF49" s="262">
        <f t="shared" si="35"/>
        <v>9.1018691283550712</v>
      </c>
      <c r="IG49" s="262">
        <f t="shared" si="35"/>
        <v>9.1017891877856218</v>
      </c>
      <c r="IH49" s="262">
        <f t="shared" si="35"/>
        <v>9.101709920223426</v>
      </c>
      <c r="II49" s="262">
        <f t="shared" si="35"/>
        <v>9.1016313945075709</v>
      </c>
      <c r="IJ49" s="262">
        <f t="shared" si="35"/>
        <v>9.1015536788618512</v>
      </c>
      <c r="IK49" s="262">
        <f t="shared" si="35"/>
        <v>9.101476840835609</v>
      </c>
      <c r="IL49" s="262">
        <f t="shared" si="35"/>
        <v>9.1014009472451178</v>
      </c>
      <c r="IM49" s="262">
        <f t="shared" si="35"/>
        <v>9.1013260641156588</v>
      </c>
      <c r="IN49" s="262">
        <f t="shared" si="35"/>
        <v>9.101252256624182</v>
      </c>
      <c r="IO49" s="262">
        <f t="shared" si="35"/>
        <v>9.1011795890427312</v>
      </c>
      <c r="IP49" s="262">
        <f t="shared" si="35"/>
        <v>9.1011081246826429</v>
      </c>
      <c r="IQ49" s="262">
        <f t="shared" si="35"/>
        <v>9.1010379258395258</v>
      </c>
      <c r="IR49" s="262">
        <f t="shared" si="35"/>
        <v>9.1009690537391297</v>
      </c>
      <c r="IS49" s="262">
        <f t="shared" si="35"/>
        <v>9.1009015684841224</v>
      </c>
    </row>
    <row r="50" spans="3:253" hidden="1" x14ac:dyDescent="0.25">
      <c r="C50" s="255"/>
      <c r="H50" t="str">
        <f>IF(AND(Results!I18=" ",MIN(R46:IS46)&gt;0),"Target orbit was not achieved - eccentric orbit",H49)</f>
        <v>TARGET ORBIT HAS BEEN ACHIEVED - Payload Ratio of 45.7</v>
      </c>
      <c r="Q50" s="255"/>
      <c r="R50" s="262">
        <f t="shared" ref="R50:CC50" si="36">R49-R47</f>
        <v>-1.6105609878636074E-5</v>
      </c>
      <c r="S50" s="262">
        <f t="shared" si="36"/>
        <v>-4.2463880468801563E-5</v>
      </c>
      <c r="T50" s="262">
        <f t="shared" si="36"/>
        <v>-6.8796355975564438E-5</v>
      </c>
      <c r="U50" s="262">
        <f t="shared" si="36"/>
        <v>-9.5080244133072256E-5</v>
      </c>
      <c r="V50" s="262">
        <f t="shared" si="36"/>
        <v>-1.2129278643691066E-4</v>
      </c>
      <c r="W50" s="262">
        <f t="shared" si="36"/>
        <v>-1.4741127781547902E-4</v>
      </c>
      <c r="X50" s="262">
        <f t="shared" si="36"/>
        <v>-1.7341308629781338E-4</v>
      </c>
      <c r="Y50" s="262">
        <f t="shared" si="36"/>
        <v>-1.9927567260324963E-4</v>
      </c>
      <c r="Z50" s="262">
        <f t="shared" si="36"/>
        <v>-2.2497660963516353E-4</v>
      </c>
      <c r="AA50" s="262">
        <f t="shared" si="36"/>
        <v>-2.5049360191609082E-4</v>
      </c>
      <c r="AB50" s="262">
        <f t="shared" si="36"/>
        <v>-2.7580450489672614E-4</v>
      </c>
      <c r="AC50" s="262">
        <f t="shared" si="36"/>
        <v>-3.0088734412281326E-4</v>
      </c>
      <c r="AD50" s="262">
        <f t="shared" si="36"/>
        <v>-3.2572033428479585E-4</v>
      </c>
      <c r="AE50" s="262">
        <f t="shared" si="36"/>
        <v>-3.5028189808627985E-4</v>
      </c>
      <c r="AF50" s="262">
        <f t="shared" si="36"/>
        <v>-3.7455068495440003E-4</v>
      </c>
      <c r="AG50" s="262">
        <f t="shared" si="36"/>
        <v>-3.9850558953702375E-4</v>
      </c>
      <c r="AH50" s="262">
        <f t="shared" si="36"/>
        <v>-4.2212577001699003E-4</v>
      </c>
      <c r="AI50" s="262">
        <f t="shared" si="36"/>
        <v>-4.4539066617055312E-4</v>
      </c>
      <c r="AJ50" s="262">
        <f t="shared" si="36"/>
        <v>-4.6828001722687418E-4</v>
      </c>
      <c r="AK50" s="262">
        <f t="shared" si="36"/>
        <v>-4.9077387942908501E-4</v>
      </c>
      <c r="AL50" s="262">
        <f t="shared" si="36"/>
        <v>-5.1285264335554359E-4</v>
      </c>
      <c r="AM50" s="262">
        <f t="shared" si="36"/>
        <v>-5.3449705095864886E-4</v>
      </c>
      <c r="AN50" s="262">
        <f t="shared" si="36"/>
        <v>-5.5568821227680587E-4</v>
      </c>
      <c r="AO50" s="262">
        <f t="shared" si="36"/>
        <v>-5.7640762185862116E-4</v>
      </c>
      <c r="AP50" s="262">
        <f t="shared" si="36"/>
        <v>-5.9663717485314294E-4</v>
      </c>
      <c r="AQ50" s="262">
        <f t="shared" si="36"/>
        <v>-6.1635918275371182E-4</v>
      </c>
      <c r="AR50" s="262">
        <f t="shared" si="36"/>
        <v>-6.3555638878654008E-4</v>
      </c>
      <c r="AS50" s="262">
        <f t="shared" si="36"/>
        <v>-6.5421198294579597E-4</v>
      </c>
      <c r="AT50" s="262">
        <f t="shared" si="36"/>
        <v>-6.7230961663078403E-4</v>
      </c>
      <c r="AU50" s="262">
        <f t="shared" si="36"/>
        <v>-6.8983341689765609E-4</v>
      </c>
      <c r="AV50" s="262">
        <f t="shared" si="36"/>
        <v>-7.0676800030078368E-4</v>
      </c>
      <c r="AW50" s="262">
        <f t="shared" si="36"/>
        <v>-7.2309848632734486E-4</v>
      </c>
      <c r="AX50" s="262">
        <f t="shared" si="36"/>
        <v>-7.3881051040203261E-4</v>
      </c>
      <c r="AY50" s="262">
        <f t="shared" si="36"/>
        <v>-7.5389023642991049E-4</v>
      </c>
      <c r="AZ50" s="262">
        <f t="shared" si="36"/>
        <v>-7.6832436892537714E-4</v>
      </c>
      <c r="BA50" s="262">
        <f t="shared" si="36"/>
        <v>-7.8210016464730359E-4</v>
      </c>
      <c r="BB50" s="262">
        <f t="shared" si="36"/>
        <v>-7.9520544377409408E-4</v>
      </c>
      <c r="BC50" s="262">
        <f t="shared" si="36"/>
        <v>-8.076286006222233E-4</v>
      </c>
      <c r="BD50" s="262">
        <f t="shared" si="36"/>
        <v>-8.1935861383186648E-4</v>
      </c>
      <c r="BE50" s="262">
        <f t="shared" si="36"/>
        <v>-8.3038505608890034E-4</v>
      </c>
      <c r="BF50" s="262">
        <f t="shared" si="36"/>
        <v>-8.4069810331577344E-4</v>
      </c>
      <c r="BG50" s="262">
        <f t="shared" si="36"/>
        <v>-8.502885433685492E-4</v>
      </c>
      <c r="BH50" s="262">
        <f t="shared" si="36"/>
        <v>-8.5914778421880555E-4</v>
      </c>
      <c r="BI50" s="262">
        <f t="shared" si="36"/>
        <v>-8.6726786155821856E-4</v>
      </c>
      <c r="BJ50" s="262">
        <f t="shared" si="36"/>
        <v>-8.7464144591820059E-4</v>
      </c>
      <c r="BK50" s="262">
        <f t="shared" si="36"/>
        <v>-8.8126184923176254E-4</v>
      </c>
      <c r="BL50" s="262">
        <f t="shared" si="36"/>
        <v>-8.8712303083937627E-4</v>
      </c>
      <c r="BM50" s="262">
        <f t="shared" si="36"/>
        <v>-8.9221960294771918E-4</v>
      </c>
      <c r="BN50" s="262">
        <f t="shared" si="36"/>
        <v>-8.965468355324191E-4</v>
      </c>
      <c r="BO50" s="262">
        <f t="shared" si="36"/>
        <v>-9.0010066069190486E-4</v>
      </c>
      <c r="BP50" s="262">
        <f t="shared" si="36"/>
        <v>-9.0287767639019023E-4</v>
      </c>
      <c r="BQ50" s="262">
        <f t="shared" si="36"/>
        <v>-9.0487514969161964E-4</v>
      </c>
      <c r="BR50" s="262">
        <f t="shared" si="36"/>
        <v>-9.0609101937033643E-4</v>
      </c>
      <c r="BS50" s="262">
        <f t="shared" si="36"/>
        <v>-9.0652389798862032E-4</v>
      </c>
      <c r="BT50" s="262">
        <f t="shared" si="36"/>
        <v>-9.0617307336238184E-4</v>
      </c>
      <c r="BU50" s="262">
        <f t="shared" si="36"/>
        <v>-9.0503850947243336E-4</v>
      </c>
      <c r="BV50" s="262">
        <f t="shared" si="36"/>
        <v>-9.0312084678068061E-4</v>
      </c>
      <c r="BW50" s="262">
        <f t="shared" si="36"/>
        <v>-9.0042140198498544E-4</v>
      </c>
      <c r="BX50" s="262">
        <f t="shared" si="36"/>
        <v>-8.9694216717717268E-4</v>
      </c>
      <c r="BY50" s="262">
        <f t="shared" si="36"/>
        <v>-8.9268580842727374E-4</v>
      </c>
      <c r="BZ50" s="262">
        <f t="shared" si="36"/>
        <v>-8.876556638046651E-4</v>
      </c>
      <c r="CA50" s="262">
        <f t="shared" si="36"/>
        <v>-8.8185574078814E-4</v>
      </c>
      <c r="CB50" s="262">
        <f t="shared" si="36"/>
        <v>-8.7529071313063866E-4</v>
      </c>
      <c r="CC50" s="262">
        <f t="shared" si="36"/>
        <v>-8.6796591714488613E-4</v>
      </c>
      <c r="CD50" s="262">
        <f t="shared" ref="CD50:EO50" si="37">CD49-CD47</f>
        <v>-8.5988734742770134E-4</v>
      </c>
      <c r="CE50" s="262">
        <f t="shared" si="37"/>
        <v>-8.5106165197323946E-4</v>
      </c>
      <c r="CF50" s="262">
        <f t="shared" si="37"/>
        <v>-8.4149612678885433E-4</v>
      </c>
      <c r="CG50" s="262">
        <f t="shared" si="37"/>
        <v>-8.311987099034468E-4</v>
      </c>
      <c r="CH50" s="262">
        <f t="shared" si="37"/>
        <v>-8.2017797484645882E-4</v>
      </c>
      <c r="CI50" s="262">
        <f t="shared" si="37"/>
        <v>-8.084431235744205E-4</v>
      </c>
      <c r="CJ50" s="262">
        <f t="shared" si="37"/>
        <v>-7.9600397884149743E-4</v>
      </c>
      <c r="CK50" s="262">
        <f t="shared" si="37"/>
        <v>-7.8287097604956557E-4</v>
      </c>
      <c r="CL50" s="262">
        <f t="shared" si="37"/>
        <v>-7.6905515456360263E-4</v>
      </c>
      <c r="CM50" s="262">
        <f t="shared" si="37"/>
        <v>-7.5456814849417242E-4</v>
      </c>
      <c r="CN50" s="262">
        <f t="shared" si="37"/>
        <v>-7.3942217698075297E-4</v>
      </c>
      <c r="CO50" s="262">
        <f t="shared" si="37"/>
        <v>-7.2363003395814474E-4</v>
      </c>
      <c r="CP50" s="262">
        <f t="shared" si="37"/>
        <v>-7.072050774166172E-4</v>
      </c>
      <c r="CQ50" s="262">
        <f t="shared" si="37"/>
        <v>-6.9016121818599174E-4</v>
      </c>
      <c r="CR50" s="262">
        <f t="shared" si="37"/>
        <v>-6.7251290823122645E-4</v>
      </c>
      <c r="CS50" s="262">
        <f t="shared" si="37"/>
        <v>-6.5427512847193725E-4</v>
      </c>
      <c r="CT50" s="262">
        <f t="shared" si="37"/>
        <v>-6.354633761489481E-4</v>
      </c>
      <c r="CU50" s="262">
        <f t="shared" si="37"/>
        <v>-6.1609365172543562E-4</v>
      </c>
      <c r="CV50" s="262">
        <f t="shared" si="37"/>
        <v>-5.9618244537951171E-4</v>
      </c>
      <c r="CW50" s="262">
        <f t="shared" si="37"/>
        <v>-5.7574672300475527E-4</v>
      </c>
      <c r="CX50" s="262">
        <f t="shared" si="37"/>
        <v>-5.5480391188389433E-4</v>
      </c>
      <c r="CY50" s="262">
        <f t="shared" si="37"/>
        <v>-5.333718858526737E-4</v>
      </c>
      <c r="CZ50" s="262">
        <f t="shared" si="37"/>
        <v>-5.1146895016707106E-4</v>
      </c>
      <c r="DA50" s="262">
        <f t="shared" si="37"/>
        <v>-4.8911382591398933E-4</v>
      </c>
      <c r="DB50" s="262">
        <f t="shared" si="37"/>
        <v>-4.6632563410220484E-4</v>
      </c>
      <c r="DC50" s="262">
        <f t="shared" si="37"/>
        <v>-4.431238793731751E-4</v>
      </c>
      <c r="DD50" s="262">
        <f t="shared" si="37"/>
        <v>-4.1952843338144419E-4</v>
      </c>
      <c r="DE50" s="262">
        <f t="shared" si="37"/>
        <v>-3.9555951784109311E-4</v>
      </c>
      <c r="DF50" s="262">
        <f t="shared" si="37"/>
        <v>-3.7123768727731488E-4</v>
      </c>
      <c r="DG50" s="262">
        <f t="shared" si="37"/>
        <v>-3.465838114440345E-4</v>
      </c>
      <c r="DH50" s="262">
        <f t="shared" si="37"/>
        <v>-3.2161905749106268E-4</v>
      </c>
      <c r="DI50" s="262">
        <f t="shared" si="37"/>
        <v>-2.963648718559142E-4</v>
      </c>
      <c r="DJ50" s="262">
        <f t="shared" si="37"/>
        <v>-2.7084296188206736E-4</v>
      </c>
      <c r="DK50" s="262">
        <f t="shared" si="37"/>
        <v>-2.4507527723294231E-4</v>
      </c>
      <c r="DL50" s="262">
        <f t="shared" si="37"/>
        <v>-2.1908399104297871E-4</v>
      </c>
      <c r="DM50" s="262">
        <f t="shared" si="37"/>
        <v>-1.9289148090351205E-4</v>
      </c>
      <c r="DN50" s="262">
        <f t="shared" si="37"/>
        <v>-1.6652030963193454E-4</v>
      </c>
      <c r="DO50" s="262">
        <f t="shared" si="37"/>
        <v>-1.3999320587387842E-4</v>
      </c>
      <c r="DP50" s="262">
        <f t="shared" si="37"/>
        <v>-1.1333304456329074E-4</v>
      </c>
      <c r="DQ50" s="262">
        <f t="shared" si="37"/>
        <v>-8.6562827201319692E-5</v>
      </c>
      <c r="DR50" s="262">
        <f t="shared" si="37"/>
        <v>-5.9705662080133948E-5</v>
      </c>
      <c r="DS50" s="262">
        <f t="shared" si="37"/>
        <v>-3.278474431489542E-5</v>
      </c>
      <c r="DT50" s="262">
        <f t="shared" si="37"/>
        <v>-5.8233358597448159E-6</v>
      </c>
      <c r="DU50" s="262">
        <f t="shared" si="37"/>
        <v>2.1155254572136073E-5</v>
      </c>
      <c r="DV50" s="262">
        <f t="shared" si="37"/>
        <v>4.8127691677279927E-5</v>
      </c>
      <c r="DW50" s="262">
        <f t="shared" si="37"/>
        <v>7.507063371470224E-5</v>
      </c>
      <c r="DX50" s="262">
        <f t="shared" si="37"/>
        <v>1.0196075270485494E-4</v>
      </c>
      <c r="DY50" s="262">
        <f t="shared" si="37"/>
        <v>1.2877475463923815E-4</v>
      </c>
      <c r="DZ50" s="262">
        <f t="shared" si="37"/>
        <v>1.5548939966159026E-4</v>
      </c>
      <c r="EA50" s="262">
        <f t="shared" si="37"/>
        <v>1.8208152220999807E-4</v>
      </c>
      <c r="EB50" s="262">
        <f t="shared" si="37"/>
        <v>2.0852805114124351E-4</v>
      </c>
      <c r="EC50" s="262">
        <f t="shared" si="37"/>
        <v>2.3480602973968701E-4</v>
      </c>
      <c r="ED50" s="262">
        <f t="shared" si="37"/>
        <v>2.6089263568529475E-4</v>
      </c>
      <c r="EE50" s="262">
        <f t="shared" si="37"/>
        <v>2.8676520089376822E-4</v>
      </c>
      <c r="EF50" s="262">
        <f t="shared" si="37"/>
        <v>3.1240123124298691E-4</v>
      </c>
      <c r="EG50" s="262">
        <f t="shared" si="37"/>
        <v>3.3777842617155329E-4</v>
      </c>
      <c r="EH50" s="262">
        <f t="shared" si="37"/>
        <v>3.6287469810680761E-4</v>
      </c>
      <c r="EI50" s="262">
        <f t="shared" si="37"/>
        <v>3.8766819173829958E-4</v>
      </c>
      <c r="EJ50" s="262">
        <f t="shared" si="37"/>
        <v>4.121373030763209E-4</v>
      </c>
      <c r="EK50" s="262">
        <f t="shared" si="37"/>
        <v>4.3626069835944747E-4</v>
      </c>
      <c r="EL50" s="262">
        <f t="shared" si="37"/>
        <v>4.6001733266010092E-4</v>
      </c>
      <c r="EM50" s="262">
        <f t="shared" si="37"/>
        <v>4.8338646833556709E-4</v>
      </c>
      <c r="EN50" s="262">
        <f t="shared" si="37"/>
        <v>5.0634769315749395E-4</v>
      </c>
      <c r="EO50" s="262">
        <f t="shared" si="37"/>
        <v>5.2888093822289761E-4</v>
      </c>
      <c r="EP50" s="262">
        <f t="shared" ref="EP50:HA50" si="38">EP49-EP47</f>
        <v>5.5096649553476595E-4</v>
      </c>
      <c r="EQ50" s="262">
        <f t="shared" si="38"/>
        <v>5.7258503530732696E-4</v>
      </c>
      <c r="ER50" s="262">
        <f t="shared" si="38"/>
        <v>5.9371762294802011E-4</v>
      </c>
      <c r="ES50" s="262">
        <f t="shared" si="38"/>
        <v>6.1434573571261808E-4</v>
      </c>
      <c r="ET50" s="262">
        <f t="shared" si="38"/>
        <v>6.34451278994419E-4</v>
      </c>
      <c r="EU50" s="262">
        <f t="shared" si="38"/>
        <v>6.5401660226171998E-4</v>
      </c>
      <c r="EV50" s="262">
        <f t="shared" si="38"/>
        <v>6.7302451462936119E-4</v>
      </c>
      <c r="EW50" s="262">
        <f t="shared" si="38"/>
        <v>6.9145830003236597E-4</v>
      </c>
      <c r="EX50" s="262">
        <f t="shared" si="38"/>
        <v>7.0930173198036073E-4</v>
      </c>
      <c r="EY50" s="262">
        <f t="shared" si="38"/>
        <v>7.2653908791053823E-4</v>
      </c>
      <c r="EZ50" s="262">
        <f t="shared" si="38"/>
        <v>7.431551631302824E-4</v>
      </c>
      <c r="FA50" s="262">
        <f t="shared" si="38"/>
        <v>7.5913528425353149E-4</v>
      </c>
      <c r="FB50" s="262">
        <f t="shared" si="38"/>
        <v>7.7446532225877718E-4</v>
      </c>
      <c r="FC50" s="262">
        <f t="shared" si="38"/>
        <v>7.8913170502836749E-4</v>
      </c>
      <c r="FD50" s="262">
        <f t="shared" si="38"/>
        <v>8.0312142943483877E-4</v>
      </c>
      <c r="FE50" s="262">
        <f t="shared" si="38"/>
        <v>8.1642207291032776E-4</v>
      </c>
      <c r="FF50" s="262">
        <f t="shared" si="38"/>
        <v>8.2902180455768359E-4</v>
      </c>
      <c r="FG50" s="262">
        <f t="shared" si="38"/>
        <v>8.4090939571623835E-4</v>
      </c>
      <c r="FH50" s="262">
        <f t="shared" si="38"/>
        <v>8.5207423001776306E-4</v>
      </c>
      <c r="FI50" s="262">
        <f t="shared" si="38"/>
        <v>8.6250631292550395E-4</v>
      </c>
      <c r="FJ50" s="262">
        <f t="shared" si="38"/>
        <v>8.7219628072787714E-4</v>
      </c>
      <c r="FK50" s="262">
        <f t="shared" si="38"/>
        <v>8.8113540896372911E-4</v>
      </c>
      <c r="FL50" s="262">
        <f t="shared" si="38"/>
        <v>8.8931562034666456E-4</v>
      </c>
      <c r="FM50" s="262">
        <f t="shared" si="38"/>
        <v>8.9672949208186026E-4</v>
      </c>
      <c r="FN50" s="262">
        <f t="shared" si="38"/>
        <v>9.0337026262155007E-4</v>
      </c>
      <c r="FO50" s="262">
        <f t="shared" si="38"/>
        <v>9.0923183786983941E-4</v>
      </c>
      <c r="FP50" s="262">
        <f t="shared" si="38"/>
        <v>9.1430879678533472E-4</v>
      </c>
      <c r="FQ50" s="262">
        <f t="shared" si="38"/>
        <v>9.185963964171151E-4</v>
      </c>
      <c r="FR50" s="262">
        <f t="shared" si="38"/>
        <v>9.2209057632253177E-4</v>
      </c>
      <c r="FS50" s="262">
        <f t="shared" si="38"/>
        <v>9.2478796242545513E-4</v>
      </c>
      <c r="FT50" s="262">
        <f t="shared" si="38"/>
        <v>9.2668587025812599E-4</v>
      </c>
      <c r="FU50" s="262">
        <f t="shared" si="38"/>
        <v>9.2778230759016367E-4</v>
      </c>
      <c r="FV50" s="262">
        <f t="shared" si="38"/>
        <v>9.2807597648025819E-4</v>
      </c>
      <c r="FW50" s="262">
        <f t="shared" si="38"/>
        <v>9.2756627471324293E-4</v>
      </c>
      <c r="FX50" s="262">
        <f t="shared" si="38"/>
        <v>9.2625329661544242E-4</v>
      </c>
      <c r="FY50" s="262">
        <f t="shared" si="38"/>
        <v>9.2413783327138788E-4</v>
      </c>
      <c r="FZ50" s="262">
        <f t="shared" si="38"/>
        <v>9.212213721490059E-4</v>
      </c>
      <c r="GA50" s="262">
        <f t="shared" si="38"/>
        <v>9.1750609608887146E-4</v>
      </c>
      <c r="GB50" s="262">
        <f t="shared" si="38"/>
        <v>9.1299488169660492E-4</v>
      </c>
      <c r="GC50" s="262">
        <f t="shared" si="38"/>
        <v>9.0769129713663688E-4</v>
      </c>
      <c r="GD50" s="262">
        <f t="shared" si="38"/>
        <v>9.0159959930247169E-4</v>
      </c>
      <c r="GE50" s="262">
        <f t="shared" si="38"/>
        <v>8.9472473041141143E-4</v>
      </c>
      <c r="GF50" s="262">
        <f t="shared" si="38"/>
        <v>8.8707231396156772E-4</v>
      </c>
      <c r="GG50" s="262">
        <f t="shared" si="38"/>
        <v>8.7864865013820292E-4</v>
      </c>
      <c r="GH50" s="262">
        <f t="shared" si="38"/>
        <v>8.6946071058058294E-4</v>
      </c>
      <c r="GI50" s="262">
        <f t="shared" si="38"/>
        <v>8.59516132601712E-4</v>
      </c>
      <c r="GJ50" s="262">
        <f t="shared" si="38"/>
        <v>8.4882321279344808E-4</v>
      </c>
      <c r="GK50" s="262">
        <f t="shared" si="38"/>
        <v>8.3739090007739492E-4</v>
      </c>
      <c r="GL50" s="262">
        <f t="shared" si="38"/>
        <v>8.2522878815893819E-4</v>
      </c>
      <c r="GM50" s="262">
        <f t="shared" si="38"/>
        <v>8.1234710744482186E-4</v>
      </c>
      <c r="GN50" s="262">
        <f t="shared" si="38"/>
        <v>7.9875671638518497E-4</v>
      </c>
      <c r="GO50" s="262">
        <f t="shared" si="38"/>
        <v>7.8446909226137507E-4</v>
      </c>
      <c r="GP50" s="262">
        <f t="shared" si="38"/>
        <v>7.6949632144263092E-4</v>
      </c>
      <c r="GQ50" s="262">
        <f t="shared" si="38"/>
        <v>7.5385108909564735E-4</v>
      </c>
      <c r="GR50" s="262">
        <f t="shared" si="38"/>
        <v>7.3754666839320748E-4</v>
      </c>
      <c r="GS50" s="262">
        <f t="shared" si="38"/>
        <v>7.2059690917036789E-4</v>
      </c>
      <c r="GT50" s="262">
        <f t="shared" si="38"/>
        <v>7.0301622610990933E-4</v>
      </c>
      <c r="GU50" s="262">
        <f t="shared" si="38"/>
        <v>6.848195864144202E-4</v>
      </c>
      <c r="GV50" s="262">
        <f t="shared" si="38"/>
        <v>6.6602249698100024E-4</v>
      </c>
      <c r="GW50" s="262">
        <f t="shared" si="38"/>
        <v>6.4664099114253304E-4</v>
      </c>
      <c r="GX50" s="262">
        <f t="shared" si="38"/>
        <v>6.2669161490092051E-4</v>
      </c>
      <c r="GY50" s="262">
        <f t="shared" si="38"/>
        <v>6.0619141273932087E-4</v>
      </c>
      <c r="GZ50" s="262">
        <f t="shared" si="38"/>
        <v>5.8515791299385E-4</v>
      </c>
      <c r="HA50" s="262">
        <f t="shared" si="38"/>
        <v>5.636091127954046E-4</v>
      </c>
      <c r="HB50" s="262">
        <f t="shared" ref="HB50:IS50" si="39">HB49-HB47</f>
        <v>5.4156346258338317E-4</v>
      </c>
      <c r="HC50" s="262">
        <f t="shared" si="39"/>
        <v>5.1903985026413579E-4</v>
      </c>
      <c r="HD50" s="262">
        <f t="shared" si="39"/>
        <v>4.9605758494486452E-4</v>
      </c>
      <c r="HE50" s="262">
        <f t="shared" si="39"/>
        <v>4.7263638031225241E-4</v>
      </c>
      <c r="HF50" s="262">
        <f t="shared" si="39"/>
        <v>4.4879633766115035E-4</v>
      </c>
      <c r="HG50" s="262">
        <f t="shared" si="39"/>
        <v>4.245579285822032E-4</v>
      </c>
      <c r="HH50" s="262">
        <f t="shared" si="39"/>
        <v>3.9994197730841563E-4</v>
      </c>
      <c r="HI50" s="262">
        <f t="shared" si="39"/>
        <v>3.7496964277927702E-4</v>
      </c>
      <c r="HJ50" s="262">
        <f t="shared" si="39"/>
        <v>3.4966240037803686E-4</v>
      </c>
      <c r="HK50" s="262">
        <f t="shared" si="39"/>
        <v>3.2404202342917188E-4</v>
      </c>
      <c r="HL50" s="262">
        <f t="shared" si="39"/>
        <v>2.9813056438499075E-4</v>
      </c>
      <c r="HM50" s="262">
        <f t="shared" si="39"/>
        <v>2.7195033583105044E-4</v>
      </c>
      <c r="HN50" s="262">
        <f t="shared" si="39"/>
        <v>2.4552389118781548E-4</v>
      </c>
      <c r="HO50" s="262">
        <f t="shared" si="39"/>
        <v>2.1887400527376144E-4</v>
      </c>
      <c r="HP50" s="262">
        <f t="shared" si="39"/>
        <v>1.92023654612683E-4</v>
      </c>
      <c r="HQ50" s="262">
        <f t="shared" si="39"/>
        <v>1.649959975988935E-4</v>
      </c>
      <c r="HR50" s="262">
        <f t="shared" si="39"/>
        <v>1.3781435449367052E-4</v>
      </c>
      <c r="HS50" s="262">
        <f t="shared" si="39"/>
        <v>1.1050218728314576E-4</v>
      </c>
      <c r="HT50" s="262">
        <f t="shared" si="39"/>
        <v>8.308307936744086E-5</v>
      </c>
      <c r="HU50" s="262">
        <f t="shared" si="39"/>
        <v>5.5580715233816136E-5</v>
      </c>
      <c r="HV50" s="262">
        <f t="shared" si="39"/>
        <v>2.8018859934419993E-5</v>
      </c>
      <c r="HW50" s="262">
        <f t="shared" si="39"/>
        <v>4.2133857114379225E-7</v>
      </c>
      <c r="HX50" s="262">
        <f t="shared" si="39"/>
        <v>-2.7187984333210125E-5</v>
      </c>
      <c r="HY50" s="262">
        <f t="shared" si="39"/>
        <v>-5.4785225438891416E-5</v>
      </c>
      <c r="HZ50" s="262">
        <f t="shared" si="39"/>
        <v>-8.2346503271324423E-5</v>
      </c>
      <c r="IA50" s="262">
        <f t="shared" si="39"/>
        <v>-1.0984795888191456E-4</v>
      </c>
      <c r="IB50" s="262">
        <f t="shared" si="39"/>
        <v>-1.3726577646977489E-4</v>
      </c>
      <c r="IC50" s="262">
        <f t="shared" si="39"/>
        <v>-1.6457620401233441E-4</v>
      </c>
      <c r="ID50" s="262">
        <f t="shared" si="39"/>
        <v>-1.917555737946941E-4</v>
      </c>
      <c r="IE50" s="262">
        <f t="shared" si="39"/>
        <v>-2.1878032293187744E-4</v>
      </c>
      <c r="IF50" s="262">
        <f t="shared" si="39"/>
        <v>-2.4562701372587981E-4</v>
      </c>
      <c r="IG50" s="262">
        <f t="shared" si="39"/>
        <v>-2.7227235398719074E-4</v>
      </c>
      <c r="IH50" s="262">
        <f t="shared" si="39"/>
        <v>-2.9869321719644404E-4</v>
      </c>
      <c r="II50" s="262">
        <f t="shared" si="39"/>
        <v>-3.248666625381702E-4</v>
      </c>
      <c r="IJ50" s="262">
        <f t="shared" si="39"/>
        <v>-3.5076995476046591E-4</v>
      </c>
      <c r="IK50" s="262">
        <f t="shared" si="39"/>
        <v>-3.7638058389077855E-4</v>
      </c>
      <c r="IL50" s="262">
        <f t="shared" si="39"/>
        <v>-4.0167628474385708E-4</v>
      </c>
      <c r="IM50" s="262">
        <f t="shared" si="39"/>
        <v>-4.2663505620232911E-4</v>
      </c>
      <c r="IN50" s="262">
        <f t="shared" si="39"/>
        <v>-4.5123518031253695E-4</v>
      </c>
      <c r="IO50" s="262">
        <f t="shared" si="39"/>
        <v>-4.7545524111392012E-4</v>
      </c>
      <c r="IP50" s="262">
        <f t="shared" si="39"/>
        <v>-4.9927414320727337E-4</v>
      </c>
      <c r="IQ50" s="262">
        <f t="shared" si="39"/>
        <v>-5.2267113007076205E-4</v>
      </c>
      <c r="IR50" s="262">
        <f t="shared" si="39"/>
        <v>-5.4562580208283862E-4</v>
      </c>
      <c r="IS50" s="262">
        <f t="shared" si="39"/>
        <v>-5.6811813420765134E-4</v>
      </c>
    </row>
    <row r="51" spans="3:253" hidden="1" x14ac:dyDescent="0.25">
      <c r="C51" s="255"/>
      <c r="H51" t="str">
        <f>IF(AND(Results!I18=" ",MIN(R46:IS46)&gt;0,MAX(R46:IS46)&gt;G24*2),"Target orbit was not achieved - highly eccentric orbit",H50)</f>
        <v>TARGET ORBIT HAS BEEN ACHIEVED - Payload Ratio of 45.7</v>
      </c>
    </row>
    <row r="52" spans="3:253" hidden="1" x14ac:dyDescent="0.25">
      <c r="C52" s="255"/>
      <c r="H52" t="str">
        <f>IF(K57=1,"Approaching or exceeding the Planet's escape velocity",H51)</f>
        <v>TARGET ORBIT HAS BEEN ACHIEVED - Payload Ratio of 45.7</v>
      </c>
    </row>
    <row r="53" spans="3:253" hidden="1" x14ac:dyDescent="0.25">
      <c r="M53" s="279"/>
    </row>
    <row r="54" spans="3:253" hidden="1" x14ac:dyDescent="0.25">
      <c r="J54" s="274"/>
      <c r="K54" s="275">
        <f>MIN(BA45:IS45)</f>
        <v>-19.613991997385135</v>
      </c>
      <c r="M54" s="260"/>
    </row>
    <row r="55" spans="3:253" hidden="1" x14ac:dyDescent="0.25">
      <c r="J55" s="274"/>
      <c r="K55" s="275">
        <f>MAX(BA45:IS45)</f>
        <v>20.07282601947594</v>
      </c>
    </row>
    <row r="56" spans="3:253" hidden="1" x14ac:dyDescent="0.25">
      <c r="J56" s="274"/>
      <c r="K56" s="274">
        <f>100*(K55-K54)/K54</f>
        <v>-202.33931992096242</v>
      </c>
    </row>
    <row r="57" spans="3:253" hidden="1" x14ac:dyDescent="0.25">
      <c r="J57" s="274"/>
      <c r="K57" s="274">
        <f>IF(K55&lt;K54*1.2,1,0)</f>
        <v>0</v>
      </c>
    </row>
    <row r="58" spans="3:253" hidden="1" x14ac:dyDescent="0.25"/>
    <row r="59" spans="3:253" hidden="1" x14ac:dyDescent="0.25"/>
    <row r="60" spans="3:253" hidden="1" x14ac:dyDescent="0.25"/>
  </sheetData>
  <sheetProtection algorithmName="SHA-512" hashValue="fSoFljuT61ExXh8G3df4M1uRwprwiTYJvtHWPUCEq39Qn7q9snsipLu0H2gX6bQGZ1pe9Ld8IK61I3bIuy3JPQ==" saltValue="beX8akNj03LzVDERq0Me4w==" spinCount="100000" sheet="1" objects="1" scenarios="1" selectLockedCells="1" selectUnlockedCells="1"/>
  <mergeCells count="28">
    <mergeCell ref="C27:F27"/>
    <mergeCell ref="I35:L35"/>
    <mergeCell ref="I33:L33"/>
    <mergeCell ref="I34:L34"/>
    <mergeCell ref="C33:F33"/>
    <mergeCell ref="C34:F34"/>
    <mergeCell ref="E3:K3"/>
    <mergeCell ref="I31:L31"/>
    <mergeCell ref="I32:L32"/>
    <mergeCell ref="C32:F32"/>
    <mergeCell ref="C29:F29"/>
    <mergeCell ref="C31:F31"/>
    <mergeCell ref="I29:L29"/>
    <mergeCell ref="I30:L30"/>
    <mergeCell ref="L3:O3"/>
    <mergeCell ref="B3:D3"/>
    <mergeCell ref="I24:M26"/>
    <mergeCell ref="I27:M28"/>
    <mergeCell ref="C24:F24"/>
    <mergeCell ref="C25:F25"/>
    <mergeCell ref="C26:F26"/>
    <mergeCell ref="C28:F28"/>
    <mergeCell ref="E43:G43"/>
    <mergeCell ref="C42:D42"/>
    <mergeCell ref="C43:D43"/>
    <mergeCell ref="C35:F35"/>
    <mergeCell ref="E42:G42"/>
    <mergeCell ref="C41:D41"/>
  </mergeCells>
  <phoneticPr fontId="2" type="noConversion"/>
  <printOptions horizontalCentered="1" verticalCentered="1"/>
  <pageMargins left="0.27559055118110237" right="0.35433070866141736" top="0.98425196850393704" bottom="0.98425196850393704" header="0.51181102362204722" footer="0.51181102362204722"/>
  <pageSetup paperSize="9" orientation="landscape" r:id="rId1"/>
  <headerFooter alignWithMargins="0">
    <oddHeader>&amp;LCopyright 2018 JD Palmer&amp;CRockets Orbits and Newton - Orbiter&amp;R&amp;D</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B1:JH89"/>
  <sheetViews>
    <sheetView showGridLines="0" showRowColHeaders="0" workbookViewId="0">
      <selection activeCell="P6" sqref="P6"/>
    </sheetView>
  </sheetViews>
  <sheetFormatPr defaultRowHeight="13.2" x14ac:dyDescent="0.25"/>
  <cols>
    <col min="1" max="1" width="1.109375" customWidth="1"/>
    <col min="2" max="2" width="7.88671875" customWidth="1"/>
    <col min="4" max="4" width="7.88671875" customWidth="1"/>
    <col min="5" max="5" width="10.5546875" customWidth="1"/>
    <col min="6" max="6" width="9.6640625" customWidth="1"/>
    <col min="7" max="7" width="9.88671875" customWidth="1"/>
    <col min="8" max="8" width="11.6640625" customWidth="1"/>
    <col min="12" max="12" width="9.33203125" customWidth="1"/>
    <col min="13" max="13" width="10" customWidth="1"/>
    <col min="14" max="14" width="6.88671875" customWidth="1"/>
    <col min="15" max="15" width="1.6640625" customWidth="1"/>
    <col min="16" max="16" width="42" customWidth="1"/>
    <col min="17" max="17" width="12.5546875" customWidth="1"/>
  </cols>
  <sheetData>
    <row r="1" spans="2:16" ht="7.5" customHeight="1" x14ac:dyDescent="0.25"/>
    <row r="2" spans="2:16" ht="6" customHeight="1" x14ac:dyDescent="0.25">
      <c r="B2" s="80"/>
      <c r="C2" s="81"/>
      <c r="D2" s="81"/>
      <c r="E2" s="81"/>
      <c r="F2" s="81"/>
      <c r="G2" s="81"/>
      <c r="H2" s="81"/>
      <c r="I2" s="81"/>
      <c r="J2" s="81"/>
      <c r="K2" s="81"/>
      <c r="L2" s="81"/>
      <c r="M2" s="81"/>
      <c r="N2" s="81"/>
      <c r="O2" s="82"/>
    </row>
    <row r="3" spans="2:16" ht="16.5" customHeight="1" x14ac:dyDescent="0.25">
      <c r="B3" s="567" t="str">
        <f>CONCATENATE("(",Input!C39," mission)")</f>
        <v>(Earth orbit mission)</v>
      </c>
      <c r="C3" s="565"/>
      <c r="D3" s="566"/>
      <c r="E3" s="574" t="str">
        <f>H52</f>
        <v>TARGET ORBIT HAS BEEN ACHIEVED - Payload Ratio of 45.7</v>
      </c>
      <c r="F3" s="575"/>
      <c r="G3" s="575"/>
      <c r="H3" s="575"/>
      <c r="I3" s="575"/>
      <c r="J3" s="575"/>
      <c r="K3" s="576"/>
      <c r="L3" s="567"/>
      <c r="M3" s="565"/>
      <c r="N3" s="565"/>
      <c r="O3" s="566"/>
    </row>
    <row r="4" spans="2:16" ht="3" customHeight="1" x14ac:dyDescent="0.25">
      <c r="B4" s="83"/>
      <c r="C4" s="84"/>
      <c r="D4" s="84"/>
      <c r="E4" s="84"/>
      <c r="F4" s="84"/>
      <c r="G4" s="84"/>
      <c r="H4" s="84"/>
      <c r="I4" s="84"/>
      <c r="J4" s="84"/>
      <c r="K4" s="84"/>
      <c r="L4" s="84"/>
      <c r="M4" s="84"/>
      <c r="N4" s="84"/>
      <c r="O4" s="85"/>
    </row>
    <row r="5" spans="2:16" ht="5.25" customHeight="1" x14ac:dyDescent="0.25">
      <c r="B5" s="83"/>
      <c r="C5" s="84"/>
      <c r="D5" s="84"/>
      <c r="E5" s="84"/>
      <c r="F5" s="84"/>
      <c r="G5" s="84"/>
      <c r="H5" s="84"/>
      <c r="I5" s="84"/>
      <c r="J5" s="84"/>
      <c r="K5" s="84"/>
      <c r="L5" s="84"/>
      <c r="M5" s="84"/>
      <c r="N5" s="84"/>
      <c r="O5" s="85"/>
    </row>
    <row r="6" spans="2:16" x14ac:dyDescent="0.25">
      <c r="B6" s="83"/>
      <c r="C6" s="84"/>
      <c r="D6" s="84"/>
      <c r="E6" s="84"/>
      <c r="F6" s="84"/>
      <c r="G6" s="84"/>
      <c r="H6" s="84"/>
      <c r="I6" s="84"/>
      <c r="J6" s="84"/>
      <c r="K6" s="84"/>
      <c r="L6" s="84"/>
      <c r="M6" s="84"/>
      <c r="N6" s="84"/>
      <c r="O6" s="85"/>
    </row>
    <row r="7" spans="2:16" x14ac:dyDescent="0.25">
      <c r="B7" s="83"/>
      <c r="C7" s="84"/>
      <c r="D7" s="84"/>
      <c r="E7" s="84"/>
      <c r="F7" s="84"/>
      <c r="G7" s="84"/>
      <c r="H7" s="84"/>
      <c r="I7" s="84"/>
      <c r="J7" s="84"/>
      <c r="K7" s="84"/>
      <c r="L7" s="84"/>
      <c r="M7" s="84"/>
      <c r="N7" s="84"/>
      <c r="O7" s="85"/>
    </row>
    <row r="8" spans="2:16" x14ac:dyDescent="0.25">
      <c r="B8" s="83"/>
      <c r="C8" s="84"/>
      <c r="D8" s="84"/>
      <c r="E8" s="84"/>
      <c r="F8" s="84"/>
      <c r="G8" s="84"/>
      <c r="H8" s="84"/>
      <c r="I8" s="84"/>
      <c r="J8" s="84"/>
      <c r="K8" s="84"/>
      <c r="L8" s="84"/>
      <c r="M8" s="84"/>
      <c r="N8" s="84"/>
      <c r="O8" s="85"/>
    </row>
    <row r="9" spans="2:16" x14ac:dyDescent="0.25">
      <c r="B9" s="83"/>
      <c r="C9" s="84"/>
      <c r="D9" s="84"/>
      <c r="E9" s="84"/>
      <c r="F9" s="84"/>
      <c r="G9" s="84"/>
      <c r="H9" s="84"/>
      <c r="I9" s="84"/>
      <c r="J9" s="84"/>
      <c r="K9" s="84"/>
      <c r="L9" s="84"/>
      <c r="M9" s="84"/>
      <c r="N9" s="84"/>
      <c r="O9" s="85"/>
    </row>
    <row r="10" spans="2:16" x14ac:dyDescent="0.25">
      <c r="B10" s="83"/>
      <c r="C10" s="84"/>
      <c r="D10" s="84"/>
      <c r="E10" s="84"/>
      <c r="F10" s="84"/>
      <c r="G10" s="84"/>
      <c r="H10" s="84"/>
      <c r="I10" s="84"/>
      <c r="J10" s="84"/>
      <c r="K10" s="84"/>
      <c r="L10" s="84"/>
      <c r="M10" s="84"/>
      <c r="N10" s="84"/>
      <c r="O10" s="85"/>
    </row>
    <row r="11" spans="2:16" x14ac:dyDescent="0.25">
      <c r="B11" s="83"/>
      <c r="C11" s="84"/>
      <c r="D11" s="84"/>
      <c r="E11" s="84"/>
      <c r="F11" s="84"/>
      <c r="G11" s="84"/>
      <c r="H11" s="84"/>
      <c r="I11" s="84"/>
      <c r="J11" s="84"/>
      <c r="K11" s="84"/>
      <c r="L11" s="84"/>
      <c r="M11" s="84"/>
      <c r="N11" s="84"/>
      <c r="O11" s="85"/>
    </row>
    <row r="12" spans="2:16" x14ac:dyDescent="0.25">
      <c r="B12" s="83"/>
      <c r="C12" s="84"/>
      <c r="D12" s="84"/>
      <c r="E12" s="84"/>
      <c r="F12" s="84"/>
      <c r="G12" s="84"/>
      <c r="H12" s="84"/>
      <c r="I12" s="84"/>
      <c r="J12" s="84"/>
      <c r="K12" s="84"/>
      <c r="L12" s="84"/>
      <c r="M12" s="84"/>
      <c r="N12" s="84"/>
      <c r="O12" s="85"/>
    </row>
    <row r="13" spans="2:16" x14ac:dyDescent="0.25">
      <c r="B13" s="83"/>
      <c r="C13" s="84"/>
      <c r="D13" s="84"/>
      <c r="E13" s="84"/>
      <c r="F13" s="84"/>
      <c r="G13" s="84"/>
      <c r="H13" s="84"/>
      <c r="I13" s="84"/>
      <c r="J13" s="84"/>
      <c r="K13" s="84"/>
      <c r="L13" s="84"/>
      <c r="M13" s="84"/>
      <c r="N13" s="84"/>
      <c r="O13" s="85"/>
    </row>
    <row r="14" spans="2:16" x14ac:dyDescent="0.25">
      <c r="B14" s="83"/>
      <c r="C14" s="84"/>
      <c r="D14" s="84"/>
      <c r="E14" s="84"/>
      <c r="F14" s="84"/>
      <c r="G14" s="84"/>
      <c r="H14" s="84"/>
      <c r="I14" s="84"/>
      <c r="J14" s="84"/>
      <c r="K14" s="84"/>
      <c r="L14" s="84"/>
      <c r="M14" s="84"/>
      <c r="N14" s="84"/>
      <c r="O14" s="85"/>
    </row>
    <row r="15" spans="2:16" x14ac:dyDescent="0.25">
      <c r="B15" s="83"/>
      <c r="C15" s="84"/>
      <c r="D15" s="84"/>
      <c r="E15" s="84"/>
      <c r="F15" s="84"/>
      <c r="G15" s="84"/>
      <c r="H15" s="84"/>
      <c r="I15" s="84"/>
      <c r="J15" s="84"/>
      <c r="K15" s="84"/>
      <c r="L15" s="84"/>
      <c r="M15" s="84"/>
      <c r="N15" s="84"/>
      <c r="O15" s="85"/>
    </row>
    <row r="16" spans="2:16" x14ac:dyDescent="0.25">
      <c r="B16" s="83"/>
      <c r="C16" s="84"/>
      <c r="D16" s="84"/>
      <c r="E16" s="84"/>
      <c r="F16" s="84"/>
      <c r="G16" s="84"/>
      <c r="H16" s="84"/>
      <c r="I16" s="84"/>
      <c r="J16" s="84"/>
      <c r="K16" s="84"/>
      <c r="L16" s="84"/>
      <c r="M16" s="84"/>
      <c r="N16" s="84"/>
      <c r="O16" s="85"/>
      <c r="P16" s="79"/>
    </row>
    <row r="17" spans="2:16" x14ac:dyDescent="0.25">
      <c r="B17" s="83"/>
      <c r="C17" s="84"/>
      <c r="D17" s="84"/>
      <c r="E17" s="84"/>
      <c r="F17" s="84"/>
      <c r="G17" s="84"/>
      <c r="H17" s="84"/>
      <c r="I17" s="84"/>
      <c r="J17" s="84"/>
      <c r="K17" s="84"/>
      <c r="L17" s="84"/>
      <c r="M17" s="84"/>
      <c r="N17" s="84"/>
      <c r="O17" s="85"/>
      <c r="P17" s="79"/>
    </row>
    <row r="18" spans="2:16" x14ac:dyDescent="0.25">
      <c r="B18" s="83"/>
      <c r="C18" s="84"/>
      <c r="D18" s="84"/>
      <c r="E18" s="84"/>
      <c r="F18" s="84"/>
      <c r="G18" s="84"/>
      <c r="H18" s="84"/>
      <c r="I18" s="84"/>
      <c r="J18" s="84"/>
      <c r="K18" s="84"/>
      <c r="L18" s="84"/>
      <c r="M18" s="84"/>
      <c r="N18" s="84"/>
      <c r="O18" s="85"/>
    </row>
    <row r="19" spans="2:16" x14ac:dyDescent="0.25">
      <c r="B19" s="83"/>
      <c r="C19" s="84"/>
      <c r="D19" s="84"/>
      <c r="E19" s="84"/>
      <c r="F19" s="84"/>
      <c r="G19" s="84"/>
      <c r="H19" s="84"/>
      <c r="I19" s="84"/>
      <c r="J19" s="84"/>
      <c r="K19" s="84"/>
      <c r="L19" s="84"/>
      <c r="M19" s="84"/>
      <c r="N19" s="84"/>
      <c r="O19" s="85"/>
    </row>
    <row r="20" spans="2:16" x14ac:dyDescent="0.25">
      <c r="B20" s="83"/>
      <c r="C20" s="84"/>
      <c r="D20" s="84"/>
      <c r="E20" s="84"/>
      <c r="F20" s="84"/>
      <c r="G20" s="84"/>
      <c r="H20" s="84"/>
      <c r="I20" s="84"/>
      <c r="J20" s="84"/>
      <c r="K20" s="84"/>
      <c r="L20" s="84"/>
      <c r="M20" s="84"/>
      <c r="N20" s="84"/>
      <c r="O20" s="85"/>
    </row>
    <row r="21" spans="2:16" x14ac:dyDescent="0.25">
      <c r="B21" s="83"/>
      <c r="C21" s="84"/>
      <c r="D21" s="84"/>
      <c r="E21" s="84"/>
      <c r="F21" s="84"/>
      <c r="G21" s="84"/>
      <c r="H21" s="84"/>
      <c r="I21" s="84"/>
      <c r="J21" s="84"/>
      <c r="K21" s="84"/>
      <c r="L21" s="84"/>
      <c r="M21" s="84"/>
      <c r="N21" s="84"/>
      <c r="O21" s="85"/>
    </row>
    <row r="22" spans="2:16" x14ac:dyDescent="0.25">
      <c r="B22" s="83"/>
      <c r="C22" s="84"/>
      <c r="D22" s="84"/>
      <c r="E22" s="84"/>
      <c r="F22" s="84"/>
      <c r="G22" s="84"/>
      <c r="H22" s="84"/>
      <c r="I22" s="84"/>
      <c r="J22" s="84"/>
      <c r="K22" s="84"/>
      <c r="L22" s="84"/>
      <c r="M22" s="84"/>
      <c r="N22" s="84"/>
      <c r="O22" s="85"/>
    </row>
    <row r="23" spans="2:16" ht="16.5" customHeight="1" x14ac:dyDescent="0.25">
      <c r="B23" s="83"/>
      <c r="C23" s="84"/>
      <c r="D23" s="84"/>
      <c r="E23" s="84"/>
      <c r="F23" s="84"/>
      <c r="G23" s="84"/>
      <c r="H23" s="84"/>
      <c r="I23" s="84"/>
      <c r="J23" s="84"/>
      <c r="K23" s="84"/>
      <c r="L23" s="84"/>
      <c r="M23" s="84"/>
      <c r="N23" s="84"/>
      <c r="O23" s="85"/>
    </row>
    <row r="24" spans="2:16" ht="12" customHeight="1" x14ac:dyDescent="0.25">
      <c r="B24" s="83"/>
      <c r="C24" s="563" t="s">
        <v>229</v>
      </c>
      <c r="D24" s="563"/>
      <c r="E24" s="563"/>
      <c r="F24" s="563"/>
      <c r="G24" s="239">
        <f>Results!C12</f>
        <v>6378</v>
      </c>
      <c r="H24" s="84"/>
      <c r="I24" s="580" t="s">
        <v>69</v>
      </c>
      <c r="J24" s="581"/>
      <c r="K24" s="581"/>
      <c r="L24" s="581"/>
      <c r="M24" s="582"/>
      <c r="N24" s="84"/>
      <c r="O24" s="85"/>
    </row>
    <row r="25" spans="2:16" ht="12" customHeight="1" x14ac:dyDescent="0.25">
      <c r="B25" s="83"/>
      <c r="C25" s="563" t="s">
        <v>230</v>
      </c>
      <c r="D25" s="563"/>
      <c r="E25" s="563"/>
      <c r="F25" s="563"/>
      <c r="G25" s="258">
        <f>Results!C13</f>
        <v>9.8000000000000007</v>
      </c>
      <c r="H25" s="153"/>
      <c r="I25" s="583"/>
      <c r="J25" s="584"/>
      <c r="K25" s="584"/>
      <c r="L25" s="584"/>
      <c r="M25" s="585"/>
      <c r="N25" s="153"/>
      <c r="O25" s="335"/>
    </row>
    <row r="26" spans="2:16" ht="12" customHeight="1" x14ac:dyDescent="0.25">
      <c r="B26" s="83"/>
      <c r="C26" s="563" t="s">
        <v>231</v>
      </c>
      <c r="D26" s="563"/>
      <c r="E26" s="563"/>
      <c r="F26" s="563"/>
      <c r="G26" s="239">
        <f>Results!C48</f>
        <v>1675</v>
      </c>
      <c r="H26" s="84"/>
      <c r="I26" s="586"/>
      <c r="J26" s="587"/>
      <c r="K26" s="587"/>
      <c r="L26" s="587"/>
      <c r="M26" s="588"/>
      <c r="N26" s="84"/>
      <c r="O26" s="85"/>
    </row>
    <row r="27" spans="2:16" ht="12" customHeight="1" x14ac:dyDescent="0.25">
      <c r="B27" s="83"/>
      <c r="C27" s="563" t="s">
        <v>92</v>
      </c>
      <c r="D27" s="563"/>
      <c r="E27" s="563"/>
      <c r="F27" s="563"/>
      <c r="G27" s="239">
        <f>Results!C51</f>
        <v>240</v>
      </c>
      <c r="H27" s="87"/>
      <c r="I27" s="589" t="s">
        <v>245</v>
      </c>
      <c r="J27" s="590"/>
      <c r="K27" s="590"/>
      <c r="L27" s="590"/>
      <c r="M27" s="591"/>
      <c r="N27" s="87"/>
      <c r="O27" s="85"/>
    </row>
    <row r="28" spans="2:16" ht="12" customHeight="1" x14ac:dyDescent="0.25">
      <c r="B28" s="83"/>
      <c r="C28" s="563" t="s">
        <v>42</v>
      </c>
      <c r="D28" s="563"/>
      <c r="E28" s="563"/>
      <c r="F28" s="563"/>
      <c r="G28" s="482" t="str">
        <f>Results!C52</f>
        <v>P</v>
      </c>
      <c r="H28" s="87"/>
      <c r="I28" s="592"/>
      <c r="J28" s="593"/>
      <c r="K28" s="593"/>
      <c r="L28" s="593"/>
      <c r="M28" s="594"/>
      <c r="N28" s="87"/>
      <c r="O28" s="85"/>
    </row>
    <row r="29" spans="2:16" ht="12" customHeight="1" x14ac:dyDescent="0.25">
      <c r="B29" s="83"/>
      <c r="C29" s="563" t="s">
        <v>232</v>
      </c>
      <c r="D29" s="563"/>
      <c r="E29" s="563"/>
      <c r="F29" s="563"/>
      <c r="G29" s="239">
        <f>Results!C61</f>
        <v>27940.660741584787</v>
      </c>
      <c r="H29" s="87"/>
      <c r="I29" s="563" t="s">
        <v>234</v>
      </c>
      <c r="J29" s="563"/>
      <c r="K29" s="563"/>
      <c r="L29" s="563"/>
      <c r="M29" s="243">
        <f>IF(AND(Results!I18&lt;&gt;" ",K40&lt;=K42*1.1,K40&gt;=Results!C51,K42&lt;=Results!C51),K44," ")</f>
        <v>0.80033426102569327</v>
      </c>
      <c r="N29" s="87"/>
      <c r="O29" s="85"/>
    </row>
    <row r="30" spans="2:16" ht="12" customHeight="1" x14ac:dyDescent="0.25">
      <c r="B30" s="83"/>
      <c r="C30" s="246"/>
      <c r="D30" s="246"/>
      <c r="E30" s="246"/>
      <c r="F30" s="246"/>
      <c r="G30" s="246"/>
      <c r="H30" s="87"/>
      <c r="I30" s="577" t="s">
        <v>235</v>
      </c>
      <c r="J30" s="578"/>
      <c r="K30" s="578"/>
      <c r="L30" s="579"/>
      <c r="M30" s="244">
        <f>IF(AND(Results!I18&lt;&gt;" ",K40&lt;=K42*1.1,K40&gt;=Results!C51,K42&lt;=Results!C51),K40," ")</f>
        <v>240.47513225839302</v>
      </c>
      <c r="N30" s="87"/>
      <c r="O30" s="85"/>
      <c r="P30" s="79"/>
    </row>
    <row r="31" spans="2:16" ht="12" customHeight="1" x14ac:dyDescent="0.25">
      <c r="B31" s="83"/>
      <c r="C31" s="563" t="s">
        <v>241</v>
      </c>
      <c r="D31" s="563"/>
      <c r="E31" s="563"/>
      <c r="F31" s="563"/>
      <c r="G31" s="243">
        <f>Calcs!IR107</f>
        <v>0.76426986794788188</v>
      </c>
      <c r="H31" s="87"/>
      <c r="I31" s="563" t="s">
        <v>236</v>
      </c>
      <c r="J31" s="563"/>
      <c r="K31" s="563"/>
      <c r="L31" s="563"/>
      <c r="M31" s="243">
        <f>IF(AND(Results!I18&lt;&gt;" ",K40&lt;=K42*1.1,K40&gt;=Results!C51,K42&lt;=Results!C51),K41," ")</f>
        <v>27938.266253113467</v>
      </c>
      <c r="N31" s="87"/>
      <c r="O31" s="85"/>
    </row>
    <row r="32" spans="2:16" ht="12" customHeight="1" x14ac:dyDescent="0.25">
      <c r="B32" s="83"/>
      <c r="C32" s="563" t="s">
        <v>233</v>
      </c>
      <c r="D32" s="563"/>
      <c r="E32" s="563"/>
      <c r="F32" s="563"/>
      <c r="G32" s="244">
        <f>Calcs!IR110</f>
        <v>239.82758078255455</v>
      </c>
      <c r="H32" s="87"/>
      <c r="I32" s="563" t="s">
        <v>237</v>
      </c>
      <c r="J32" s="563"/>
      <c r="K32" s="563"/>
      <c r="L32" s="563"/>
      <c r="M32" s="244">
        <f>IF(AND(Results!I18&lt;&gt;" ",K40&lt;=K42*1.1,K40&gt;=Results!C51,K42&lt;=Results!C51),K42," ")</f>
        <v>239.14134556590105</v>
      </c>
      <c r="N32" s="87"/>
      <c r="O32" s="85"/>
    </row>
    <row r="33" spans="2:268" ht="12" customHeight="1" x14ac:dyDescent="0.25">
      <c r="B33" s="83"/>
      <c r="C33" s="563" t="s">
        <v>242</v>
      </c>
      <c r="D33" s="563"/>
      <c r="E33" s="563"/>
      <c r="F33" s="563"/>
      <c r="G33" s="243">
        <f>Calcs!IR118</f>
        <v>27941.031753217841</v>
      </c>
      <c r="H33" s="87"/>
      <c r="I33" s="563" t="s">
        <v>238</v>
      </c>
      <c r="J33" s="563"/>
      <c r="K33" s="563"/>
      <c r="L33" s="563"/>
      <c r="M33" s="243">
        <f>IF(AND(Results!I18&lt;&gt;" ",K40&lt;=K42*1.1,K40&gt;=Results!C51,K42&lt;=Results!C51),K43," ")</f>
        <v>27943.897640716314</v>
      </c>
      <c r="N33" s="87"/>
      <c r="O33" s="85"/>
    </row>
    <row r="34" spans="2:268" ht="12" customHeight="1" x14ac:dyDescent="0.25">
      <c r="B34" s="83"/>
      <c r="C34" s="563" t="s">
        <v>243</v>
      </c>
      <c r="D34" s="563"/>
      <c r="E34" s="563"/>
      <c r="F34" s="563"/>
      <c r="G34" s="243">
        <f>Calcs!IR120</f>
        <v>0</v>
      </c>
      <c r="H34" s="87"/>
      <c r="I34" s="577" t="s">
        <v>239</v>
      </c>
      <c r="J34" s="578"/>
      <c r="K34" s="578"/>
      <c r="L34" s="579"/>
      <c r="M34" s="276">
        <f>IF(AND(Results!I18&lt;&gt;" ",K40&lt;=K42*1.1,K40&gt;=Results!C51,K42&lt;=Results!C51),(M30-M32)/(M30+M32+G24+G24)," ")</f>
        <v>1.0077254011754359E-4</v>
      </c>
      <c r="N34" s="87"/>
      <c r="O34" s="85"/>
      <c r="P34" s="278"/>
    </row>
    <row r="35" spans="2:268" ht="12" customHeight="1" x14ac:dyDescent="0.25">
      <c r="B35" s="83"/>
      <c r="C35" s="563" t="s">
        <v>244</v>
      </c>
      <c r="D35" s="563"/>
      <c r="E35" s="563"/>
      <c r="F35" s="563"/>
      <c r="G35" s="243">
        <f>Calcs!IR121</f>
        <v>27941</v>
      </c>
      <c r="H35" s="87"/>
      <c r="I35" s="577" t="s">
        <v>240</v>
      </c>
      <c r="J35" s="578"/>
      <c r="K35" s="578"/>
      <c r="L35" s="579"/>
      <c r="M35" s="277">
        <f>IF(AND(Results!I18&lt;&gt;" ",K40&lt;=K42*1.1,K40&gt;=Results!C51,K42&lt;=Results!C51),(M30-M32)/M32," ")</f>
        <v>5.5773989618387127E-3</v>
      </c>
      <c r="N35" s="87"/>
      <c r="O35" s="85"/>
    </row>
    <row r="36" spans="2:268" ht="5.25" customHeight="1" x14ac:dyDescent="0.25">
      <c r="B36" s="88"/>
      <c r="C36" s="93"/>
      <c r="D36" s="93"/>
      <c r="E36" s="93"/>
      <c r="F36" s="93"/>
      <c r="G36" s="93"/>
      <c r="H36" s="93"/>
      <c r="I36" s="93"/>
      <c r="J36" s="93"/>
      <c r="K36" s="93"/>
      <c r="L36" s="93"/>
      <c r="M36" s="93"/>
      <c r="N36" s="93"/>
      <c r="O36" s="94"/>
    </row>
    <row r="38" spans="2:268" hidden="1" x14ac:dyDescent="0.25">
      <c r="M38" s="264"/>
    </row>
    <row r="39" spans="2:268" hidden="1" x14ac:dyDescent="0.25">
      <c r="M39" s="257"/>
      <c r="N39" s="1"/>
      <c r="O39" s="265"/>
      <c r="P39" s="270">
        <f>P44*1.1</f>
        <v>25.077602591146881</v>
      </c>
      <c r="Q39" s="255"/>
      <c r="R39" s="262">
        <f>R40/60</f>
        <v>0</v>
      </c>
      <c r="S39" s="262">
        <f t="shared" ref="S39:CD40" si="0">S40/60</f>
        <v>6.9660007197630226E-3</v>
      </c>
      <c r="T39" s="262">
        <f t="shared" si="0"/>
        <v>1.3932001439526045E-2</v>
      </c>
      <c r="U39" s="262">
        <f t="shared" si="0"/>
        <v>2.0898002159289067E-2</v>
      </c>
      <c r="V39" s="262">
        <f t="shared" si="0"/>
        <v>2.786400287905209E-2</v>
      </c>
      <c r="W39" s="262">
        <f t="shared" si="0"/>
        <v>3.4830003598815114E-2</v>
      </c>
      <c r="X39" s="262">
        <f t="shared" si="0"/>
        <v>4.1796004318578134E-2</v>
      </c>
      <c r="Y39" s="262">
        <f t="shared" si="0"/>
        <v>4.8762005038341161E-2</v>
      </c>
      <c r="Z39" s="262">
        <f t="shared" si="0"/>
        <v>5.5728005758104181E-2</v>
      </c>
      <c r="AA39" s="262">
        <f t="shared" si="0"/>
        <v>6.2694006477867201E-2</v>
      </c>
      <c r="AB39" s="262">
        <f t="shared" si="0"/>
        <v>6.9660007197630228E-2</v>
      </c>
      <c r="AC39" s="262">
        <f t="shared" si="0"/>
        <v>7.6626007917393255E-2</v>
      </c>
      <c r="AD39" s="262">
        <f t="shared" si="0"/>
        <v>8.3592008637156268E-2</v>
      </c>
      <c r="AE39" s="262">
        <f t="shared" si="0"/>
        <v>9.0558009356919295E-2</v>
      </c>
      <c r="AF39" s="262">
        <f t="shared" si="0"/>
        <v>9.7524010076682321E-2</v>
      </c>
      <c r="AG39" s="262">
        <f t="shared" si="0"/>
        <v>0.10449001079644533</v>
      </c>
      <c r="AH39" s="262">
        <f t="shared" si="0"/>
        <v>0.11145601151620836</v>
      </c>
      <c r="AI39" s="262">
        <f t="shared" si="0"/>
        <v>0.11842201223597139</v>
      </c>
      <c r="AJ39" s="262">
        <f t="shared" si="0"/>
        <v>0.1253880129557344</v>
      </c>
      <c r="AK39" s="262">
        <f t="shared" si="0"/>
        <v>0.13235401367549743</v>
      </c>
      <c r="AL39" s="262">
        <f t="shared" si="0"/>
        <v>0.13932001439526046</v>
      </c>
      <c r="AM39" s="262">
        <f t="shared" si="0"/>
        <v>0.14628601511502345</v>
      </c>
      <c r="AN39" s="262">
        <f t="shared" si="0"/>
        <v>0.15325201583478651</v>
      </c>
      <c r="AO39" s="262">
        <f t="shared" si="0"/>
        <v>0.16021801655454954</v>
      </c>
      <c r="AP39" s="262">
        <f t="shared" si="0"/>
        <v>0.16718401727431254</v>
      </c>
      <c r="AQ39" s="262">
        <f t="shared" si="0"/>
        <v>0.17415001799407559</v>
      </c>
      <c r="AR39" s="262">
        <f t="shared" si="0"/>
        <v>0.18111601871383859</v>
      </c>
      <c r="AS39" s="262">
        <f t="shared" si="0"/>
        <v>0.18808201943360159</v>
      </c>
      <c r="AT39" s="262">
        <f t="shared" si="0"/>
        <v>0.19504802015336464</v>
      </c>
      <c r="AU39" s="262">
        <f t="shared" si="0"/>
        <v>0.20201402087312767</v>
      </c>
      <c r="AV39" s="262">
        <f t="shared" si="0"/>
        <v>0.20898002159289067</v>
      </c>
      <c r="AW39" s="262">
        <f t="shared" si="0"/>
        <v>0.21594602231265372</v>
      </c>
      <c r="AX39" s="262">
        <f t="shared" si="0"/>
        <v>0.22291202303241672</v>
      </c>
      <c r="AY39" s="262">
        <f t="shared" si="0"/>
        <v>0.22987802375217972</v>
      </c>
      <c r="AZ39" s="262">
        <f t="shared" si="0"/>
        <v>0.23684402447194278</v>
      </c>
      <c r="BA39" s="262">
        <f t="shared" si="0"/>
        <v>0.2438100251917058</v>
      </c>
      <c r="BB39" s="262">
        <f t="shared" si="0"/>
        <v>0.2507760259114688</v>
      </c>
      <c r="BC39" s="262">
        <f t="shared" si="0"/>
        <v>0.25774202663123186</v>
      </c>
      <c r="BD39" s="262">
        <f t="shared" si="0"/>
        <v>0.26470802735099486</v>
      </c>
      <c r="BE39" s="262">
        <f t="shared" si="0"/>
        <v>0.27167402807075791</v>
      </c>
      <c r="BF39" s="262">
        <f t="shared" si="0"/>
        <v>0.27864002879052091</v>
      </c>
      <c r="BG39" s="262">
        <f t="shared" si="0"/>
        <v>0.28560602951028391</v>
      </c>
      <c r="BH39" s="262">
        <f t="shared" si="0"/>
        <v>0.29257203023004691</v>
      </c>
      <c r="BI39" s="262">
        <f t="shared" si="0"/>
        <v>0.29953803094980996</v>
      </c>
      <c r="BJ39" s="262">
        <f t="shared" si="0"/>
        <v>0.30650403166957302</v>
      </c>
      <c r="BK39" s="262">
        <f t="shared" si="0"/>
        <v>0.31347003238933607</v>
      </c>
      <c r="BL39" s="262">
        <f t="shared" si="0"/>
        <v>0.32043603310909907</v>
      </c>
      <c r="BM39" s="262">
        <f t="shared" si="0"/>
        <v>0.32740203382886202</v>
      </c>
      <c r="BN39" s="262">
        <f t="shared" si="0"/>
        <v>0.33436803454862507</v>
      </c>
      <c r="BO39" s="262">
        <f t="shared" si="0"/>
        <v>0.34133403526838807</v>
      </c>
      <c r="BP39" s="262">
        <f t="shared" si="0"/>
        <v>0.34830003598815118</v>
      </c>
      <c r="BQ39" s="262">
        <f t="shared" si="0"/>
        <v>0.35526603670791418</v>
      </c>
      <c r="BR39" s="262">
        <f t="shared" si="0"/>
        <v>0.36223203742767718</v>
      </c>
      <c r="BS39" s="262">
        <f t="shared" si="0"/>
        <v>0.36919803814744018</v>
      </c>
      <c r="BT39" s="262">
        <f t="shared" si="0"/>
        <v>0.37616403886720318</v>
      </c>
      <c r="BU39" s="262">
        <f t="shared" si="0"/>
        <v>0.38313003958696623</v>
      </c>
      <c r="BV39" s="262">
        <f t="shared" si="0"/>
        <v>0.39009604030672929</v>
      </c>
      <c r="BW39" s="262">
        <f t="shared" si="0"/>
        <v>0.39706204102649229</v>
      </c>
      <c r="BX39" s="262">
        <f t="shared" si="0"/>
        <v>0.40402804174625534</v>
      </c>
      <c r="BY39" s="262">
        <f t="shared" si="0"/>
        <v>0.41099404246601828</v>
      </c>
      <c r="BZ39" s="262">
        <f t="shared" si="0"/>
        <v>0.41796004318578134</v>
      </c>
      <c r="CA39" s="262">
        <f t="shared" si="0"/>
        <v>0.42492604390554434</v>
      </c>
      <c r="CB39" s="262">
        <f t="shared" si="0"/>
        <v>0.43189204462530745</v>
      </c>
      <c r="CC39" s="262">
        <f t="shared" si="0"/>
        <v>0.43885804534507045</v>
      </c>
      <c r="CD39" s="262">
        <f t="shared" si="0"/>
        <v>0.44582404606483345</v>
      </c>
      <c r="CE39" s="262">
        <f t="shared" ref="CE39:EP40" si="1">CE40/60</f>
        <v>0.4527900467845965</v>
      </c>
      <c r="CF39" s="262">
        <f t="shared" si="1"/>
        <v>0.45975604750435944</v>
      </c>
      <c r="CG39" s="262">
        <f t="shared" si="1"/>
        <v>0.46672204822412255</v>
      </c>
      <c r="CH39" s="262">
        <f t="shared" si="1"/>
        <v>0.47368804894388555</v>
      </c>
      <c r="CI39" s="262">
        <f t="shared" si="1"/>
        <v>0.48065404966364855</v>
      </c>
      <c r="CJ39" s="262">
        <f t="shared" si="1"/>
        <v>0.48762005038341161</v>
      </c>
      <c r="CK39" s="262">
        <f t="shared" si="1"/>
        <v>0.49458605110317461</v>
      </c>
      <c r="CL39" s="262">
        <f t="shared" si="1"/>
        <v>0.50155205182293761</v>
      </c>
      <c r="CM39" s="262">
        <f t="shared" si="1"/>
        <v>0.50851805254270066</v>
      </c>
      <c r="CN39" s="262">
        <f t="shared" si="1"/>
        <v>0.51548405326246372</v>
      </c>
      <c r="CO39" s="262">
        <f t="shared" si="1"/>
        <v>0.52245005398222666</v>
      </c>
      <c r="CP39" s="262">
        <f t="shared" si="1"/>
        <v>0.52941605470198971</v>
      </c>
      <c r="CQ39" s="262">
        <f t="shared" si="1"/>
        <v>0.53638205542175266</v>
      </c>
      <c r="CR39" s="262">
        <f t="shared" si="1"/>
        <v>0.54334805614151582</v>
      </c>
      <c r="CS39" s="262">
        <f t="shared" si="1"/>
        <v>0.55031405686127877</v>
      </c>
      <c r="CT39" s="262">
        <f t="shared" si="1"/>
        <v>0.55728005758104182</v>
      </c>
      <c r="CU39" s="262">
        <f t="shared" si="1"/>
        <v>0.56424605830080488</v>
      </c>
      <c r="CV39" s="262">
        <f t="shared" si="1"/>
        <v>0.57121205902056782</v>
      </c>
      <c r="CW39" s="262">
        <f t="shared" si="1"/>
        <v>0.57817805974033087</v>
      </c>
      <c r="CX39" s="262">
        <f t="shared" si="1"/>
        <v>0.58514406046009382</v>
      </c>
      <c r="CY39" s="262">
        <f t="shared" si="1"/>
        <v>0.59211006117985687</v>
      </c>
      <c r="CZ39" s="262">
        <f t="shared" si="1"/>
        <v>0.59907606189961993</v>
      </c>
      <c r="DA39" s="262">
        <f t="shared" si="1"/>
        <v>0.60604206261938287</v>
      </c>
      <c r="DB39" s="262">
        <f t="shared" si="1"/>
        <v>0.61300806333914604</v>
      </c>
      <c r="DC39" s="262">
        <f t="shared" si="1"/>
        <v>0.61997406405890898</v>
      </c>
      <c r="DD39" s="262">
        <f t="shared" si="1"/>
        <v>0.62694006477867215</v>
      </c>
      <c r="DE39" s="262">
        <f t="shared" si="1"/>
        <v>0.63390606549843509</v>
      </c>
      <c r="DF39" s="262">
        <f t="shared" si="1"/>
        <v>0.64087206621819814</v>
      </c>
      <c r="DG39" s="262">
        <f t="shared" si="1"/>
        <v>0.64783806693796109</v>
      </c>
      <c r="DH39" s="262">
        <f t="shared" si="1"/>
        <v>0.65480406765772403</v>
      </c>
      <c r="DI39" s="262">
        <f t="shared" si="1"/>
        <v>0.6617700683774872</v>
      </c>
      <c r="DJ39" s="262">
        <f t="shared" si="1"/>
        <v>0.66873606909725014</v>
      </c>
      <c r="DK39" s="262">
        <f t="shared" si="1"/>
        <v>0.6757020698170132</v>
      </c>
      <c r="DL39" s="262">
        <f t="shared" si="1"/>
        <v>0.68266807053677614</v>
      </c>
      <c r="DM39" s="262">
        <f t="shared" si="1"/>
        <v>0.6896340712565393</v>
      </c>
      <c r="DN39" s="262">
        <f t="shared" si="1"/>
        <v>0.69660007197630236</v>
      </c>
      <c r="DO39" s="262">
        <f t="shared" si="1"/>
        <v>0.7035660726960653</v>
      </c>
      <c r="DP39" s="262">
        <f t="shared" si="1"/>
        <v>0.71053207341582836</v>
      </c>
      <c r="DQ39" s="262">
        <f t="shared" si="1"/>
        <v>0.7174980741355913</v>
      </c>
      <c r="DR39" s="262">
        <f t="shared" si="1"/>
        <v>0.72446407485535436</v>
      </c>
      <c r="DS39" s="262">
        <f t="shared" si="1"/>
        <v>0.73143007557511741</v>
      </c>
      <c r="DT39" s="262">
        <f t="shared" si="1"/>
        <v>0.73839607629488035</v>
      </c>
      <c r="DU39" s="262">
        <f t="shared" si="1"/>
        <v>0.74536207701464341</v>
      </c>
      <c r="DV39" s="262">
        <f t="shared" si="1"/>
        <v>0.75232807773440635</v>
      </c>
      <c r="DW39" s="262">
        <f t="shared" si="1"/>
        <v>0.75929407845416941</v>
      </c>
      <c r="DX39" s="262">
        <f t="shared" si="1"/>
        <v>0.76626007917393246</v>
      </c>
      <c r="DY39" s="262">
        <f t="shared" si="1"/>
        <v>0.77322607989369563</v>
      </c>
      <c r="DZ39" s="262">
        <f t="shared" si="1"/>
        <v>0.78019208061345857</v>
      </c>
      <c r="EA39" s="262">
        <f t="shared" si="1"/>
        <v>0.78715808133322152</v>
      </c>
      <c r="EB39" s="262">
        <f t="shared" si="1"/>
        <v>0.79412408205298457</v>
      </c>
      <c r="EC39" s="262">
        <f t="shared" si="1"/>
        <v>0.80109008277274762</v>
      </c>
      <c r="ED39" s="262">
        <f t="shared" si="1"/>
        <v>0.80805608349251068</v>
      </c>
      <c r="EE39" s="262">
        <f t="shared" si="1"/>
        <v>0.81502208421227362</v>
      </c>
      <c r="EF39" s="262">
        <f t="shared" si="1"/>
        <v>0.82198808493203657</v>
      </c>
      <c r="EG39" s="262">
        <f t="shared" si="1"/>
        <v>0.82895408565179962</v>
      </c>
      <c r="EH39" s="262">
        <f t="shared" si="1"/>
        <v>0.83592008637156268</v>
      </c>
      <c r="EI39" s="262">
        <f t="shared" si="1"/>
        <v>0.84288608709132573</v>
      </c>
      <c r="EJ39" s="262">
        <f t="shared" si="1"/>
        <v>0.84985208781108867</v>
      </c>
      <c r="EK39" s="262">
        <f t="shared" si="1"/>
        <v>0.85681808853085184</v>
      </c>
      <c r="EL39" s="262">
        <f t="shared" si="1"/>
        <v>0.86378408925061489</v>
      </c>
      <c r="EM39" s="262">
        <f t="shared" si="1"/>
        <v>0.87075008997037784</v>
      </c>
      <c r="EN39" s="262">
        <f t="shared" si="1"/>
        <v>0.87771609069014089</v>
      </c>
      <c r="EO39" s="262">
        <f t="shared" si="1"/>
        <v>0.88468209140990384</v>
      </c>
      <c r="EP39" s="262">
        <f t="shared" si="1"/>
        <v>0.89164809212966689</v>
      </c>
      <c r="EQ39" s="262">
        <f t="shared" ref="EQ39:HB40" si="2">EQ40/60</f>
        <v>0.89861409284942995</v>
      </c>
      <c r="ER39" s="262">
        <f t="shared" si="2"/>
        <v>0.905580093569193</v>
      </c>
      <c r="ES39" s="262">
        <f t="shared" si="2"/>
        <v>0.91254609428895594</v>
      </c>
      <c r="ET39" s="262">
        <f t="shared" si="2"/>
        <v>0.91951209500871889</v>
      </c>
      <c r="EU39" s="262">
        <f t="shared" si="2"/>
        <v>0.92647809572848194</v>
      </c>
      <c r="EV39" s="262">
        <f t="shared" si="2"/>
        <v>0.93344409644824511</v>
      </c>
      <c r="EW39" s="262">
        <f t="shared" si="2"/>
        <v>0.94041009716800816</v>
      </c>
      <c r="EX39" s="262">
        <f t="shared" si="2"/>
        <v>0.94737609788777111</v>
      </c>
      <c r="EY39" s="262">
        <f t="shared" si="2"/>
        <v>0.95434209860753405</v>
      </c>
      <c r="EZ39" s="262">
        <f t="shared" si="2"/>
        <v>0.96130809932729711</v>
      </c>
      <c r="FA39" s="262">
        <f t="shared" si="2"/>
        <v>0.96827410004706016</v>
      </c>
      <c r="FB39" s="262">
        <f t="shared" si="2"/>
        <v>0.97524010076682321</v>
      </c>
      <c r="FC39" s="262">
        <f t="shared" si="2"/>
        <v>0.98220610148658616</v>
      </c>
      <c r="FD39" s="262">
        <f t="shared" si="2"/>
        <v>0.98917210220634921</v>
      </c>
      <c r="FE39" s="262">
        <f t="shared" si="2"/>
        <v>0.99613810292611216</v>
      </c>
      <c r="FF39" s="262">
        <f t="shared" si="2"/>
        <v>1.0031041036458752</v>
      </c>
      <c r="FG39" s="262">
        <f t="shared" si="2"/>
        <v>1.0100701043656382</v>
      </c>
      <c r="FH39" s="262">
        <f t="shared" si="2"/>
        <v>1.0170361050854013</v>
      </c>
      <c r="FI39" s="262">
        <f t="shared" si="2"/>
        <v>1.0240021058051643</v>
      </c>
      <c r="FJ39" s="262">
        <f t="shared" si="2"/>
        <v>1.0309681065249274</v>
      </c>
      <c r="FK39" s="262">
        <f t="shared" si="2"/>
        <v>1.0379341072446904</v>
      </c>
      <c r="FL39" s="262">
        <f t="shared" si="2"/>
        <v>1.0449001079644533</v>
      </c>
      <c r="FM39" s="262">
        <f t="shared" si="2"/>
        <v>1.0518661086842165</v>
      </c>
      <c r="FN39" s="262">
        <f t="shared" si="2"/>
        <v>1.0588321094039794</v>
      </c>
      <c r="FO39" s="262">
        <f t="shared" si="2"/>
        <v>1.0657981101237424</v>
      </c>
      <c r="FP39" s="262">
        <f t="shared" si="2"/>
        <v>1.0727641108435053</v>
      </c>
      <c r="FQ39" s="262">
        <f t="shared" si="2"/>
        <v>1.0797301115632685</v>
      </c>
      <c r="FR39" s="262">
        <f t="shared" si="2"/>
        <v>1.0866961122830316</v>
      </c>
      <c r="FS39" s="262">
        <f t="shared" si="2"/>
        <v>1.0936621130027944</v>
      </c>
      <c r="FT39" s="262">
        <f t="shared" si="2"/>
        <v>1.1006281137225575</v>
      </c>
      <c r="FU39" s="262">
        <f t="shared" si="2"/>
        <v>1.1075941144423207</v>
      </c>
      <c r="FV39" s="262">
        <f t="shared" si="2"/>
        <v>1.1145601151620836</v>
      </c>
      <c r="FW39" s="262">
        <f t="shared" si="2"/>
        <v>1.1215261158818466</v>
      </c>
      <c r="FX39" s="262">
        <f t="shared" si="2"/>
        <v>1.1284921166016098</v>
      </c>
      <c r="FY39" s="262">
        <f t="shared" si="2"/>
        <v>1.1354581173213727</v>
      </c>
      <c r="FZ39" s="262">
        <f t="shared" si="2"/>
        <v>1.1424241180411356</v>
      </c>
      <c r="GA39" s="262">
        <f t="shared" si="2"/>
        <v>1.1493901187608988</v>
      </c>
      <c r="GB39" s="262">
        <f t="shared" si="2"/>
        <v>1.1563561194806617</v>
      </c>
      <c r="GC39" s="262">
        <f t="shared" si="2"/>
        <v>1.1633221202004249</v>
      </c>
      <c r="GD39" s="262">
        <f t="shared" si="2"/>
        <v>1.1702881209201876</v>
      </c>
      <c r="GE39" s="262">
        <f t="shared" si="2"/>
        <v>1.1772541216399508</v>
      </c>
      <c r="GF39" s="262">
        <f t="shared" si="2"/>
        <v>1.1842201223597137</v>
      </c>
      <c r="GG39" s="262">
        <f t="shared" si="2"/>
        <v>1.1911861230794769</v>
      </c>
      <c r="GH39" s="262">
        <f t="shared" si="2"/>
        <v>1.1981521237992399</v>
      </c>
      <c r="GI39" s="262">
        <f t="shared" si="2"/>
        <v>1.205118124519003</v>
      </c>
      <c r="GJ39" s="262">
        <f t="shared" si="2"/>
        <v>1.2120841252387657</v>
      </c>
      <c r="GK39" s="262">
        <f t="shared" si="2"/>
        <v>1.2190501259585289</v>
      </c>
      <c r="GL39" s="262">
        <f t="shared" si="2"/>
        <v>1.2260161266782921</v>
      </c>
      <c r="GM39" s="262">
        <f t="shared" si="2"/>
        <v>1.232982127398055</v>
      </c>
      <c r="GN39" s="262">
        <f t="shared" si="2"/>
        <v>1.239948128117818</v>
      </c>
      <c r="GO39" s="262">
        <f t="shared" si="2"/>
        <v>1.2469141288375809</v>
      </c>
      <c r="GP39" s="262">
        <f t="shared" si="2"/>
        <v>1.2538801295573443</v>
      </c>
      <c r="GQ39" s="262">
        <f t="shared" si="2"/>
        <v>1.260846130277107</v>
      </c>
      <c r="GR39" s="262">
        <f t="shared" si="2"/>
        <v>1.2678121309968702</v>
      </c>
      <c r="GS39" s="262">
        <f t="shared" si="2"/>
        <v>1.2747781317166331</v>
      </c>
      <c r="GT39" s="262">
        <f t="shared" si="2"/>
        <v>1.2817441324363963</v>
      </c>
      <c r="GU39" s="262">
        <f t="shared" si="2"/>
        <v>1.288710133156159</v>
      </c>
      <c r="GV39" s="262">
        <f t="shared" si="2"/>
        <v>1.2956761338759222</v>
      </c>
      <c r="GW39" s="262">
        <f t="shared" si="2"/>
        <v>1.3026421345956853</v>
      </c>
      <c r="GX39" s="262">
        <f t="shared" si="2"/>
        <v>1.3096081353154481</v>
      </c>
      <c r="GY39" s="262">
        <f t="shared" si="2"/>
        <v>1.3165741360352112</v>
      </c>
      <c r="GZ39" s="262">
        <f t="shared" si="2"/>
        <v>1.3235401367549744</v>
      </c>
      <c r="HA39" s="262">
        <f t="shared" si="2"/>
        <v>1.3305061374747376</v>
      </c>
      <c r="HB39" s="262">
        <f t="shared" si="2"/>
        <v>1.3374721381945003</v>
      </c>
      <c r="HC39" s="262">
        <f t="shared" ref="HC39:IT40" si="3">HC40/60</f>
        <v>1.3444381389142634</v>
      </c>
      <c r="HD39" s="262">
        <f t="shared" si="3"/>
        <v>1.3514041396340264</v>
      </c>
      <c r="HE39" s="262">
        <f t="shared" si="3"/>
        <v>1.3583701403537893</v>
      </c>
      <c r="HF39" s="262">
        <f t="shared" si="3"/>
        <v>1.3653361410735523</v>
      </c>
      <c r="HG39" s="262">
        <f t="shared" si="3"/>
        <v>1.3723021417933154</v>
      </c>
      <c r="HH39" s="262">
        <f t="shared" si="3"/>
        <v>1.3792681425130786</v>
      </c>
      <c r="HI39" s="262">
        <f t="shared" si="3"/>
        <v>1.3862341432328413</v>
      </c>
      <c r="HJ39" s="262">
        <f t="shared" si="3"/>
        <v>1.3932001439526047</v>
      </c>
      <c r="HK39" s="262">
        <f t="shared" si="3"/>
        <v>1.4001661446723677</v>
      </c>
      <c r="HL39" s="262">
        <f t="shared" si="3"/>
        <v>1.4071321453921306</v>
      </c>
      <c r="HM39" s="262">
        <f t="shared" si="3"/>
        <v>1.4140981461118936</v>
      </c>
      <c r="HN39" s="262">
        <f t="shared" si="3"/>
        <v>1.4210641468316567</v>
      </c>
      <c r="HO39" s="262">
        <f t="shared" si="3"/>
        <v>1.4280301475514194</v>
      </c>
      <c r="HP39" s="262">
        <f t="shared" si="3"/>
        <v>1.4349961482711826</v>
      </c>
      <c r="HQ39" s="262">
        <f t="shared" si="3"/>
        <v>1.4419621489909455</v>
      </c>
      <c r="HR39" s="262">
        <f t="shared" si="3"/>
        <v>1.4489281497107087</v>
      </c>
      <c r="HS39" s="262">
        <f t="shared" si="3"/>
        <v>1.4558941504304714</v>
      </c>
      <c r="HT39" s="262">
        <f t="shared" si="3"/>
        <v>1.4628601511502348</v>
      </c>
      <c r="HU39" s="262">
        <f t="shared" si="3"/>
        <v>1.469826151869998</v>
      </c>
      <c r="HV39" s="262">
        <f t="shared" si="3"/>
        <v>1.4767921525897607</v>
      </c>
      <c r="HW39" s="262">
        <f t="shared" si="3"/>
        <v>1.4837581533095239</v>
      </c>
      <c r="HX39" s="262">
        <f t="shared" si="3"/>
        <v>1.4907241540292868</v>
      </c>
      <c r="HY39" s="262">
        <f t="shared" si="3"/>
        <v>1.49769015474905</v>
      </c>
      <c r="HZ39" s="262">
        <f t="shared" si="3"/>
        <v>1.5046561554688127</v>
      </c>
      <c r="IA39" s="262">
        <f t="shared" si="3"/>
        <v>1.5116221561885759</v>
      </c>
      <c r="IB39" s="262">
        <f t="shared" si="3"/>
        <v>1.5185881569083388</v>
      </c>
      <c r="IC39" s="262">
        <f t="shared" si="3"/>
        <v>1.525554157628102</v>
      </c>
      <c r="ID39" s="262">
        <f t="shared" si="3"/>
        <v>1.5325201583478649</v>
      </c>
      <c r="IE39" s="262">
        <f t="shared" si="3"/>
        <v>1.5394861590676281</v>
      </c>
      <c r="IF39" s="262">
        <f t="shared" si="3"/>
        <v>1.5464521597873913</v>
      </c>
      <c r="IG39" s="262">
        <f t="shared" si="3"/>
        <v>1.553418160507154</v>
      </c>
      <c r="IH39" s="262">
        <f t="shared" si="3"/>
        <v>1.5603841612269171</v>
      </c>
      <c r="II39" s="262">
        <f t="shared" si="3"/>
        <v>1.5673501619466801</v>
      </c>
      <c r="IJ39" s="262">
        <f t="shared" si="3"/>
        <v>1.574316162666443</v>
      </c>
      <c r="IK39" s="262">
        <f t="shared" si="3"/>
        <v>1.581282163386206</v>
      </c>
      <c r="IL39" s="262">
        <f t="shared" si="3"/>
        <v>1.5882481641059691</v>
      </c>
      <c r="IM39" s="262">
        <f t="shared" si="3"/>
        <v>1.5952141648257323</v>
      </c>
      <c r="IN39" s="262">
        <f t="shared" si="3"/>
        <v>1.6021801655454952</v>
      </c>
      <c r="IO39" s="262">
        <f t="shared" si="3"/>
        <v>1.6091461662652582</v>
      </c>
      <c r="IP39" s="262">
        <f t="shared" si="3"/>
        <v>1.6161121669850214</v>
      </c>
      <c r="IQ39" s="262">
        <f t="shared" si="3"/>
        <v>1.6230781677047843</v>
      </c>
      <c r="IR39" s="262">
        <f t="shared" si="3"/>
        <v>1.6300441684245472</v>
      </c>
      <c r="IS39" s="262">
        <f t="shared" si="3"/>
        <v>1.6370101691443104</v>
      </c>
      <c r="IT39" s="262">
        <f t="shared" si="3"/>
        <v>1.6439761698640731</v>
      </c>
      <c r="IU39" s="262">
        <f t="shared" ref="IT39:JH40" si="4">IU40/60</f>
        <v>1.6509421705838363</v>
      </c>
      <c r="IV39" s="262">
        <f t="shared" si="4"/>
        <v>1.6579081713035992</v>
      </c>
      <c r="IW39" s="262">
        <f t="shared" si="4"/>
        <v>1.6648741720233626</v>
      </c>
      <c r="IX39" s="262">
        <f t="shared" si="4"/>
        <v>1.6718401727431254</v>
      </c>
      <c r="IY39" s="262">
        <f t="shared" si="4"/>
        <v>1.6788061734628885</v>
      </c>
      <c r="IZ39" s="262">
        <f t="shared" si="4"/>
        <v>1.6857721741826515</v>
      </c>
      <c r="JA39" s="262">
        <f t="shared" si="4"/>
        <v>1.6927381749024144</v>
      </c>
      <c r="JB39" s="262">
        <f t="shared" si="4"/>
        <v>1.6997041756221773</v>
      </c>
      <c r="JC39" s="262">
        <f t="shared" si="4"/>
        <v>1.7066701763419405</v>
      </c>
      <c r="JD39" s="262">
        <f t="shared" si="4"/>
        <v>1.7136361770617037</v>
      </c>
      <c r="JE39" s="262">
        <f t="shared" si="4"/>
        <v>1.7206021777814664</v>
      </c>
      <c r="JF39" s="262">
        <f t="shared" si="4"/>
        <v>1.7275681785012298</v>
      </c>
      <c r="JG39" s="262">
        <f t="shared" si="4"/>
        <v>1.7345341792209927</v>
      </c>
      <c r="JH39" s="262">
        <f t="shared" si="4"/>
        <v>1.7415001799407557</v>
      </c>
    </row>
    <row r="40" spans="2:268" hidden="1" x14ac:dyDescent="0.25">
      <c r="F40" s="257"/>
      <c r="G40" s="257"/>
      <c r="I40" s="255"/>
      <c r="K40" s="266">
        <f>IF(Results!I18=" ","0",MAX(R46:IS46))</f>
        <v>240.47513225839302</v>
      </c>
      <c r="N40" s="1"/>
      <c r="O40" s="22"/>
      <c r="P40" s="271">
        <f>P42*60</f>
        <v>89.291463771507836</v>
      </c>
      <c r="Q40" s="255"/>
      <c r="R40" s="262">
        <f>R41/60</f>
        <v>0</v>
      </c>
      <c r="S40" s="262">
        <f t="shared" si="0"/>
        <v>0.41796004318578134</v>
      </c>
      <c r="T40" s="262">
        <f t="shared" si="0"/>
        <v>0.83592008637156268</v>
      </c>
      <c r="U40" s="262">
        <f t="shared" si="0"/>
        <v>1.2538801295573441</v>
      </c>
      <c r="V40" s="262">
        <f t="shared" si="0"/>
        <v>1.6718401727431254</v>
      </c>
      <c r="W40" s="262">
        <f t="shared" si="0"/>
        <v>2.0898002159289066</v>
      </c>
      <c r="X40" s="262">
        <f t="shared" si="0"/>
        <v>2.5077602591146881</v>
      </c>
      <c r="Y40" s="262">
        <f t="shared" si="0"/>
        <v>2.9257203023004696</v>
      </c>
      <c r="Z40" s="262">
        <f t="shared" si="0"/>
        <v>3.3436803454862507</v>
      </c>
      <c r="AA40" s="262">
        <f t="shared" si="0"/>
        <v>3.7616403886720322</v>
      </c>
      <c r="AB40" s="262">
        <f t="shared" si="0"/>
        <v>4.1796004318578133</v>
      </c>
      <c r="AC40" s="262">
        <f t="shared" si="0"/>
        <v>4.5975604750435952</v>
      </c>
      <c r="AD40" s="262">
        <f t="shared" si="0"/>
        <v>5.0155205182293763</v>
      </c>
      <c r="AE40" s="262">
        <f t="shared" si="0"/>
        <v>5.4334805614151573</v>
      </c>
      <c r="AF40" s="262">
        <f t="shared" si="0"/>
        <v>5.8514406046009393</v>
      </c>
      <c r="AG40" s="262">
        <f t="shared" si="0"/>
        <v>6.2694006477867203</v>
      </c>
      <c r="AH40" s="262">
        <f t="shared" si="0"/>
        <v>6.6873606909725014</v>
      </c>
      <c r="AI40" s="262">
        <f t="shared" si="0"/>
        <v>7.1053207341582834</v>
      </c>
      <c r="AJ40" s="262">
        <f t="shared" si="0"/>
        <v>7.5232807773440644</v>
      </c>
      <c r="AK40" s="262">
        <f t="shared" si="0"/>
        <v>7.9412408205298455</v>
      </c>
      <c r="AL40" s="262">
        <f t="shared" si="0"/>
        <v>8.3592008637156265</v>
      </c>
      <c r="AM40" s="262">
        <f t="shared" si="0"/>
        <v>8.7771609069014076</v>
      </c>
      <c r="AN40" s="262">
        <f t="shared" si="0"/>
        <v>9.1951209500871904</v>
      </c>
      <c r="AO40" s="262">
        <f t="shared" si="0"/>
        <v>9.6130809932729715</v>
      </c>
      <c r="AP40" s="262">
        <f t="shared" si="0"/>
        <v>10.031041036458753</v>
      </c>
      <c r="AQ40" s="262">
        <f t="shared" si="0"/>
        <v>10.449001079644535</v>
      </c>
      <c r="AR40" s="262">
        <f t="shared" si="0"/>
        <v>10.866961122830315</v>
      </c>
      <c r="AS40" s="262">
        <f t="shared" si="0"/>
        <v>11.284921166016096</v>
      </c>
      <c r="AT40" s="262">
        <f t="shared" si="0"/>
        <v>11.702881209201879</v>
      </c>
      <c r="AU40" s="262">
        <f t="shared" si="0"/>
        <v>12.12084125238766</v>
      </c>
      <c r="AV40" s="262">
        <f t="shared" si="0"/>
        <v>12.538801295573441</v>
      </c>
      <c r="AW40" s="262">
        <f t="shared" si="0"/>
        <v>12.956761338759224</v>
      </c>
      <c r="AX40" s="262">
        <f t="shared" si="0"/>
        <v>13.374721381945003</v>
      </c>
      <c r="AY40" s="262">
        <f t="shared" si="0"/>
        <v>13.792681425130784</v>
      </c>
      <c r="AZ40" s="262">
        <f t="shared" si="0"/>
        <v>14.210641468316567</v>
      </c>
      <c r="BA40" s="262">
        <f t="shared" si="0"/>
        <v>14.628601511502348</v>
      </c>
      <c r="BB40" s="262">
        <f t="shared" si="0"/>
        <v>15.046561554688129</v>
      </c>
      <c r="BC40" s="262">
        <f t="shared" si="0"/>
        <v>15.46452159787391</v>
      </c>
      <c r="BD40" s="262">
        <f t="shared" si="0"/>
        <v>15.882481641059691</v>
      </c>
      <c r="BE40" s="262">
        <f t="shared" si="0"/>
        <v>16.300441684245474</v>
      </c>
      <c r="BF40" s="262">
        <f t="shared" si="0"/>
        <v>16.718401727431253</v>
      </c>
      <c r="BG40" s="262">
        <f t="shared" si="0"/>
        <v>17.136361770617036</v>
      </c>
      <c r="BH40" s="262">
        <f t="shared" si="0"/>
        <v>17.554321813802815</v>
      </c>
      <c r="BI40" s="262">
        <f t="shared" si="0"/>
        <v>17.972281856988598</v>
      </c>
      <c r="BJ40" s="262">
        <f t="shared" si="0"/>
        <v>18.390241900174381</v>
      </c>
      <c r="BK40" s="262">
        <f t="shared" si="0"/>
        <v>18.808201943360164</v>
      </c>
      <c r="BL40" s="262">
        <f t="shared" si="0"/>
        <v>19.226161986545943</v>
      </c>
      <c r="BM40" s="262">
        <f t="shared" si="0"/>
        <v>19.644122029731722</v>
      </c>
      <c r="BN40" s="262">
        <f t="shared" si="0"/>
        <v>20.062082072917505</v>
      </c>
      <c r="BO40" s="262">
        <f t="shared" si="0"/>
        <v>20.480042116103284</v>
      </c>
      <c r="BP40" s="262">
        <f t="shared" si="0"/>
        <v>20.898002159289071</v>
      </c>
      <c r="BQ40" s="262">
        <f t="shared" si="0"/>
        <v>21.31596220247485</v>
      </c>
      <c r="BR40" s="262">
        <f t="shared" si="0"/>
        <v>21.733922245660629</v>
      </c>
      <c r="BS40" s="262">
        <f t="shared" si="0"/>
        <v>22.151882288846412</v>
      </c>
      <c r="BT40" s="262">
        <f t="shared" si="0"/>
        <v>22.569842332032191</v>
      </c>
      <c r="BU40" s="262">
        <f t="shared" si="0"/>
        <v>22.987802375217974</v>
      </c>
      <c r="BV40" s="262">
        <f t="shared" si="0"/>
        <v>23.405762418403757</v>
      </c>
      <c r="BW40" s="262">
        <f t="shared" si="0"/>
        <v>23.823722461589536</v>
      </c>
      <c r="BX40" s="262">
        <f t="shared" si="0"/>
        <v>24.241682504775319</v>
      </c>
      <c r="BY40" s="262">
        <f t="shared" si="0"/>
        <v>24.659642547961099</v>
      </c>
      <c r="BZ40" s="262">
        <f t="shared" si="0"/>
        <v>25.077602591146881</v>
      </c>
      <c r="CA40" s="262">
        <f t="shared" si="0"/>
        <v>25.495562634332661</v>
      </c>
      <c r="CB40" s="262">
        <f t="shared" si="0"/>
        <v>25.913522677518447</v>
      </c>
      <c r="CC40" s="262">
        <f t="shared" si="0"/>
        <v>26.331482720704226</v>
      </c>
      <c r="CD40" s="262">
        <f t="shared" si="0"/>
        <v>26.749442763890006</v>
      </c>
      <c r="CE40" s="262">
        <f t="shared" si="1"/>
        <v>27.167402807075788</v>
      </c>
      <c r="CF40" s="262">
        <f t="shared" si="1"/>
        <v>27.585362850261568</v>
      </c>
      <c r="CG40" s="262">
        <f t="shared" si="1"/>
        <v>28.003322893447354</v>
      </c>
      <c r="CH40" s="262">
        <f t="shared" si="1"/>
        <v>28.421282936633133</v>
      </c>
      <c r="CI40" s="262">
        <f t="shared" si="1"/>
        <v>28.839242979818913</v>
      </c>
      <c r="CJ40" s="262">
        <f t="shared" si="1"/>
        <v>29.257203023004696</v>
      </c>
      <c r="CK40" s="262">
        <f t="shared" si="1"/>
        <v>29.675163066190475</v>
      </c>
      <c r="CL40" s="262">
        <f t="shared" si="1"/>
        <v>30.093123109376258</v>
      </c>
      <c r="CM40" s="262">
        <f t="shared" si="1"/>
        <v>30.511083152562041</v>
      </c>
      <c r="CN40" s="262">
        <f t="shared" si="1"/>
        <v>30.92904319574782</v>
      </c>
      <c r="CO40" s="262">
        <f t="shared" si="1"/>
        <v>31.347003238933603</v>
      </c>
      <c r="CP40" s="262">
        <f t="shared" si="1"/>
        <v>31.764963282119382</v>
      </c>
      <c r="CQ40" s="262">
        <f t="shared" si="1"/>
        <v>32.182923325305161</v>
      </c>
      <c r="CR40" s="262">
        <f t="shared" si="1"/>
        <v>32.600883368490948</v>
      </c>
      <c r="CS40" s="262">
        <f t="shared" si="1"/>
        <v>33.018843411676727</v>
      </c>
      <c r="CT40" s="262">
        <f t="shared" si="1"/>
        <v>33.436803454862506</v>
      </c>
      <c r="CU40" s="262">
        <f t="shared" si="1"/>
        <v>33.854763498048293</v>
      </c>
      <c r="CV40" s="262">
        <f t="shared" si="1"/>
        <v>34.272723541234072</v>
      </c>
      <c r="CW40" s="262">
        <f t="shared" si="1"/>
        <v>34.690683584419851</v>
      </c>
      <c r="CX40" s="262">
        <f t="shared" si="1"/>
        <v>35.10864362760563</v>
      </c>
      <c r="CY40" s="262">
        <f t="shared" si="1"/>
        <v>35.52660367079141</v>
      </c>
      <c r="CZ40" s="262">
        <f t="shared" si="1"/>
        <v>35.944563713977196</v>
      </c>
      <c r="DA40" s="262">
        <f t="shared" si="1"/>
        <v>36.362523757162975</v>
      </c>
      <c r="DB40" s="262">
        <f t="shared" si="1"/>
        <v>36.780483800348762</v>
      </c>
      <c r="DC40" s="262">
        <f t="shared" si="1"/>
        <v>37.198443843534541</v>
      </c>
      <c r="DD40" s="262">
        <f t="shared" si="1"/>
        <v>37.616403886720327</v>
      </c>
      <c r="DE40" s="262">
        <f t="shared" si="1"/>
        <v>38.034363929906107</v>
      </c>
      <c r="DF40" s="262">
        <f t="shared" si="1"/>
        <v>38.452323973091886</v>
      </c>
      <c r="DG40" s="262">
        <f t="shared" si="1"/>
        <v>38.870284016277665</v>
      </c>
      <c r="DH40" s="262">
        <f t="shared" si="1"/>
        <v>39.288244059463445</v>
      </c>
      <c r="DI40" s="262">
        <f t="shared" si="1"/>
        <v>39.706204102649231</v>
      </c>
      <c r="DJ40" s="262">
        <f t="shared" si="1"/>
        <v>40.12416414583501</v>
      </c>
      <c r="DK40" s="262">
        <f t="shared" si="1"/>
        <v>40.54212418902079</v>
      </c>
      <c r="DL40" s="262">
        <f t="shared" si="1"/>
        <v>40.960084232206569</v>
      </c>
      <c r="DM40" s="262">
        <f t="shared" si="1"/>
        <v>41.378044275392355</v>
      </c>
      <c r="DN40" s="262">
        <f t="shared" si="1"/>
        <v>41.796004318578142</v>
      </c>
      <c r="DO40" s="262">
        <f t="shared" si="1"/>
        <v>42.213964361763921</v>
      </c>
      <c r="DP40" s="262">
        <f t="shared" si="1"/>
        <v>42.6319244049497</v>
      </c>
      <c r="DQ40" s="262">
        <f t="shared" si="1"/>
        <v>43.049884448135479</v>
      </c>
      <c r="DR40" s="262">
        <f t="shared" si="1"/>
        <v>43.467844491321259</v>
      </c>
      <c r="DS40" s="262">
        <f t="shared" si="1"/>
        <v>43.885804534507045</v>
      </c>
      <c r="DT40" s="262">
        <f t="shared" si="1"/>
        <v>44.303764577692824</v>
      </c>
      <c r="DU40" s="262">
        <f t="shared" si="1"/>
        <v>44.721724620878604</v>
      </c>
      <c r="DV40" s="262">
        <f t="shared" si="1"/>
        <v>45.139684664064383</v>
      </c>
      <c r="DW40" s="262">
        <f t="shared" si="1"/>
        <v>45.557644707250162</v>
      </c>
      <c r="DX40" s="262">
        <f t="shared" si="1"/>
        <v>45.975604750435949</v>
      </c>
      <c r="DY40" s="262">
        <f t="shared" si="1"/>
        <v>46.393564793621735</v>
      </c>
      <c r="DZ40" s="262">
        <f t="shared" si="1"/>
        <v>46.811524836807514</v>
      </c>
      <c r="EA40" s="262">
        <f t="shared" si="1"/>
        <v>47.229484879993294</v>
      </c>
      <c r="EB40" s="262">
        <f t="shared" si="1"/>
        <v>47.647444923179073</v>
      </c>
      <c r="EC40" s="262">
        <f t="shared" si="1"/>
        <v>48.065404966364859</v>
      </c>
      <c r="ED40" s="262">
        <f t="shared" si="1"/>
        <v>48.483365009550639</v>
      </c>
      <c r="EE40" s="262">
        <f t="shared" si="1"/>
        <v>48.901325052736418</v>
      </c>
      <c r="EF40" s="262">
        <f t="shared" si="1"/>
        <v>49.319285095922197</v>
      </c>
      <c r="EG40" s="262">
        <f t="shared" si="1"/>
        <v>49.737245139107976</v>
      </c>
      <c r="EH40" s="262">
        <f t="shared" si="1"/>
        <v>50.155205182293763</v>
      </c>
      <c r="EI40" s="262">
        <f t="shared" si="1"/>
        <v>50.573165225479542</v>
      </c>
      <c r="EJ40" s="262">
        <f t="shared" si="1"/>
        <v>50.991125268665321</v>
      </c>
      <c r="EK40" s="262">
        <f t="shared" si="1"/>
        <v>51.409085311851108</v>
      </c>
      <c r="EL40" s="262">
        <f t="shared" si="1"/>
        <v>51.827045355036894</v>
      </c>
      <c r="EM40" s="262">
        <f t="shared" si="1"/>
        <v>52.245005398222673</v>
      </c>
      <c r="EN40" s="262">
        <f t="shared" si="1"/>
        <v>52.662965441408453</v>
      </c>
      <c r="EO40" s="262">
        <f t="shared" si="1"/>
        <v>53.080925484594232</v>
      </c>
      <c r="EP40" s="262">
        <f t="shared" si="1"/>
        <v>53.498885527780011</v>
      </c>
      <c r="EQ40" s="262">
        <f t="shared" si="2"/>
        <v>53.916845570965798</v>
      </c>
      <c r="ER40" s="262">
        <f t="shared" si="2"/>
        <v>54.334805614151577</v>
      </c>
      <c r="ES40" s="262">
        <f t="shared" si="2"/>
        <v>54.752765657337356</v>
      </c>
      <c r="ET40" s="262">
        <f t="shared" si="2"/>
        <v>55.170725700523136</v>
      </c>
      <c r="EU40" s="262">
        <f t="shared" si="2"/>
        <v>55.588685743708915</v>
      </c>
      <c r="EV40" s="262">
        <f t="shared" si="2"/>
        <v>56.006645786894708</v>
      </c>
      <c r="EW40" s="262">
        <f t="shared" si="2"/>
        <v>56.424605830080488</v>
      </c>
      <c r="EX40" s="262">
        <f t="shared" si="2"/>
        <v>56.842565873266267</v>
      </c>
      <c r="EY40" s="262">
        <f t="shared" si="2"/>
        <v>57.260525916452046</v>
      </c>
      <c r="EZ40" s="262">
        <f t="shared" si="2"/>
        <v>57.678485959637825</v>
      </c>
      <c r="FA40" s="262">
        <f t="shared" si="2"/>
        <v>58.096446002823612</v>
      </c>
      <c r="FB40" s="262">
        <f t="shared" si="2"/>
        <v>58.514406046009391</v>
      </c>
      <c r="FC40" s="262">
        <f t="shared" si="2"/>
        <v>58.93236608919517</v>
      </c>
      <c r="FD40" s="262">
        <f t="shared" si="2"/>
        <v>59.35032613238095</v>
      </c>
      <c r="FE40" s="262">
        <f t="shared" si="2"/>
        <v>59.768286175566729</v>
      </c>
      <c r="FF40" s="262">
        <f t="shared" si="2"/>
        <v>60.186246218752515</v>
      </c>
      <c r="FG40" s="262">
        <f t="shared" si="2"/>
        <v>60.604206261938295</v>
      </c>
      <c r="FH40" s="262">
        <f t="shared" si="2"/>
        <v>61.022166305124081</v>
      </c>
      <c r="FI40" s="262">
        <f t="shared" si="2"/>
        <v>61.44012634830986</v>
      </c>
      <c r="FJ40" s="262">
        <f t="shared" si="2"/>
        <v>61.85808639149564</v>
      </c>
      <c r="FK40" s="262">
        <f t="shared" si="2"/>
        <v>62.276046434681426</v>
      </c>
      <c r="FL40" s="262">
        <f t="shared" si="2"/>
        <v>62.694006477867205</v>
      </c>
      <c r="FM40" s="262">
        <f t="shared" si="2"/>
        <v>63.111966521052985</v>
      </c>
      <c r="FN40" s="262">
        <f t="shared" si="2"/>
        <v>63.529926564238764</v>
      </c>
      <c r="FO40" s="262">
        <f t="shared" si="2"/>
        <v>63.947886607424543</v>
      </c>
      <c r="FP40" s="262">
        <f t="shared" si="2"/>
        <v>64.365846650610322</v>
      </c>
      <c r="FQ40" s="262">
        <f t="shared" si="2"/>
        <v>64.783806693796109</v>
      </c>
      <c r="FR40" s="262">
        <f t="shared" si="2"/>
        <v>65.201766736981895</v>
      </c>
      <c r="FS40" s="262">
        <f t="shared" si="2"/>
        <v>65.619726780167667</v>
      </c>
      <c r="FT40" s="262">
        <f t="shared" si="2"/>
        <v>66.037686823353454</v>
      </c>
      <c r="FU40" s="262">
        <f t="shared" si="2"/>
        <v>66.45564686653924</v>
      </c>
      <c r="FV40" s="262">
        <f t="shared" si="2"/>
        <v>66.873606909725012</v>
      </c>
      <c r="FW40" s="262">
        <f t="shared" si="2"/>
        <v>67.291566952910799</v>
      </c>
      <c r="FX40" s="262">
        <f t="shared" si="2"/>
        <v>67.709526996096585</v>
      </c>
      <c r="FY40" s="262">
        <f t="shared" si="2"/>
        <v>68.127487039282357</v>
      </c>
      <c r="FZ40" s="262">
        <f t="shared" si="2"/>
        <v>68.545447082468144</v>
      </c>
      <c r="GA40" s="262">
        <f t="shared" si="2"/>
        <v>68.96340712565393</v>
      </c>
      <c r="GB40" s="262">
        <f t="shared" si="2"/>
        <v>69.381367168839702</v>
      </c>
      <c r="GC40" s="262">
        <f t="shared" si="2"/>
        <v>69.799327212025489</v>
      </c>
      <c r="GD40" s="262">
        <f t="shared" si="2"/>
        <v>70.217287255211261</v>
      </c>
      <c r="GE40" s="262">
        <f t="shared" si="2"/>
        <v>70.635247298397047</v>
      </c>
      <c r="GF40" s="262">
        <f t="shared" si="2"/>
        <v>71.053207341582819</v>
      </c>
      <c r="GG40" s="262">
        <f t="shared" si="2"/>
        <v>71.47116738476862</v>
      </c>
      <c r="GH40" s="262">
        <f t="shared" si="2"/>
        <v>71.889127427954392</v>
      </c>
      <c r="GI40" s="262">
        <f t="shared" si="2"/>
        <v>72.307087471140179</v>
      </c>
      <c r="GJ40" s="262">
        <f t="shared" si="2"/>
        <v>72.725047514325951</v>
      </c>
      <c r="GK40" s="262">
        <f t="shared" si="2"/>
        <v>73.143007557511737</v>
      </c>
      <c r="GL40" s="262">
        <f t="shared" si="2"/>
        <v>73.560967600697523</v>
      </c>
      <c r="GM40" s="262">
        <f t="shared" si="2"/>
        <v>73.978927643883296</v>
      </c>
      <c r="GN40" s="262">
        <f t="shared" si="2"/>
        <v>74.396887687069082</v>
      </c>
      <c r="GO40" s="262">
        <f t="shared" si="2"/>
        <v>74.814847730254854</v>
      </c>
      <c r="GP40" s="262">
        <f t="shared" si="2"/>
        <v>75.232807773440655</v>
      </c>
      <c r="GQ40" s="262">
        <f t="shared" si="2"/>
        <v>75.650767816626427</v>
      </c>
      <c r="GR40" s="262">
        <f t="shared" si="2"/>
        <v>76.068727859812213</v>
      </c>
      <c r="GS40" s="262">
        <f t="shared" si="2"/>
        <v>76.486687902997986</v>
      </c>
      <c r="GT40" s="262">
        <f t="shared" si="2"/>
        <v>76.904647946183772</v>
      </c>
      <c r="GU40" s="262">
        <f t="shared" si="2"/>
        <v>77.322607989369544</v>
      </c>
      <c r="GV40" s="262">
        <f t="shared" si="2"/>
        <v>77.740568032555331</v>
      </c>
      <c r="GW40" s="262">
        <f t="shared" si="2"/>
        <v>78.158528075741117</v>
      </c>
      <c r="GX40" s="262">
        <f t="shared" si="2"/>
        <v>78.576488118926889</v>
      </c>
      <c r="GY40" s="262">
        <f t="shared" si="2"/>
        <v>78.994448162112676</v>
      </c>
      <c r="GZ40" s="262">
        <f t="shared" si="2"/>
        <v>79.412408205298462</v>
      </c>
      <c r="HA40" s="262">
        <f t="shared" si="2"/>
        <v>79.830368248484248</v>
      </c>
      <c r="HB40" s="262">
        <f t="shared" si="2"/>
        <v>80.24832829167002</v>
      </c>
      <c r="HC40" s="262">
        <f t="shared" si="3"/>
        <v>80.666288334855807</v>
      </c>
      <c r="HD40" s="262">
        <f t="shared" si="3"/>
        <v>81.084248378041579</v>
      </c>
      <c r="HE40" s="262">
        <f t="shared" si="3"/>
        <v>81.502208421227365</v>
      </c>
      <c r="HF40" s="262">
        <f t="shared" si="3"/>
        <v>81.920168464413138</v>
      </c>
      <c r="HG40" s="262">
        <f t="shared" si="3"/>
        <v>82.338128507598924</v>
      </c>
      <c r="HH40" s="262">
        <f t="shared" si="3"/>
        <v>82.75608855078471</v>
      </c>
      <c r="HI40" s="262">
        <f t="shared" si="3"/>
        <v>83.174048593970483</v>
      </c>
      <c r="HJ40" s="262">
        <f t="shared" si="3"/>
        <v>83.592008637156283</v>
      </c>
      <c r="HK40" s="262">
        <f t="shared" si="3"/>
        <v>84.009968680342055</v>
      </c>
      <c r="HL40" s="262">
        <f t="shared" si="3"/>
        <v>84.427928723527842</v>
      </c>
      <c r="HM40" s="262">
        <f t="shared" si="3"/>
        <v>84.845888766713614</v>
      </c>
      <c r="HN40" s="262">
        <f t="shared" si="3"/>
        <v>85.2638488098994</v>
      </c>
      <c r="HO40" s="262">
        <f t="shared" si="3"/>
        <v>85.681808853085172</v>
      </c>
      <c r="HP40" s="262">
        <f t="shared" si="3"/>
        <v>86.099768896270959</v>
      </c>
      <c r="HQ40" s="262">
        <f t="shared" si="3"/>
        <v>86.517728939456731</v>
      </c>
      <c r="HR40" s="262">
        <f t="shared" si="3"/>
        <v>86.935688982642517</v>
      </c>
      <c r="HS40" s="262">
        <f t="shared" si="3"/>
        <v>87.35364902582829</v>
      </c>
      <c r="HT40" s="262">
        <f t="shared" si="3"/>
        <v>87.77160906901409</v>
      </c>
      <c r="HU40" s="262">
        <f t="shared" si="3"/>
        <v>88.189569112199877</v>
      </c>
      <c r="HV40" s="262">
        <f t="shared" si="3"/>
        <v>88.607529155385649</v>
      </c>
      <c r="HW40" s="262">
        <f t="shared" si="3"/>
        <v>89.025489198571435</v>
      </c>
      <c r="HX40" s="262">
        <f t="shared" si="3"/>
        <v>89.443449241757207</v>
      </c>
      <c r="HY40" s="262">
        <f t="shared" si="3"/>
        <v>89.861409284942994</v>
      </c>
      <c r="HZ40" s="262">
        <f t="shared" si="3"/>
        <v>90.279369328128766</v>
      </c>
      <c r="IA40" s="262">
        <f t="shared" si="3"/>
        <v>90.697329371314552</v>
      </c>
      <c r="IB40" s="262">
        <f t="shared" si="3"/>
        <v>91.115289414500324</v>
      </c>
      <c r="IC40" s="262">
        <f t="shared" si="3"/>
        <v>91.533249457686125</v>
      </c>
      <c r="ID40" s="262">
        <f t="shared" si="3"/>
        <v>91.951209500871897</v>
      </c>
      <c r="IE40" s="262">
        <f t="shared" si="3"/>
        <v>92.369169544057684</v>
      </c>
      <c r="IF40" s="262">
        <f t="shared" si="3"/>
        <v>92.78712958724347</v>
      </c>
      <c r="IG40" s="262">
        <f t="shared" si="3"/>
        <v>93.205089630429242</v>
      </c>
      <c r="IH40" s="262">
        <f t="shared" si="3"/>
        <v>93.623049673615029</v>
      </c>
      <c r="II40" s="262">
        <f t="shared" si="3"/>
        <v>94.041009716800801</v>
      </c>
      <c r="IJ40" s="262">
        <f t="shared" si="3"/>
        <v>94.458969759986587</v>
      </c>
      <c r="IK40" s="262">
        <f t="shared" si="3"/>
        <v>94.876929803172359</v>
      </c>
      <c r="IL40" s="262">
        <f t="shared" si="3"/>
        <v>95.294889846358146</v>
      </c>
      <c r="IM40" s="262">
        <f t="shared" si="3"/>
        <v>95.712849889543932</v>
      </c>
      <c r="IN40" s="262">
        <f t="shared" si="3"/>
        <v>96.130809932729719</v>
      </c>
      <c r="IO40" s="262">
        <f t="shared" si="3"/>
        <v>96.548769975915491</v>
      </c>
      <c r="IP40" s="262">
        <f t="shared" si="3"/>
        <v>96.966730019101277</v>
      </c>
      <c r="IQ40" s="262">
        <f t="shared" si="3"/>
        <v>97.384690062287063</v>
      </c>
      <c r="IR40" s="262">
        <f t="shared" si="3"/>
        <v>97.802650105472836</v>
      </c>
      <c r="IS40" s="262">
        <f t="shared" si="3"/>
        <v>98.220610148658622</v>
      </c>
      <c r="IT40" s="262">
        <f t="shared" si="4"/>
        <v>98.638570191844394</v>
      </c>
      <c r="IU40" s="262">
        <f t="shared" si="4"/>
        <v>99.056530235030181</v>
      </c>
      <c r="IV40" s="262">
        <f t="shared" si="4"/>
        <v>99.474490278215953</v>
      </c>
      <c r="IW40" s="262">
        <f t="shared" si="4"/>
        <v>99.892450321401753</v>
      </c>
      <c r="IX40" s="262">
        <f t="shared" si="4"/>
        <v>100.31041036458753</v>
      </c>
      <c r="IY40" s="262">
        <f t="shared" si="4"/>
        <v>100.72837040777331</v>
      </c>
      <c r="IZ40" s="262">
        <f t="shared" si="4"/>
        <v>101.14633045095908</v>
      </c>
      <c r="JA40" s="262">
        <f t="shared" si="4"/>
        <v>101.56429049414487</v>
      </c>
      <c r="JB40" s="262">
        <f t="shared" si="4"/>
        <v>101.98225053733064</v>
      </c>
      <c r="JC40" s="262">
        <f t="shared" si="4"/>
        <v>102.40021058051643</v>
      </c>
      <c r="JD40" s="262">
        <f t="shared" si="4"/>
        <v>102.81817062370222</v>
      </c>
      <c r="JE40" s="262">
        <f t="shared" si="4"/>
        <v>103.23613066688799</v>
      </c>
      <c r="JF40" s="262">
        <f t="shared" si="4"/>
        <v>103.65409071007379</v>
      </c>
      <c r="JG40" s="262">
        <f t="shared" si="4"/>
        <v>104.07205075325956</v>
      </c>
      <c r="JH40" s="262">
        <f t="shared" si="4"/>
        <v>104.49001079644535</v>
      </c>
    </row>
    <row r="41" spans="2:268" hidden="1" x14ac:dyDescent="0.25">
      <c r="C41" s="573"/>
      <c r="D41" s="573"/>
      <c r="E41" s="265"/>
      <c r="F41" s="257"/>
      <c r="G41" s="257"/>
      <c r="I41" s="255"/>
      <c r="K41" s="267">
        <f>IF(Results!I18=" ","0",MIN(R48:IS48))</f>
        <v>27938.266253113467</v>
      </c>
      <c r="N41" s="1"/>
      <c r="O41" s="265"/>
      <c r="P41" s="271">
        <f>(G24+G32)*2*3.141593</f>
        <v>41581.041605986815</v>
      </c>
      <c r="Q41" s="255"/>
      <c r="R41" s="260">
        <f t="shared" ref="R41:CC41" si="5">R42*$P$39</f>
        <v>0</v>
      </c>
      <c r="S41" s="260">
        <f t="shared" si="5"/>
        <v>25.077602591146881</v>
      </c>
      <c r="T41" s="260">
        <f t="shared" si="5"/>
        <v>50.155205182293763</v>
      </c>
      <c r="U41" s="260">
        <f t="shared" si="5"/>
        <v>75.232807773440641</v>
      </c>
      <c r="V41" s="260">
        <f t="shared" si="5"/>
        <v>100.31041036458753</v>
      </c>
      <c r="W41" s="260">
        <f t="shared" si="5"/>
        <v>125.38801295573441</v>
      </c>
      <c r="X41" s="260">
        <f t="shared" si="5"/>
        <v>150.46561554688128</v>
      </c>
      <c r="Y41" s="260">
        <f t="shared" si="5"/>
        <v>175.54321813802818</v>
      </c>
      <c r="Z41" s="260">
        <f t="shared" si="5"/>
        <v>200.62082072917505</v>
      </c>
      <c r="AA41" s="260">
        <f t="shared" si="5"/>
        <v>225.69842332032192</v>
      </c>
      <c r="AB41" s="260">
        <f t="shared" si="5"/>
        <v>250.77602591146882</v>
      </c>
      <c r="AC41" s="260">
        <f t="shared" si="5"/>
        <v>275.85362850261572</v>
      </c>
      <c r="AD41" s="260">
        <f t="shared" si="5"/>
        <v>300.93123109376256</v>
      </c>
      <c r="AE41" s="260">
        <f t="shared" si="5"/>
        <v>326.00883368490946</v>
      </c>
      <c r="AF41" s="260">
        <f t="shared" si="5"/>
        <v>351.08643627605636</v>
      </c>
      <c r="AG41" s="260">
        <f t="shared" si="5"/>
        <v>376.1640388672032</v>
      </c>
      <c r="AH41" s="260">
        <f t="shared" si="5"/>
        <v>401.2416414583501</v>
      </c>
      <c r="AI41" s="260">
        <f t="shared" si="5"/>
        <v>426.319244049497</v>
      </c>
      <c r="AJ41" s="260">
        <f t="shared" si="5"/>
        <v>451.39684664064384</v>
      </c>
      <c r="AK41" s="260">
        <f t="shared" si="5"/>
        <v>476.47444923179074</v>
      </c>
      <c r="AL41" s="260">
        <f t="shared" si="5"/>
        <v>501.55205182293764</v>
      </c>
      <c r="AM41" s="260">
        <f t="shared" si="5"/>
        <v>526.62965441408448</v>
      </c>
      <c r="AN41" s="260">
        <f t="shared" si="5"/>
        <v>551.70725700523144</v>
      </c>
      <c r="AO41" s="260">
        <f t="shared" si="5"/>
        <v>576.78485959637828</v>
      </c>
      <c r="AP41" s="260">
        <f t="shared" si="5"/>
        <v>601.86246218752513</v>
      </c>
      <c r="AQ41" s="260">
        <f t="shared" si="5"/>
        <v>626.94006477867208</v>
      </c>
      <c r="AR41" s="260">
        <f t="shared" si="5"/>
        <v>652.01766736981892</v>
      </c>
      <c r="AS41" s="260">
        <f t="shared" si="5"/>
        <v>677.09526996096577</v>
      </c>
      <c r="AT41" s="260">
        <f t="shared" si="5"/>
        <v>702.17287255211272</v>
      </c>
      <c r="AU41" s="260">
        <f t="shared" si="5"/>
        <v>727.25047514325956</v>
      </c>
      <c r="AV41" s="260">
        <f t="shared" si="5"/>
        <v>752.32807773440641</v>
      </c>
      <c r="AW41" s="260">
        <f t="shared" si="5"/>
        <v>777.40568032555336</v>
      </c>
      <c r="AX41" s="260">
        <f t="shared" si="5"/>
        <v>802.4832829167002</v>
      </c>
      <c r="AY41" s="260">
        <f t="shared" si="5"/>
        <v>827.56088550784705</v>
      </c>
      <c r="AZ41" s="260">
        <f t="shared" si="5"/>
        <v>852.638488098994</v>
      </c>
      <c r="BA41" s="260">
        <f t="shared" si="5"/>
        <v>877.71609069014085</v>
      </c>
      <c r="BB41" s="260">
        <f t="shared" si="5"/>
        <v>902.79369328128769</v>
      </c>
      <c r="BC41" s="260">
        <f t="shared" si="5"/>
        <v>927.87129587243464</v>
      </c>
      <c r="BD41" s="260">
        <f t="shared" si="5"/>
        <v>952.94889846358149</v>
      </c>
      <c r="BE41" s="260">
        <f t="shared" si="5"/>
        <v>978.02650105472833</v>
      </c>
      <c r="BF41" s="260">
        <f t="shared" si="5"/>
        <v>1003.1041036458753</v>
      </c>
      <c r="BG41" s="260">
        <f t="shared" si="5"/>
        <v>1028.1817062370221</v>
      </c>
      <c r="BH41" s="260">
        <f t="shared" si="5"/>
        <v>1053.259308828169</v>
      </c>
      <c r="BI41" s="260">
        <f t="shared" si="5"/>
        <v>1078.3369114193158</v>
      </c>
      <c r="BJ41" s="260">
        <f t="shared" si="5"/>
        <v>1103.4145140104629</v>
      </c>
      <c r="BK41" s="260">
        <f t="shared" si="5"/>
        <v>1128.4921166016097</v>
      </c>
      <c r="BL41" s="260">
        <f t="shared" si="5"/>
        <v>1153.5697191927566</v>
      </c>
      <c r="BM41" s="260">
        <f t="shared" si="5"/>
        <v>1178.6473217839034</v>
      </c>
      <c r="BN41" s="260">
        <f t="shared" si="5"/>
        <v>1203.7249243750503</v>
      </c>
      <c r="BO41" s="260">
        <f t="shared" si="5"/>
        <v>1228.8025269661971</v>
      </c>
      <c r="BP41" s="260">
        <f t="shared" si="5"/>
        <v>1253.8801295573442</v>
      </c>
      <c r="BQ41" s="260">
        <f t="shared" si="5"/>
        <v>1278.957732148491</v>
      </c>
      <c r="BR41" s="260">
        <f t="shared" si="5"/>
        <v>1304.0353347396378</v>
      </c>
      <c r="BS41" s="260">
        <f t="shared" si="5"/>
        <v>1329.1129373307847</v>
      </c>
      <c r="BT41" s="260">
        <f t="shared" si="5"/>
        <v>1354.1905399219315</v>
      </c>
      <c r="BU41" s="260">
        <f t="shared" si="5"/>
        <v>1379.2681425130784</v>
      </c>
      <c r="BV41" s="260">
        <f t="shared" si="5"/>
        <v>1404.3457451042254</v>
      </c>
      <c r="BW41" s="260">
        <f t="shared" si="5"/>
        <v>1429.4233476953723</v>
      </c>
      <c r="BX41" s="260">
        <f t="shared" si="5"/>
        <v>1454.5009502865191</v>
      </c>
      <c r="BY41" s="260">
        <f t="shared" si="5"/>
        <v>1479.578552877666</v>
      </c>
      <c r="BZ41" s="260">
        <f t="shared" si="5"/>
        <v>1504.6561554688128</v>
      </c>
      <c r="CA41" s="260">
        <f t="shared" si="5"/>
        <v>1529.7337580599597</v>
      </c>
      <c r="CB41" s="260">
        <f t="shared" si="5"/>
        <v>1554.8113606511067</v>
      </c>
      <c r="CC41" s="260">
        <f t="shared" si="5"/>
        <v>1579.8889632422536</v>
      </c>
      <c r="CD41" s="260">
        <f t="shared" ref="CD41:EO41" si="6">CD42*$P$39</f>
        <v>1604.9665658334004</v>
      </c>
      <c r="CE41" s="260">
        <f t="shared" si="6"/>
        <v>1630.0441684245473</v>
      </c>
      <c r="CF41" s="260">
        <f t="shared" si="6"/>
        <v>1655.1217710156941</v>
      </c>
      <c r="CG41" s="260">
        <f t="shared" si="6"/>
        <v>1680.1993736068412</v>
      </c>
      <c r="CH41" s="260">
        <f t="shared" si="6"/>
        <v>1705.276976197988</v>
      </c>
      <c r="CI41" s="260">
        <f t="shared" si="6"/>
        <v>1730.3545787891348</v>
      </c>
      <c r="CJ41" s="260">
        <f t="shared" si="6"/>
        <v>1755.4321813802817</v>
      </c>
      <c r="CK41" s="260">
        <f t="shared" si="6"/>
        <v>1780.5097839714285</v>
      </c>
      <c r="CL41" s="260">
        <f t="shared" si="6"/>
        <v>1805.5873865625754</v>
      </c>
      <c r="CM41" s="260">
        <f t="shared" si="6"/>
        <v>1830.6649891537224</v>
      </c>
      <c r="CN41" s="260">
        <f t="shared" si="6"/>
        <v>1855.7425917448693</v>
      </c>
      <c r="CO41" s="260">
        <f t="shared" si="6"/>
        <v>1880.8201943360161</v>
      </c>
      <c r="CP41" s="260">
        <f t="shared" si="6"/>
        <v>1905.897796927163</v>
      </c>
      <c r="CQ41" s="260">
        <f t="shared" si="6"/>
        <v>1930.9753995183098</v>
      </c>
      <c r="CR41" s="260">
        <f t="shared" si="6"/>
        <v>1956.0530021094567</v>
      </c>
      <c r="CS41" s="260">
        <f t="shared" si="6"/>
        <v>1981.1306047006037</v>
      </c>
      <c r="CT41" s="260">
        <f t="shared" si="6"/>
        <v>2006.2082072917506</v>
      </c>
      <c r="CU41" s="260">
        <f t="shared" si="6"/>
        <v>2031.2858098828974</v>
      </c>
      <c r="CV41" s="260">
        <f t="shared" si="6"/>
        <v>2056.3634124740443</v>
      </c>
      <c r="CW41" s="260">
        <f t="shared" si="6"/>
        <v>2081.4410150651911</v>
      </c>
      <c r="CX41" s="260">
        <f t="shared" si="6"/>
        <v>2106.5186176563379</v>
      </c>
      <c r="CY41" s="260">
        <f t="shared" si="6"/>
        <v>2131.5962202474848</v>
      </c>
      <c r="CZ41" s="260">
        <f t="shared" si="6"/>
        <v>2156.6738228386316</v>
      </c>
      <c r="DA41" s="260">
        <f t="shared" si="6"/>
        <v>2181.7514254297785</v>
      </c>
      <c r="DB41" s="260">
        <f t="shared" si="6"/>
        <v>2206.8290280209258</v>
      </c>
      <c r="DC41" s="260">
        <f t="shared" si="6"/>
        <v>2231.9066306120726</v>
      </c>
      <c r="DD41" s="260">
        <f t="shared" si="6"/>
        <v>2256.9842332032194</v>
      </c>
      <c r="DE41" s="260">
        <f t="shared" si="6"/>
        <v>2282.0618357943663</v>
      </c>
      <c r="DF41" s="260">
        <f t="shared" si="6"/>
        <v>2307.1394383855131</v>
      </c>
      <c r="DG41" s="260">
        <f t="shared" si="6"/>
        <v>2332.21704097666</v>
      </c>
      <c r="DH41" s="260">
        <f t="shared" si="6"/>
        <v>2357.2946435678068</v>
      </c>
      <c r="DI41" s="260">
        <f t="shared" si="6"/>
        <v>2382.3722461589537</v>
      </c>
      <c r="DJ41" s="260">
        <f t="shared" si="6"/>
        <v>2407.4498487501005</v>
      </c>
      <c r="DK41" s="260">
        <f t="shared" si="6"/>
        <v>2432.5274513412473</v>
      </c>
      <c r="DL41" s="260">
        <f t="shared" si="6"/>
        <v>2457.6050539323942</v>
      </c>
      <c r="DM41" s="260">
        <f t="shared" si="6"/>
        <v>2482.6826565235415</v>
      </c>
      <c r="DN41" s="260">
        <f t="shared" si="6"/>
        <v>2507.7602591146883</v>
      </c>
      <c r="DO41" s="260">
        <f t="shared" si="6"/>
        <v>2532.8378617058352</v>
      </c>
      <c r="DP41" s="260">
        <f t="shared" si="6"/>
        <v>2557.915464296982</v>
      </c>
      <c r="DQ41" s="260">
        <f t="shared" si="6"/>
        <v>2582.9930668881289</v>
      </c>
      <c r="DR41" s="260">
        <f t="shared" si="6"/>
        <v>2608.0706694792757</v>
      </c>
      <c r="DS41" s="260">
        <f t="shared" si="6"/>
        <v>2633.1482720704225</v>
      </c>
      <c r="DT41" s="260">
        <f t="shared" si="6"/>
        <v>2658.2258746615694</v>
      </c>
      <c r="DU41" s="260">
        <f t="shared" si="6"/>
        <v>2683.3034772527162</v>
      </c>
      <c r="DV41" s="260">
        <f t="shared" si="6"/>
        <v>2708.3810798438631</v>
      </c>
      <c r="DW41" s="260">
        <f t="shared" si="6"/>
        <v>2733.4586824350099</v>
      </c>
      <c r="DX41" s="260">
        <f t="shared" si="6"/>
        <v>2758.5362850261567</v>
      </c>
      <c r="DY41" s="260">
        <f t="shared" si="6"/>
        <v>2783.613887617304</v>
      </c>
      <c r="DZ41" s="260">
        <f t="shared" si="6"/>
        <v>2808.6914902084509</v>
      </c>
      <c r="EA41" s="260">
        <f t="shared" si="6"/>
        <v>2833.7690927995977</v>
      </c>
      <c r="EB41" s="260">
        <f t="shared" si="6"/>
        <v>2858.8466953907446</v>
      </c>
      <c r="EC41" s="260">
        <f t="shared" si="6"/>
        <v>2883.9242979818914</v>
      </c>
      <c r="ED41" s="260">
        <f t="shared" si="6"/>
        <v>2909.0019005730383</v>
      </c>
      <c r="EE41" s="260">
        <f t="shared" si="6"/>
        <v>2934.0795031641851</v>
      </c>
      <c r="EF41" s="260">
        <f t="shared" si="6"/>
        <v>2959.1571057553319</v>
      </c>
      <c r="EG41" s="260">
        <f t="shared" si="6"/>
        <v>2984.2347083464788</v>
      </c>
      <c r="EH41" s="260">
        <f t="shared" si="6"/>
        <v>3009.3123109376256</v>
      </c>
      <c r="EI41" s="260">
        <f t="shared" si="6"/>
        <v>3034.3899135287725</v>
      </c>
      <c r="EJ41" s="260">
        <f t="shared" si="6"/>
        <v>3059.4675161199193</v>
      </c>
      <c r="EK41" s="260">
        <f t="shared" si="6"/>
        <v>3084.5451187110666</v>
      </c>
      <c r="EL41" s="260">
        <f t="shared" si="6"/>
        <v>3109.6227213022134</v>
      </c>
      <c r="EM41" s="260">
        <f t="shared" si="6"/>
        <v>3134.7003238933603</v>
      </c>
      <c r="EN41" s="260">
        <f t="shared" si="6"/>
        <v>3159.7779264845071</v>
      </c>
      <c r="EO41" s="260">
        <f t="shared" si="6"/>
        <v>3184.855529075654</v>
      </c>
      <c r="EP41" s="260">
        <f t="shared" ref="EP41:HA41" si="7">EP42*$P$39</f>
        <v>3209.9331316668008</v>
      </c>
      <c r="EQ41" s="260">
        <f t="shared" si="7"/>
        <v>3235.0107342579477</v>
      </c>
      <c r="ER41" s="260">
        <f t="shared" si="7"/>
        <v>3260.0883368490945</v>
      </c>
      <c r="ES41" s="260">
        <f t="shared" si="7"/>
        <v>3285.1659394402413</v>
      </c>
      <c r="ET41" s="260">
        <f t="shared" si="7"/>
        <v>3310.2435420313882</v>
      </c>
      <c r="EU41" s="260">
        <f t="shared" si="7"/>
        <v>3335.321144622535</v>
      </c>
      <c r="EV41" s="260">
        <f t="shared" si="7"/>
        <v>3360.3987472136823</v>
      </c>
      <c r="EW41" s="260">
        <f t="shared" si="7"/>
        <v>3385.4763498048292</v>
      </c>
      <c r="EX41" s="260">
        <f t="shared" si="7"/>
        <v>3410.553952395976</v>
      </c>
      <c r="EY41" s="260">
        <f t="shared" si="7"/>
        <v>3435.6315549871229</v>
      </c>
      <c r="EZ41" s="260">
        <f t="shared" si="7"/>
        <v>3460.7091575782697</v>
      </c>
      <c r="FA41" s="260">
        <f t="shared" si="7"/>
        <v>3485.7867601694165</v>
      </c>
      <c r="FB41" s="260">
        <f t="shared" si="7"/>
        <v>3510.8643627605634</v>
      </c>
      <c r="FC41" s="260">
        <f t="shared" si="7"/>
        <v>3535.9419653517102</v>
      </c>
      <c r="FD41" s="260">
        <f t="shared" si="7"/>
        <v>3561.0195679428571</v>
      </c>
      <c r="FE41" s="260">
        <f t="shared" si="7"/>
        <v>3586.0971705340039</v>
      </c>
      <c r="FF41" s="260">
        <f t="shared" si="7"/>
        <v>3611.1747731251508</v>
      </c>
      <c r="FG41" s="260">
        <f t="shared" si="7"/>
        <v>3636.2523757162976</v>
      </c>
      <c r="FH41" s="260">
        <f t="shared" si="7"/>
        <v>3661.3299783074449</v>
      </c>
      <c r="FI41" s="260">
        <f t="shared" si="7"/>
        <v>3686.4075808985917</v>
      </c>
      <c r="FJ41" s="260">
        <f t="shared" si="7"/>
        <v>3711.4851834897386</v>
      </c>
      <c r="FK41" s="260">
        <f t="shared" si="7"/>
        <v>3736.5627860808854</v>
      </c>
      <c r="FL41" s="260">
        <f t="shared" si="7"/>
        <v>3761.6403886720323</v>
      </c>
      <c r="FM41" s="260">
        <f t="shared" si="7"/>
        <v>3786.7179912631791</v>
      </c>
      <c r="FN41" s="260">
        <f t="shared" si="7"/>
        <v>3811.7955938543259</v>
      </c>
      <c r="FO41" s="260">
        <f t="shared" si="7"/>
        <v>3836.8731964454728</v>
      </c>
      <c r="FP41" s="260">
        <f t="shared" si="7"/>
        <v>3861.9507990366196</v>
      </c>
      <c r="FQ41" s="260">
        <f t="shared" si="7"/>
        <v>3887.0284016277665</v>
      </c>
      <c r="FR41" s="260">
        <f t="shared" si="7"/>
        <v>3912.1060042189133</v>
      </c>
      <c r="FS41" s="260">
        <f t="shared" si="7"/>
        <v>3937.1836068100602</v>
      </c>
      <c r="FT41" s="260">
        <f t="shared" si="7"/>
        <v>3962.2612094012075</v>
      </c>
      <c r="FU41" s="260">
        <f t="shared" si="7"/>
        <v>3987.3388119923543</v>
      </c>
      <c r="FV41" s="260">
        <f t="shared" si="7"/>
        <v>4012.4164145835011</v>
      </c>
      <c r="FW41" s="260">
        <f t="shared" si="7"/>
        <v>4037.494017174648</v>
      </c>
      <c r="FX41" s="260">
        <f t="shared" si="7"/>
        <v>4062.5716197657948</v>
      </c>
      <c r="FY41" s="260">
        <f t="shared" si="7"/>
        <v>4087.6492223569417</v>
      </c>
      <c r="FZ41" s="260">
        <f t="shared" si="7"/>
        <v>4112.7268249480885</v>
      </c>
      <c r="GA41" s="260">
        <f t="shared" si="7"/>
        <v>4137.8044275392358</v>
      </c>
      <c r="GB41" s="260">
        <f t="shared" si="7"/>
        <v>4162.8820301303822</v>
      </c>
      <c r="GC41" s="260">
        <f t="shared" si="7"/>
        <v>4187.9596327215295</v>
      </c>
      <c r="GD41" s="260">
        <f t="shared" si="7"/>
        <v>4213.0372353126759</v>
      </c>
      <c r="GE41" s="260">
        <f t="shared" si="7"/>
        <v>4238.1148379038232</v>
      </c>
      <c r="GF41" s="260">
        <f t="shared" si="7"/>
        <v>4263.1924404949696</v>
      </c>
      <c r="GG41" s="260">
        <f t="shared" si="7"/>
        <v>4288.2700430861169</v>
      </c>
      <c r="GH41" s="260">
        <f t="shared" si="7"/>
        <v>4313.3476456772632</v>
      </c>
      <c r="GI41" s="260">
        <f t="shared" si="7"/>
        <v>4338.4252482684105</v>
      </c>
      <c r="GJ41" s="260">
        <f t="shared" si="7"/>
        <v>4363.5028508595569</v>
      </c>
      <c r="GK41" s="260">
        <f t="shared" si="7"/>
        <v>4388.5804534507042</v>
      </c>
      <c r="GL41" s="260">
        <f t="shared" si="7"/>
        <v>4413.6580560418515</v>
      </c>
      <c r="GM41" s="260">
        <f t="shared" si="7"/>
        <v>4438.7356586329979</v>
      </c>
      <c r="GN41" s="260">
        <f t="shared" si="7"/>
        <v>4463.8132612241452</v>
      </c>
      <c r="GO41" s="260">
        <f t="shared" si="7"/>
        <v>4488.8908638152916</v>
      </c>
      <c r="GP41" s="260">
        <f t="shared" si="7"/>
        <v>4513.9684664064389</v>
      </c>
      <c r="GQ41" s="260">
        <f t="shared" si="7"/>
        <v>4539.0460689975853</v>
      </c>
      <c r="GR41" s="260">
        <f t="shared" si="7"/>
        <v>4564.1236715887326</v>
      </c>
      <c r="GS41" s="260">
        <f t="shared" si="7"/>
        <v>4589.201274179879</v>
      </c>
      <c r="GT41" s="260">
        <f t="shared" si="7"/>
        <v>4614.2788767710263</v>
      </c>
      <c r="GU41" s="260">
        <f t="shared" si="7"/>
        <v>4639.3564793621726</v>
      </c>
      <c r="GV41" s="260">
        <f t="shared" si="7"/>
        <v>4664.4340819533199</v>
      </c>
      <c r="GW41" s="260">
        <f t="shared" si="7"/>
        <v>4689.5116845444672</v>
      </c>
      <c r="GX41" s="260">
        <f t="shared" si="7"/>
        <v>4714.5892871356136</v>
      </c>
      <c r="GY41" s="260">
        <f t="shared" si="7"/>
        <v>4739.6668897267609</v>
      </c>
      <c r="GZ41" s="260">
        <f t="shared" si="7"/>
        <v>4764.7444923179073</v>
      </c>
      <c r="HA41" s="260">
        <f t="shared" si="7"/>
        <v>4789.8220949090546</v>
      </c>
      <c r="HB41" s="260">
        <f t="shared" ref="HB41:JH41" si="8">HB42*$P$39</f>
        <v>4814.899697500201</v>
      </c>
      <c r="HC41" s="260">
        <f t="shared" si="8"/>
        <v>4839.9773000913483</v>
      </c>
      <c r="HD41" s="260">
        <f t="shared" si="8"/>
        <v>4865.0549026824947</v>
      </c>
      <c r="HE41" s="260">
        <f t="shared" si="8"/>
        <v>4890.132505273642</v>
      </c>
      <c r="HF41" s="260">
        <f t="shared" si="8"/>
        <v>4915.2101078647884</v>
      </c>
      <c r="HG41" s="260">
        <f t="shared" si="8"/>
        <v>4940.2877104559357</v>
      </c>
      <c r="HH41" s="260">
        <f t="shared" si="8"/>
        <v>4965.365313047083</v>
      </c>
      <c r="HI41" s="260">
        <f t="shared" si="8"/>
        <v>4990.4429156382294</v>
      </c>
      <c r="HJ41" s="260">
        <f t="shared" si="8"/>
        <v>5015.5205182293766</v>
      </c>
      <c r="HK41" s="260">
        <f t="shared" si="8"/>
        <v>5040.598120820523</v>
      </c>
      <c r="HL41" s="260">
        <f t="shared" si="8"/>
        <v>5065.6757234116703</v>
      </c>
      <c r="HM41" s="260">
        <f t="shared" si="8"/>
        <v>5090.7533260028167</v>
      </c>
      <c r="HN41" s="260">
        <f t="shared" si="8"/>
        <v>5115.830928593964</v>
      </c>
      <c r="HO41" s="260">
        <f t="shared" si="8"/>
        <v>5140.9085311851104</v>
      </c>
      <c r="HP41" s="260">
        <f t="shared" si="8"/>
        <v>5165.9861337762577</v>
      </c>
      <c r="HQ41" s="260">
        <f t="shared" si="8"/>
        <v>5191.0637363674041</v>
      </c>
      <c r="HR41" s="260">
        <f t="shared" si="8"/>
        <v>5216.1413389585514</v>
      </c>
      <c r="HS41" s="260">
        <f t="shared" si="8"/>
        <v>5241.2189415496978</v>
      </c>
      <c r="HT41" s="260">
        <f t="shared" si="8"/>
        <v>5266.2965441408451</v>
      </c>
      <c r="HU41" s="260">
        <f t="shared" si="8"/>
        <v>5291.3741467319924</v>
      </c>
      <c r="HV41" s="260">
        <f t="shared" si="8"/>
        <v>5316.4517493231388</v>
      </c>
      <c r="HW41" s="260">
        <f t="shared" si="8"/>
        <v>5341.5293519142861</v>
      </c>
      <c r="HX41" s="260">
        <f t="shared" si="8"/>
        <v>5366.6069545054324</v>
      </c>
      <c r="HY41" s="260">
        <f t="shared" si="8"/>
        <v>5391.6845570965797</v>
      </c>
      <c r="HZ41" s="260">
        <f t="shared" si="8"/>
        <v>5416.7621596877261</v>
      </c>
      <c r="IA41" s="260">
        <f t="shared" si="8"/>
        <v>5441.8397622788734</v>
      </c>
      <c r="IB41" s="260">
        <f t="shared" si="8"/>
        <v>5466.9173648700198</v>
      </c>
      <c r="IC41" s="260">
        <f t="shared" si="8"/>
        <v>5491.9949674611671</v>
      </c>
      <c r="ID41" s="260">
        <f t="shared" si="8"/>
        <v>5517.0725700523135</v>
      </c>
      <c r="IE41" s="260">
        <f t="shared" si="8"/>
        <v>5542.1501726434608</v>
      </c>
      <c r="IF41" s="260">
        <f t="shared" si="8"/>
        <v>5567.2277752346081</v>
      </c>
      <c r="IG41" s="260">
        <f t="shared" si="8"/>
        <v>5592.3053778257545</v>
      </c>
      <c r="IH41" s="260">
        <f t="shared" si="8"/>
        <v>5617.3829804169018</v>
      </c>
      <c r="II41" s="260">
        <f t="shared" si="8"/>
        <v>5642.4605830080482</v>
      </c>
      <c r="IJ41" s="260">
        <f t="shared" si="8"/>
        <v>5667.5381855991955</v>
      </c>
      <c r="IK41" s="260">
        <f t="shared" si="8"/>
        <v>5692.6157881903418</v>
      </c>
      <c r="IL41" s="260">
        <f t="shared" si="8"/>
        <v>5717.6933907814891</v>
      </c>
      <c r="IM41" s="260">
        <f t="shared" si="8"/>
        <v>5742.7709933726355</v>
      </c>
      <c r="IN41" s="260">
        <f t="shared" si="8"/>
        <v>5767.8485959637828</v>
      </c>
      <c r="IO41" s="260">
        <f t="shared" si="8"/>
        <v>5792.9261985549292</v>
      </c>
      <c r="IP41" s="260">
        <f t="shared" si="8"/>
        <v>5818.0038011460765</v>
      </c>
      <c r="IQ41" s="260">
        <f t="shared" si="8"/>
        <v>5843.0814037372238</v>
      </c>
      <c r="IR41" s="260">
        <f t="shared" si="8"/>
        <v>5868.1590063283702</v>
      </c>
      <c r="IS41" s="260">
        <f t="shared" si="8"/>
        <v>5893.2366089195175</v>
      </c>
      <c r="IT41" s="260">
        <f t="shared" si="8"/>
        <v>5918.3142115106639</v>
      </c>
      <c r="IU41" s="260">
        <f t="shared" si="8"/>
        <v>5943.3918141018112</v>
      </c>
      <c r="IV41" s="260">
        <f t="shared" si="8"/>
        <v>5968.4694166929576</v>
      </c>
      <c r="IW41" s="260">
        <f t="shared" si="8"/>
        <v>5993.5470192841049</v>
      </c>
      <c r="IX41" s="260">
        <f t="shared" si="8"/>
        <v>6018.6246218752513</v>
      </c>
      <c r="IY41" s="260">
        <f t="shared" si="8"/>
        <v>6043.7022244663985</v>
      </c>
      <c r="IZ41" s="260">
        <f t="shared" si="8"/>
        <v>6068.7798270575449</v>
      </c>
      <c r="JA41" s="260">
        <f t="shared" si="8"/>
        <v>6093.8574296486922</v>
      </c>
      <c r="JB41" s="260">
        <f t="shared" si="8"/>
        <v>6118.9350322398386</v>
      </c>
      <c r="JC41" s="260">
        <f t="shared" si="8"/>
        <v>6144.0126348309859</v>
      </c>
      <c r="JD41" s="260">
        <f t="shared" si="8"/>
        <v>6169.0902374221332</v>
      </c>
      <c r="JE41" s="260">
        <f t="shared" si="8"/>
        <v>6194.1678400132796</v>
      </c>
      <c r="JF41" s="260">
        <f t="shared" si="8"/>
        <v>6219.2454426044269</v>
      </c>
      <c r="JG41" s="260">
        <f t="shared" si="8"/>
        <v>6244.3230451955733</v>
      </c>
      <c r="JH41" s="260">
        <f t="shared" si="8"/>
        <v>6269.4006477867206</v>
      </c>
    </row>
    <row r="42" spans="2:268" hidden="1" x14ac:dyDescent="0.25">
      <c r="C42" s="573"/>
      <c r="D42" s="573"/>
      <c r="E42" s="572"/>
      <c r="F42" s="572"/>
      <c r="G42" s="572"/>
      <c r="H42" s="269"/>
      <c r="I42" s="273"/>
      <c r="J42" s="269"/>
      <c r="K42" s="266">
        <f>IF(Results!I18=" ","0",MIN(R46:IS46))</f>
        <v>239.14134556590105</v>
      </c>
      <c r="N42" s="1"/>
      <c r="O42" s="265"/>
      <c r="P42" s="271">
        <f>P41/Results!C61</f>
        <v>1.4881910628584638</v>
      </c>
      <c r="Q42" s="255"/>
      <c r="R42" s="260">
        <v>0</v>
      </c>
      <c r="S42" s="261">
        <v>1</v>
      </c>
      <c r="T42" s="261">
        <v>2</v>
      </c>
      <c r="U42" s="261">
        <v>3</v>
      </c>
      <c r="V42" s="261">
        <v>4</v>
      </c>
      <c r="W42" s="261">
        <v>5</v>
      </c>
      <c r="X42" s="261">
        <v>6</v>
      </c>
      <c r="Y42" s="261">
        <v>7</v>
      </c>
      <c r="Z42" s="261">
        <v>8</v>
      </c>
      <c r="AA42" s="261">
        <v>9</v>
      </c>
      <c r="AB42" s="261">
        <v>10</v>
      </c>
      <c r="AC42" s="261">
        <v>11</v>
      </c>
      <c r="AD42" s="261">
        <v>12</v>
      </c>
      <c r="AE42" s="261">
        <v>13</v>
      </c>
      <c r="AF42" s="261">
        <v>14</v>
      </c>
      <c r="AG42" s="261">
        <v>15</v>
      </c>
      <c r="AH42" s="261">
        <v>16</v>
      </c>
      <c r="AI42" s="261">
        <v>17</v>
      </c>
      <c r="AJ42" s="261">
        <v>18</v>
      </c>
      <c r="AK42" s="261">
        <v>19</v>
      </c>
      <c r="AL42" s="261">
        <v>20</v>
      </c>
      <c r="AM42" s="261">
        <v>21</v>
      </c>
      <c r="AN42" s="261">
        <v>22</v>
      </c>
      <c r="AO42" s="261">
        <v>23</v>
      </c>
      <c r="AP42" s="261">
        <v>24</v>
      </c>
      <c r="AQ42" s="261">
        <v>25</v>
      </c>
      <c r="AR42" s="261">
        <v>26</v>
      </c>
      <c r="AS42" s="261">
        <v>27</v>
      </c>
      <c r="AT42" s="261">
        <v>28</v>
      </c>
      <c r="AU42" s="261">
        <v>29</v>
      </c>
      <c r="AV42" s="261">
        <v>30</v>
      </c>
      <c r="AW42" s="261">
        <v>31</v>
      </c>
      <c r="AX42" s="261">
        <v>32</v>
      </c>
      <c r="AY42" s="261">
        <v>33</v>
      </c>
      <c r="AZ42" s="261">
        <v>34</v>
      </c>
      <c r="BA42" s="261">
        <v>35</v>
      </c>
      <c r="BB42" s="261">
        <v>36</v>
      </c>
      <c r="BC42" s="261">
        <v>37</v>
      </c>
      <c r="BD42" s="261">
        <v>38</v>
      </c>
      <c r="BE42" s="261">
        <v>39</v>
      </c>
      <c r="BF42" s="261">
        <v>40</v>
      </c>
      <c r="BG42" s="261">
        <v>41</v>
      </c>
      <c r="BH42" s="261">
        <v>42</v>
      </c>
      <c r="BI42" s="261">
        <v>43</v>
      </c>
      <c r="BJ42" s="261">
        <v>44</v>
      </c>
      <c r="BK42" s="261">
        <v>45</v>
      </c>
      <c r="BL42" s="261">
        <v>46</v>
      </c>
      <c r="BM42" s="261">
        <v>47</v>
      </c>
      <c r="BN42" s="261">
        <v>48</v>
      </c>
      <c r="BO42" s="261">
        <v>49</v>
      </c>
      <c r="BP42" s="261">
        <v>50</v>
      </c>
      <c r="BQ42" s="261">
        <v>51</v>
      </c>
      <c r="BR42" s="261">
        <v>52</v>
      </c>
      <c r="BS42" s="261">
        <v>53</v>
      </c>
      <c r="BT42" s="261">
        <v>54</v>
      </c>
      <c r="BU42" s="261">
        <v>55</v>
      </c>
      <c r="BV42" s="261">
        <v>56</v>
      </c>
      <c r="BW42" s="261">
        <v>57</v>
      </c>
      <c r="BX42" s="261">
        <v>58</v>
      </c>
      <c r="BY42" s="261">
        <v>59</v>
      </c>
      <c r="BZ42" s="261">
        <v>60</v>
      </c>
      <c r="CA42" s="261">
        <v>61</v>
      </c>
      <c r="CB42" s="261">
        <v>62</v>
      </c>
      <c r="CC42" s="261">
        <v>63</v>
      </c>
      <c r="CD42" s="261">
        <v>64</v>
      </c>
      <c r="CE42" s="261">
        <v>65</v>
      </c>
      <c r="CF42" s="261">
        <v>66</v>
      </c>
      <c r="CG42" s="261">
        <v>67</v>
      </c>
      <c r="CH42" s="261">
        <v>68</v>
      </c>
      <c r="CI42" s="261">
        <v>69</v>
      </c>
      <c r="CJ42" s="261">
        <v>70</v>
      </c>
      <c r="CK42" s="261">
        <v>71</v>
      </c>
      <c r="CL42" s="261">
        <v>72</v>
      </c>
      <c r="CM42" s="261">
        <v>73</v>
      </c>
      <c r="CN42" s="261">
        <v>74</v>
      </c>
      <c r="CO42" s="261">
        <v>75</v>
      </c>
      <c r="CP42" s="261">
        <v>76</v>
      </c>
      <c r="CQ42" s="261">
        <v>77</v>
      </c>
      <c r="CR42" s="261">
        <v>78</v>
      </c>
      <c r="CS42" s="261">
        <v>79</v>
      </c>
      <c r="CT42" s="261">
        <v>80</v>
      </c>
      <c r="CU42" s="261">
        <v>81</v>
      </c>
      <c r="CV42" s="261">
        <v>82</v>
      </c>
      <c r="CW42" s="261">
        <v>83</v>
      </c>
      <c r="CX42" s="261">
        <v>84</v>
      </c>
      <c r="CY42" s="261">
        <v>85</v>
      </c>
      <c r="CZ42" s="261">
        <v>86</v>
      </c>
      <c r="DA42" s="261">
        <v>87</v>
      </c>
      <c r="DB42" s="261">
        <v>88</v>
      </c>
      <c r="DC42" s="261">
        <v>89</v>
      </c>
      <c r="DD42" s="261">
        <v>90</v>
      </c>
      <c r="DE42" s="261">
        <v>91</v>
      </c>
      <c r="DF42" s="261">
        <v>92</v>
      </c>
      <c r="DG42" s="261">
        <v>93</v>
      </c>
      <c r="DH42" s="261">
        <v>94</v>
      </c>
      <c r="DI42" s="261">
        <v>95</v>
      </c>
      <c r="DJ42" s="261">
        <v>96</v>
      </c>
      <c r="DK42" s="261">
        <v>97</v>
      </c>
      <c r="DL42" s="261">
        <v>98</v>
      </c>
      <c r="DM42" s="261">
        <v>99</v>
      </c>
      <c r="DN42" s="261">
        <v>100</v>
      </c>
      <c r="DO42" s="261">
        <v>101</v>
      </c>
      <c r="DP42" s="261">
        <v>102</v>
      </c>
      <c r="DQ42" s="261">
        <v>103</v>
      </c>
      <c r="DR42" s="261">
        <v>104</v>
      </c>
      <c r="DS42" s="261">
        <v>105</v>
      </c>
      <c r="DT42" s="261">
        <v>106</v>
      </c>
      <c r="DU42" s="261">
        <v>107</v>
      </c>
      <c r="DV42" s="261">
        <v>108</v>
      </c>
      <c r="DW42" s="261">
        <v>109</v>
      </c>
      <c r="DX42" s="261">
        <v>110</v>
      </c>
      <c r="DY42" s="261">
        <v>111</v>
      </c>
      <c r="DZ42" s="261">
        <v>112</v>
      </c>
      <c r="EA42" s="261">
        <v>113</v>
      </c>
      <c r="EB42" s="261">
        <v>114</v>
      </c>
      <c r="EC42" s="261">
        <v>115</v>
      </c>
      <c r="ED42" s="261">
        <v>116</v>
      </c>
      <c r="EE42" s="261">
        <v>117</v>
      </c>
      <c r="EF42" s="261">
        <v>118</v>
      </c>
      <c r="EG42" s="261">
        <v>119</v>
      </c>
      <c r="EH42" s="261">
        <v>120</v>
      </c>
      <c r="EI42" s="261">
        <v>121</v>
      </c>
      <c r="EJ42" s="261">
        <v>122</v>
      </c>
      <c r="EK42" s="261">
        <v>123</v>
      </c>
      <c r="EL42" s="261">
        <v>124</v>
      </c>
      <c r="EM42" s="261">
        <v>125</v>
      </c>
      <c r="EN42" s="261">
        <v>126</v>
      </c>
      <c r="EO42" s="261">
        <v>127</v>
      </c>
      <c r="EP42" s="261">
        <v>128</v>
      </c>
      <c r="EQ42" s="261">
        <v>129</v>
      </c>
      <c r="ER42" s="261">
        <v>130</v>
      </c>
      <c r="ES42" s="261">
        <v>131</v>
      </c>
      <c r="ET42" s="261">
        <v>132</v>
      </c>
      <c r="EU42" s="261">
        <v>133</v>
      </c>
      <c r="EV42" s="261">
        <v>134</v>
      </c>
      <c r="EW42" s="261">
        <v>135</v>
      </c>
      <c r="EX42" s="261">
        <v>136</v>
      </c>
      <c r="EY42" s="261">
        <v>137</v>
      </c>
      <c r="EZ42" s="261">
        <v>138</v>
      </c>
      <c r="FA42" s="261">
        <v>139</v>
      </c>
      <c r="FB42" s="261">
        <v>140</v>
      </c>
      <c r="FC42" s="261">
        <v>141</v>
      </c>
      <c r="FD42" s="261">
        <v>142</v>
      </c>
      <c r="FE42" s="261">
        <v>143</v>
      </c>
      <c r="FF42" s="261">
        <v>144</v>
      </c>
      <c r="FG42" s="261">
        <v>145</v>
      </c>
      <c r="FH42" s="261">
        <v>146</v>
      </c>
      <c r="FI42" s="261">
        <v>147</v>
      </c>
      <c r="FJ42" s="261">
        <v>148</v>
      </c>
      <c r="FK42" s="261">
        <v>149</v>
      </c>
      <c r="FL42" s="261">
        <v>150</v>
      </c>
      <c r="FM42" s="261">
        <v>151</v>
      </c>
      <c r="FN42" s="261">
        <v>152</v>
      </c>
      <c r="FO42" s="261">
        <v>153</v>
      </c>
      <c r="FP42" s="261">
        <v>154</v>
      </c>
      <c r="FQ42" s="261">
        <v>155</v>
      </c>
      <c r="FR42" s="261">
        <v>156</v>
      </c>
      <c r="FS42" s="261">
        <v>157</v>
      </c>
      <c r="FT42" s="261">
        <v>158</v>
      </c>
      <c r="FU42" s="261">
        <v>159</v>
      </c>
      <c r="FV42" s="261">
        <v>160</v>
      </c>
      <c r="FW42" s="261">
        <v>161</v>
      </c>
      <c r="FX42" s="261">
        <v>162</v>
      </c>
      <c r="FY42" s="261">
        <v>163</v>
      </c>
      <c r="FZ42" s="261">
        <v>164</v>
      </c>
      <c r="GA42" s="261">
        <v>165</v>
      </c>
      <c r="GB42" s="261">
        <v>166</v>
      </c>
      <c r="GC42" s="261">
        <v>167</v>
      </c>
      <c r="GD42" s="261">
        <v>168</v>
      </c>
      <c r="GE42" s="261">
        <v>169</v>
      </c>
      <c r="GF42" s="261">
        <v>170</v>
      </c>
      <c r="GG42" s="261">
        <v>171</v>
      </c>
      <c r="GH42" s="261">
        <v>172</v>
      </c>
      <c r="GI42" s="261">
        <v>173</v>
      </c>
      <c r="GJ42" s="261">
        <v>174</v>
      </c>
      <c r="GK42" s="261">
        <v>175</v>
      </c>
      <c r="GL42" s="261">
        <v>176</v>
      </c>
      <c r="GM42" s="261">
        <v>177</v>
      </c>
      <c r="GN42" s="261">
        <v>178</v>
      </c>
      <c r="GO42" s="261">
        <v>179</v>
      </c>
      <c r="GP42" s="261">
        <v>180</v>
      </c>
      <c r="GQ42" s="261">
        <v>181</v>
      </c>
      <c r="GR42" s="261">
        <v>182</v>
      </c>
      <c r="GS42" s="261">
        <v>183</v>
      </c>
      <c r="GT42" s="261">
        <v>184</v>
      </c>
      <c r="GU42" s="261">
        <v>185</v>
      </c>
      <c r="GV42" s="261">
        <v>186</v>
      </c>
      <c r="GW42" s="261">
        <v>187</v>
      </c>
      <c r="GX42" s="261">
        <v>188</v>
      </c>
      <c r="GY42" s="261">
        <v>189</v>
      </c>
      <c r="GZ42" s="261">
        <v>190</v>
      </c>
      <c r="HA42" s="261">
        <v>191</v>
      </c>
      <c r="HB42" s="261">
        <v>192</v>
      </c>
      <c r="HC42" s="261">
        <v>193</v>
      </c>
      <c r="HD42" s="261">
        <v>194</v>
      </c>
      <c r="HE42" s="261">
        <v>195</v>
      </c>
      <c r="HF42" s="261">
        <v>196</v>
      </c>
      <c r="HG42" s="261">
        <v>197</v>
      </c>
      <c r="HH42" s="261">
        <v>198</v>
      </c>
      <c r="HI42" s="261">
        <v>199</v>
      </c>
      <c r="HJ42" s="261">
        <v>200</v>
      </c>
      <c r="HK42" s="261">
        <v>201</v>
      </c>
      <c r="HL42" s="261">
        <v>202</v>
      </c>
      <c r="HM42" s="261">
        <v>203</v>
      </c>
      <c r="HN42" s="261">
        <v>204</v>
      </c>
      <c r="HO42" s="261">
        <v>205</v>
      </c>
      <c r="HP42" s="261">
        <v>206</v>
      </c>
      <c r="HQ42" s="261">
        <v>207</v>
      </c>
      <c r="HR42" s="261">
        <v>208</v>
      </c>
      <c r="HS42" s="261">
        <v>209</v>
      </c>
      <c r="HT42" s="261">
        <v>210</v>
      </c>
      <c r="HU42" s="261">
        <v>211</v>
      </c>
      <c r="HV42" s="261">
        <v>212</v>
      </c>
      <c r="HW42" s="261">
        <v>213</v>
      </c>
      <c r="HX42" s="261">
        <v>214</v>
      </c>
      <c r="HY42" s="261">
        <v>215</v>
      </c>
      <c r="HZ42" s="261">
        <v>216</v>
      </c>
      <c r="IA42" s="261">
        <v>217</v>
      </c>
      <c r="IB42" s="261">
        <v>218</v>
      </c>
      <c r="IC42" s="261">
        <v>219</v>
      </c>
      <c r="ID42" s="261">
        <v>220</v>
      </c>
      <c r="IE42" s="261">
        <v>221</v>
      </c>
      <c r="IF42" s="261">
        <v>222</v>
      </c>
      <c r="IG42" s="261">
        <v>223</v>
      </c>
      <c r="IH42" s="261">
        <v>224</v>
      </c>
      <c r="II42" s="261">
        <v>225</v>
      </c>
      <c r="IJ42" s="261">
        <v>226</v>
      </c>
      <c r="IK42" s="261">
        <v>227</v>
      </c>
      <c r="IL42" s="261">
        <v>228</v>
      </c>
      <c r="IM42" s="261">
        <v>229</v>
      </c>
      <c r="IN42" s="261">
        <v>230</v>
      </c>
      <c r="IO42" s="261">
        <v>231</v>
      </c>
      <c r="IP42" s="261">
        <v>232</v>
      </c>
      <c r="IQ42" s="261">
        <v>233</v>
      </c>
      <c r="IR42" s="261">
        <v>234</v>
      </c>
      <c r="IS42" s="261">
        <v>235</v>
      </c>
      <c r="IT42" s="261">
        <v>236</v>
      </c>
      <c r="IU42" s="261">
        <v>237</v>
      </c>
      <c r="IV42" s="261">
        <v>238</v>
      </c>
      <c r="IW42" s="261">
        <v>239</v>
      </c>
      <c r="IX42" s="261">
        <v>240</v>
      </c>
      <c r="IY42" s="261">
        <v>241</v>
      </c>
      <c r="IZ42" s="261">
        <v>242</v>
      </c>
      <c r="JA42" s="261">
        <v>243</v>
      </c>
      <c r="JB42" s="261">
        <v>244</v>
      </c>
      <c r="JC42" s="261">
        <v>245</v>
      </c>
      <c r="JD42" s="261">
        <v>246</v>
      </c>
      <c r="JE42" s="261">
        <v>247</v>
      </c>
      <c r="JF42" s="261">
        <v>248</v>
      </c>
      <c r="JG42" s="261">
        <v>249</v>
      </c>
      <c r="JH42" s="261">
        <v>250</v>
      </c>
    </row>
    <row r="43" spans="2:268" hidden="1" x14ac:dyDescent="0.25">
      <c r="C43" s="573"/>
      <c r="D43" s="573"/>
      <c r="E43" s="572"/>
      <c r="F43" s="572"/>
      <c r="G43" s="572"/>
      <c r="I43" s="255"/>
      <c r="K43" s="267">
        <f>IF(Results!I18=" ","0",MAX(R48:IS48))</f>
        <v>27943.897640716314</v>
      </c>
      <c r="N43" s="1"/>
      <c r="O43" s="265"/>
      <c r="P43" s="271">
        <f>P42*3600</f>
        <v>5357.4878262904695</v>
      </c>
      <c r="Q43" s="255"/>
      <c r="R43" s="262">
        <v>0</v>
      </c>
      <c r="S43" s="262">
        <f t="shared" ref="S43:CD43" si="9">R50*$P$39</f>
        <v>-4.0389008402448481E-4</v>
      </c>
      <c r="T43" s="262">
        <f t="shared" si="9"/>
        <v>-1.0648067190915057E-3</v>
      </c>
      <c r="U43" s="262">
        <f t="shared" si="9"/>
        <v>-1.725076679911469E-3</v>
      </c>
      <c r="V43" s="262">
        <f t="shared" si="9"/>
        <v>-2.3841286131202812E-3</v>
      </c>
      <c r="W43" s="262">
        <f t="shared" si="9"/>
        <v>-3.0413920114306689E-3</v>
      </c>
      <c r="X43" s="262">
        <f t="shared" si="9"/>
        <v>-3.6962977068540235E-3</v>
      </c>
      <c r="Y43" s="262">
        <f t="shared" si="9"/>
        <v>-4.3482783633876912E-3</v>
      </c>
      <c r="Z43" s="262">
        <f t="shared" si="9"/>
        <v>-4.9967689677867426E-3</v>
      </c>
      <c r="AA43" s="262">
        <f t="shared" si="9"/>
        <v>-5.6412073186875222E-3</v>
      </c>
      <c r="AB43" s="262">
        <f t="shared" si="9"/>
        <v>-6.2810345133702088E-3</v>
      </c>
      <c r="AC43" s="262">
        <f t="shared" si="9"/>
        <v>-6.9156954311358314E-3</v>
      </c>
      <c r="AD43" s="262">
        <f t="shared" si="9"/>
        <v>-7.5446392146341244E-3</v>
      </c>
      <c r="AE43" s="262">
        <f t="shared" si="9"/>
        <v>-8.167319746692164E-3</v>
      </c>
      <c r="AF43" s="262">
        <f t="shared" si="9"/>
        <v>-8.7831961230892507E-3</v>
      </c>
      <c r="AG43" s="262">
        <f t="shared" si="9"/>
        <v>-9.3917331219907745E-3</v>
      </c>
      <c r="AH43" s="262">
        <f t="shared" si="9"/>
        <v>-9.9924016669228136E-3</v>
      </c>
      <c r="AI43" s="262">
        <f t="shared" si="9"/>
        <v>-1.0584679286182971E-2</v>
      </c>
      <c r="AJ43" s="262">
        <f t="shared" si="9"/>
        <v>-1.116805056539103E-2</v>
      </c>
      <c r="AK43" s="262">
        <f t="shared" si="9"/>
        <v>-1.1742007594693984E-2</v>
      </c>
      <c r="AL43" s="262">
        <f t="shared" si="9"/>
        <v>-1.230605040928905E-2</v>
      </c>
      <c r="AM43" s="262">
        <f t="shared" si="9"/>
        <v>-1.2859687423487408E-2</v>
      </c>
      <c r="AN43" s="262">
        <f t="shared" si="9"/>
        <v>-1.3402435857695001E-2</v>
      </c>
      <c r="AO43" s="262">
        <f t="shared" si="9"/>
        <v>-1.3933822156973988E-2</v>
      </c>
      <c r="AP43" s="262">
        <f t="shared" si="9"/>
        <v>-1.4453382403278571E-2</v>
      </c>
      <c r="AQ43" s="262">
        <f t="shared" si="9"/>
        <v>-1.496066271789051E-2</v>
      </c>
      <c r="AR43" s="262">
        <f t="shared" si="9"/>
        <v>-1.5455219657039013E-2</v>
      </c>
      <c r="AS43" s="262">
        <f t="shared" si="9"/>
        <v>-1.5936620596562083E-2</v>
      </c>
      <c r="AT43" s="262">
        <f t="shared" si="9"/>
        <v>-1.6404444109574055E-2</v>
      </c>
      <c r="AU43" s="262">
        <f t="shared" si="9"/>
        <v>-1.6858280332550959E-2</v>
      </c>
      <c r="AV43" s="262">
        <f t="shared" si="9"/>
        <v>-1.7297731323219268E-2</v>
      </c>
      <c r="AW43" s="262">
        <f t="shared" si="9"/>
        <v>-1.7722411407129782E-2</v>
      </c>
      <c r="AX43" s="262">
        <f t="shared" si="9"/>
        <v>-1.8131947514520307E-2</v>
      </c>
      <c r="AY43" s="262">
        <f t="shared" si="9"/>
        <v>-1.8525979505952556E-2</v>
      </c>
      <c r="AZ43" s="262">
        <f t="shared" si="9"/>
        <v>-1.8904160487213263E-2</v>
      </c>
      <c r="BA43" s="262">
        <f t="shared" si="9"/>
        <v>-1.9266157112633148E-2</v>
      </c>
      <c r="BB43" s="262">
        <f t="shared" si="9"/>
        <v>-1.9611649877625578E-2</v>
      </c>
      <c r="BC43" s="262">
        <f t="shared" si="9"/>
        <v>-1.9940333397994787E-2</v>
      </c>
      <c r="BD43" s="262">
        <f t="shared" si="9"/>
        <v>-2.0251916679132044E-2</v>
      </c>
      <c r="BE43" s="262">
        <f t="shared" si="9"/>
        <v>-2.0546123370912266E-2</v>
      </c>
      <c r="BF43" s="262">
        <f t="shared" si="9"/>
        <v>-2.0822692011676663E-2</v>
      </c>
      <c r="BG43" s="262">
        <f t="shared" si="9"/>
        <v>-2.1081376258806864E-2</v>
      </c>
      <c r="BH43" s="262">
        <f t="shared" si="9"/>
        <v>-2.1321945106291304E-2</v>
      </c>
      <c r="BI43" s="262">
        <f t="shared" si="9"/>
        <v>-2.1544183089818585E-2</v>
      </c>
      <c r="BJ43" s="262">
        <f t="shared" si="9"/>
        <v>-2.1747890478150393E-2</v>
      </c>
      <c r="BK43" s="262">
        <f t="shared" si="9"/>
        <v>-2.1932883450907666E-2</v>
      </c>
      <c r="BL43" s="262">
        <f t="shared" si="9"/>
        <v>-2.2098994263126351E-2</v>
      </c>
      <c r="BM43" s="262">
        <f t="shared" si="9"/>
        <v>-2.2246071396404617E-2</v>
      </c>
      <c r="BN43" s="262">
        <f t="shared" si="9"/>
        <v>-2.2373979695260515E-2</v>
      </c>
      <c r="BO43" s="262">
        <f t="shared" si="9"/>
        <v>-2.2482600490303789E-2</v>
      </c>
      <c r="BP43" s="262">
        <f t="shared" si="9"/>
        <v>-2.2571831706974552E-2</v>
      </c>
      <c r="BQ43" s="262">
        <f t="shared" si="9"/>
        <v>-2.2641587960517007E-2</v>
      </c>
      <c r="BR43" s="262">
        <f t="shared" si="9"/>
        <v>-2.2691800635718157E-2</v>
      </c>
      <c r="BS43" s="262">
        <f t="shared" si="9"/>
        <v>-2.2722417953772507E-2</v>
      </c>
      <c r="BT43" s="262">
        <f t="shared" si="9"/>
        <v>-2.273340502328813E-2</v>
      </c>
      <c r="BU43" s="262">
        <f t="shared" si="9"/>
        <v>-2.2724743877750489E-2</v>
      </c>
      <c r="BV43" s="262">
        <f t="shared" si="9"/>
        <v>-2.2696433498597669E-2</v>
      </c>
      <c r="BW43" s="262">
        <f t="shared" si="9"/>
        <v>-2.2648489822615133E-2</v>
      </c>
      <c r="BX43" s="262">
        <f t="shared" si="9"/>
        <v>-2.2580945736679223E-2</v>
      </c>
      <c r="BY43" s="262">
        <f t="shared" si="9"/>
        <v>-2.2493851055661936E-2</v>
      </c>
      <c r="BZ43" s="262">
        <f t="shared" si="9"/>
        <v>-2.2387272488441759E-2</v>
      </c>
      <c r="CA43" s="262">
        <f t="shared" si="9"/>
        <v>-2.226129358725398E-2</v>
      </c>
      <c r="CB43" s="262">
        <f t="shared" si="9"/>
        <v>-2.2116014683365149E-2</v>
      </c>
      <c r="CC43" s="262">
        <f t="shared" si="9"/>
        <v>-2.1951552808759864E-2</v>
      </c>
      <c r="CD43" s="262">
        <f t="shared" si="9"/>
        <v>-2.176804160303801E-2</v>
      </c>
      <c r="CE43" s="262">
        <f t="shared" ref="CE43:EP43" si="10">CD50*$P$39</f>
        <v>-2.1565631205745225E-2</v>
      </c>
      <c r="CF43" s="262">
        <f t="shared" si="10"/>
        <v>-2.1344488135294763E-2</v>
      </c>
      <c r="CG43" s="262">
        <f t="shared" si="10"/>
        <v>-2.1104795153055304E-2</v>
      </c>
      <c r="CH43" s="262">
        <f t="shared" si="10"/>
        <v>-2.0846751113629262E-2</v>
      </c>
      <c r="CI43" s="262">
        <f t="shared" si="10"/>
        <v>-2.0570570802078872E-2</v>
      </c>
      <c r="CJ43" s="262">
        <f t="shared" si="10"/>
        <v>-2.027648475569457E-2</v>
      </c>
      <c r="CK43" s="262">
        <f t="shared" si="10"/>
        <v>-1.9964739073913912E-2</v>
      </c>
      <c r="CL43" s="262">
        <f t="shared" si="10"/>
        <v>-1.96355952133619E-2</v>
      </c>
      <c r="CM43" s="262">
        <f t="shared" si="10"/>
        <v>-1.9289329771175458E-2</v>
      </c>
      <c r="CN43" s="262">
        <f t="shared" si="10"/>
        <v>-1.892623425353844E-2</v>
      </c>
      <c r="CO43" s="262">
        <f t="shared" si="10"/>
        <v>-1.8546614832367157E-2</v>
      </c>
      <c r="CP43" s="262">
        <f t="shared" si="10"/>
        <v>-1.8150792088988243E-2</v>
      </c>
      <c r="CQ43" s="262">
        <f t="shared" si="10"/>
        <v>-1.7739100745254373E-2</v>
      </c>
      <c r="CR43" s="262">
        <f t="shared" si="10"/>
        <v>-1.731188938245411E-2</v>
      </c>
      <c r="CS43" s="262">
        <f t="shared" si="10"/>
        <v>-1.6869520147926906E-2</v>
      </c>
      <c r="CT43" s="262">
        <f t="shared" si="10"/>
        <v>-1.641236845022951E-2</v>
      </c>
      <c r="CU43" s="262">
        <f t="shared" si="10"/>
        <v>-1.5940822642542096E-2</v>
      </c>
      <c r="CV43" s="262">
        <f t="shared" si="10"/>
        <v>-1.5455283694403099E-2</v>
      </c>
      <c r="CW43" s="262">
        <f t="shared" si="10"/>
        <v>-1.4956164853109211E-2</v>
      </c>
      <c r="CX43" s="262">
        <f t="shared" si="10"/>
        <v>-1.4443891293845034E-2</v>
      </c>
      <c r="CY43" s="262">
        <f t="shared" si="10"/>
        <v>-1.3918899759388812E-2</v>
      </c>
      <c r="CZ43" s="262">
        <f t="shared" si="10"/>
        <v>-1.3381638189839661E-2</v>
      </c>
      <c r="DA43" s="262">
        <f t="shared" si="10"/>
        <v>-1.283256534227724E-2</v>
      </c>
      <c r="DB43" s="262">
        <f t="shared" si="10"/>
        <v>-1.227215040102206E-2</v>
      </c>
      <c r="DC43" s="262">
        <f t="shared" si="10"/>
        <v>-1.1700872578540952E-2</v>
      </c>
      <c r="DD43" s="262">
        <f t="shared" si="10"/>
        <v>-1.1119220707576845E-2</v>
      </c>
      <c r="DE43" s="262">
        <f t="shared" si="10"/>
        <v>-1.0527692824413713E-2</v>
      </c>
      <c r="DF43" s="262">
        <f t="shared" si="10"/>
        <v>-9.9267957448358722E-3</v>
      </c>
      <c r="DG43" s="262">
        <f t="shared" si="10"/>
        <v>-9.3170446305988024E-3</v>
      </c>
      <c r="DH43" s="262">
        <f t="shared" si="10"/>
        <v>-8.6989625505098141E-3</v>
      </c>
      <c r="DI43" s="262">
        <f t="shared" si="10"/>
        <v>-8.073080032109348E-3</v>
      </c>
      <c r="DJ43" s="262">
        <f t="shared" si="10"/>
        <v>-7.4399346091648718E-3</v>
      </c>
      <c r="DK43" s="262">
        <f t="shared" si="10"/>
        <v>-6.8000703601663404E-3</v>
      </c>
      <c r="DL43" s="262">
        <f t="shared" si="10"/>
        <v>-6.1540374429460759E-3</v>
      </c>
      <c r="DM43" s="262">
        <f t="shared" si="10"/>
        <v>-5.5023916227057313E-3</v>
      </c>
      <c r="DN43" s="262">
        <f t="shared" si="10"/>
        <v>-4.8456937948758291E-3</v>
      </c>
      <c r="DO43" s="262">
        <f t="shared" si="10"/>
        <v>-4.1845095036542584E-3</v>
      </c>
      <c r="DP43" s="262">
        <f t="shared" si="10"/>
        <v>-3.519408456045555E-3</v>
      </c>
      <c r="DQ43" s="262">
        <f t="shared" si="10"/>
        <v>-2.8509640316236851E-3</v>
      </c>
      <c r="DR43" s="262">
        <f t="shared" si="10"/>
        <v>-2.1797527892211069E-3</v>
      </c>
      <c r="DS43" s="262">
        <f t="shared" si="10"/>
        <v>-1.506353970365913E-3</v>
      </c>
      <c r="DT43" s="262">
        <f t="shared" si="10"/>
        <v>-8.3134899968979805E-4</v>
      </c>
      <c r="DU43" s="262">
        <f t="shared" si="10"/>
        <v>-1.5532098391052385E-4</v>
      </c>
      <c r="DV43" s="262">
        <f t="shared" si="10"/>
        <v>5.2114579208115109E-4</v>
      </c>
      <c r="DW43" s="262">
        <f t="shared" si="10"/>
        <v>1.197466369401825E-3</v>
      </c>
      <c r="DX43" s="262">
        <f t="shared" si="10"/>
        <v>1.8730556208703954E-3</v>
      </c>
      <c r="DY43" s="262">
        <f t="shared" si="10"/>
        <v>2.5473287577275788E-3</v>
      </c>
      <c r="DZ43" s="262">
        <f t="shared" si="10"/>
        <v>3.219701835286306E-3</v>
      </c>
      <c r="EA43" s="262">
        <f t="shared" si="10"/>
        <v>3.8895922588048524E-3</v>
      </c>
      <c r="EB43" s="262">
        <f t="shared" si="10"/>
        <v>4.5564192890926872E-3</v>
      </c>
      <c r="EC43" s="262">
        <f t="shared" si="10"/>
        <v>5.2196045455771582E-3</v>
      </c>
      <c r="ED43" s="262">
        <f t="shared" si="10"/>
        <v>5.8785725091028938E-3</v>
      </c>
      <c r="EE43" s="262">
        <f t="shared" si="10"/>
        <v>6.5327510214792904E-3</v>
      </c>
      <c r="EF43" s="262">
        <f t="shared" si="10"/>
        <v>7.181571783023399E-3</v>
      </c>
      <c r="EG43" s="262">
        <f t="shared" si="10"/>
        <v>7.8244708471627185E-3</v>
      </c>
      <c r="EH43" s="262">
        <f t="shared" si="10"/>
        <v>8.4608891112960723E-3</v>
      </c>
      <c r="EI43" s="262">
        <f t="shared" si="10"/>
        <v>9.0902728040016256E-3</v>
      </c>
      <c r="EJ43" s="262">
        <f t="shared" si="10"/>
        <v>9.7120739681020897E-3</v>
      </c>
      <c r="EK43" s="262">
        <f t="shared" si="10"/>
        <v>1.0325750938473367E-2</v>
      </c>
      <c r="EL43" s="262">
        <f t="shared" si="10"/>
        <v>1.0930768815220364E-2</v>
      </c>
      <c r="EM43" s="262">
        <f t="shared" si="10"/>
        <v>1.1526599931418078E-2</v>
      </c>
      <c r="EN43" s="262">
        <f t="shared" si="10"/>
        <v>1.2112724314393416E-2</v>
      </c>
      <c r="EO43" s="262">
        <f t="shared" si="10"/>
        <v>1.2688630140859549E-2</v>
      </c>
      <c r="EP43" s="262">
        <f t="shared" si="10"/>
        <v>1.3253814185457347E-2</v>
      </c>
      <c r="EQ43" s="262">
        <f t="shared" ref="EQ43:HB43" si="11">EP50*$P$39</f>
        <v>1.3807782261634772E-2</v>
      </c>
      <c r="ER43" s="262">
        <f t="shared" si="11"/>
        <v>1.4350049655933349E-2</v>
      </c>
      <c r="ES43" s="262">
        <f t="shared" si="11"/>
        <v>1.4880141552964358E-2</v>
      </c>
      <c r="ET43" s="262">
        <f t="shared" si="11"/>
        <v>1.539759345325754E-2</v>
      </c>
      <c r="EU43" s="262">
        <f t="shared" si="11"/>
        <v>1.5901951581710455E-2</v>
      </c>
      <c r="EV43" s="262">
        <f t="shared" si="11"/>
        <v>1.6392773287083901E-2</v>
      </c>
      <c r="EW43" s="262">
        <f t="shared" si="11"/>
        <v>1.6869627432721659E-2</v>
      </c>
      <c r="EX43" s="262">
        <f t="shared" si="11"/>
        <v>1.7332094776088977E-2</v>
      </c>
      <c r="EY43" s="262">
        <f t="shared" si="11"/>
        <v>1.777976833975807E-2</v>
      </c>
      <c r="EZ43" s="262">
        <f t="shared" si="11"/>
        <v>1.8212253770766934E-2</v>
      </c>
      <c r="FA43" s="262">
        <f t="shared" si="11"/>
        <v>1.8629169690266931E-2</v>
      </c>
      <c r="FB43" s="262">
        <f t="shared" si="11"/>
        <v>1.90301480303855E-2</v>
      </c>
      <c r="FC43" s="262">
        <f t="shared" si="11"/>
        <v>1.941483436226854E-2</v>
      </c>
      <c r="FD43" s="262">
        <f t="shared" si="11"/>
        <v>1.978288820960062E-2</v>
      </c>
      <c r="FE43" s="262">
        <f t="shared" si="11"/>
        <v>2.013398335201301E-2</v>
      </c>
      <c r="FF43" s="262">
        <f t="shared" si="11"/>
        <v>2.0467808116063201E-2</v>
      </c>
      <c r="FG43" s="262">
        <f t="shared" si="11"/>
        <v>2.0784065652850379E-2</v>
      </c>
      <c r="FH43" s="262">
        <f t="shared" si="11"/>
        <v>2.1082474203603267E-2</v>
      </c>
      <c r="FI43" s="262">
        <f t="shared" si="11"/>
        <v>2.1362767351681217E-2</v>
      </c>
      <c r="FJ43" s="262">
        <f t="shared" si="11"/>
        <v>2.1624694262280374E-2</v>
      </c>
      <c r="FK43" s="262">
        <f t="shared" si="11"/>
        <v>2.1868019907439428E-2</v>
      </c>
      <c r="FL43" s="262">
        <f t="shared" si="11"/>
        <v>2.2092525278394063E-2</v>
      </c>
      <c r="FM43" s="262">
        <f t="shared" si="11"/>
        <v>2.2298007583141877E-2</v>
      </c>
      <c r="FN43" s="262">
        <f t="shared" si="11"/>
        <v>2.2484280431266955E-2</v>
      </c>
      <c r="FO43" s="262">
        <f t="shared" si="11"/>
        <v>2.2651174003039402E-2</v>
      </c>
      <c r="FP43" s="262">
        <f t="shared" si="11"/>
        <v>2.2798535204928107E-2</v>
      </c>
      <c r="FQ43" s="262">
        <f t="shared" si="11"/>
        <v>2.2926227811036762E-2</v>
      </c>
      <c r="FR43" s="262">
        <f t="shared" si="11"/>
        <v>2.3034132588592104E-2</v>
      </c>
      <c r="FS43" s="262">
        <f t="shared" si="11"/>
        <v>2.3122147409845403E-2</v>
      </c>
      <c r="FT43" s="262">
        <f t="shared" si="11"/>
        <v>2.3190187348783507E-2</v>
      </c>
      <c r="FU43" s="262">
        <f t="shared" si="11"/>
        <v>2.3238184762159407E-2</v>
      </c>
      <c r="FV43" s="262">
        <f t="shared" si="11"/>
        <v>2.3266089356535142E-2</v>
      </c>
      <c r="FW43" s="262">
        <f t="shared" si="11"/>
        <v>2.3273868239510581E-2</v>
      </c>
      <c r="FX43" s="262">
        <f t="shared" si="11"/>
        <v>2.3261505955895396E-2</v>
      </c>
      <c r="FY43" s="262">
        <f t="shared" si="11"/>
        <v>2.3229004509002414E-2</v>
      </c>
      <c r="FZ43" s="262">
        <f t="shared" si="11"/>
        <v>2.317638336608234E-2</v>
      </c>
      <c r="GA43" s="262">
        <f t="shared" si="11"/>
        <v>2.3103679448835283E-2</v>
      </c>
      <c r="GB43" s="262">
        <f t="shared" si="11"/>
        <v>2.3010947109310953E-2</v>
      </c>
      <c r="GC43" s="262">
        <f t="shared" si="11"/>
        <v>2.2898258089282003E-2</v>
      </c>
      <c r="GD43" s="262">
        <f t="shared" si="11"/>
        <v>2.2765701465139686E-2</v>
      </c>
      <c r="GE43" s="262">
        <f t="shared" si="11"/>
        <v>2.2613383577999965E-2</v>
      </c>
      <c r="GF43" s="262">
        <f t="shared" si="11"/>
        <v>2.2441427947995515E-2</v>
      </c>
      <c r="GG43" s="262">
        <f t="shared" si="11"/>
        <v>2.2249975173778226E-2</v>
      </c>
      <c r="GH43" s="262">
        <f t="shared" si="11"/>
        <v>2.2039182817276699E-2</v>
      </c>
      <c r="GI43" s="262">
        <f t="shared" si="11"/>
        <v>2.1809225273218741E-2</v>
      </c>
      <c r="GJ43" s="262">
        <f t="shared" si="11"/>
        <v>2.1560293624443481E-2</v>
      </c>
      <c r="GK43" s="262">
        <f t="shared" si="11"/>
        <v>2.1292595482112077E-2</v>
      </c>
      <c r="GL43" s="262">
        <f t="shared" si="11"/>
        <v>2.1006354811396219E-2</v>
      </c>
      <c r="GM43" s="262">
        <f t="shared" si="11"/>
        <v>2.070181174340165E-2</v>
      </c>
      <c r="GN43" s="262">
        <f t="shared" si="11"/>
        <v>2.0379222372391273E-2</v>
      </c>
      <c r="GO43" s="262">
        <f t="shared" si="11"/>
        <v>2.0038858539332384E-2</v>
      </c>
      <c r="GP43" s="262">
        <f t="shared" si="11"/>
        <v>1.9681007601010773E-2</v>
      </c>
      <c r="GQ43" s="262">
        <f t="shared" si="11"/>
        <v>1.930597218698352E-2</v>
      </c>
      <c r="GR43" s="262">
        <f t="shared" si="11"/>
        <v>1.8914069941029558E-2</v>
      </c>
      <c r="GS43" s="262">
        <f t="shared" si="11"/>
        <v>1.850563325146351E-2</v>
      </c>
      <c r="GT43" s="262">
        <f t="shared" si="11"/>
        <v>1.8081008967417305E-2</v>
      </c>
      <c r="GU43" s="262">
        <f t="shared" si="11"/>
        <v>1.7640558102292338E-2</v>
      </c>
      <c r="GV43" s="262">
        <f t="shared" si="11"/>
        <v>1.718465552580762E-2</v>
      </c>
      <c r="GW43" s="262">
        <f t="shared" si="11"/>
        <v>1.671368964263939E-2</v>
      </c>
      <c r="GX43" s="262">
        <f t="shared" si="11"/>
        <v>1.6228062060191298E-2</v>
      </c>
      <c r="GY43" s="262">
        <f t="shared" si="11"/>
        <v>1.5728187244069668E-2</v>
      </c>
      <c r="GZ43" s="262">
        <f t="shared" si="11"/>
        <v>1.5214492163001197E-2</v>
      </c>
      <c r="HA43" s="262">
        <f t="shared" si="11"/>
        <v>1.4687415921901198E-2</v>
      </c>
      <c r="HB43" s="262">
        <f t="shared" si="11"/>
        <v>1.4147409385275202E-2</v>
      </c>
      <c r="HC43" s="262">
        <f t="shared" ref="HC43:IS43" si="12">HB50*$P$39</f>
        <v>1.3594934789216584E-2</v>
      </c>
      <c r="HD43" s="262">
        <f t="shared" si="12"/>
        <v>1.3030465344450281E-2</v>
      </c>
      <c r="HE43" s="262">
        <f t="shared" si="12"/>
        <v>1.2454484829264409E-2</v>
      </c>
      <c r="HF43" s="262">
        <f t="shared" si="12"/>
        <v>1.186748717273067E-2</v>
      </c>
      <c r="HG43" s="262">
        <f t="shared" si="12"/>
        <v>1.1269976030218173E-2</v>
      </c>
      <c r="HH43" s="262">
        <f t="shared" si="12"/>
        <v>1.0662464349151511E-2</v>
      </c>
      <c r="HI43" s="262">
        <f t="shared" si="12"/>
        <v>1.004547392688406E-2</v>
      </c>
      <c r="HJ43" s="262">
        <f t="shared" si="12"/>
        <v>9.4195349618001693E-3</v>
      </c>
      <c r="HK43" s="262">
        <f t="shared" si="12"/>
        <v>8.7851855954189043E-3</v>
      </c>
      <c r="HL43" s="262">
        <f t="shared" si="12"/>
        <v>8.1429714488403474E-3</v>
      </c>
      <c r="HM43" s="262">
        <f t="shared" si="12"/>
        <v>7.4934451520198694E-3</v>
      </c>
      <c r="HN43" s="262">
        <f t="shared" si="12"/>
        <v>6.8371658667613112E-3</v>
      </c>
      <c r="HO43" s="262">
        <f t="shared" si="12"/>
        <v>6.174698804631824E-3</v>
      </c>
      <c r="HP43" s="262">
        <f t="shared" si="12"/>
        <v>5.5066147386847166E-3</v>
      </c>
      <c r="HQ43" s="262">
        <f t="shared" si="12"/>
        <v>4.8334895109058097E-3</v>
      </c>
      <c r="HR43" s="262">
        <f t="shared" si="12"/>
        <v>4.1559035349823794E-3</v>
      </c>
      <c r="HS43" s="262">
        <f t="shared" si="12"/>
        <v>3.4744412949737967E-3</v>
      </c>
      <c r="HT43" s="262">
        <f t="shared" si="12"/>
        <v>2.7896908404629736E-3</v>
      </c>
      <c r="HU43" s="262">
        <f t="shared" si="12"/>
        <v>2.1022432787677213E-3</v>
      </c>
      <c r="HV43" s="262">
        <f t="shared" si="12"/>
        <v>1.4126922634992763E-3</v>
      </c>
      <c r="HW43" s="262">
        <f t="shared" si="12"/>
        <v>7.2163348236352559E-4</v>
      </c>
      <c r="HX43" s="262">
        <f t="shared" si="12"/>
        <v>2.9664141710322248E-5</v>
      </c>
      <c r="HY43" s="262">
        <f t="shared" si="12"/>
        <v>-6.6261754931812105E-4</v>
      </c>
      <c r="HZ43" s="262">
        <f t="shared" si="12"/>
        <v>-1.3546128964207101E-3</v>
      </c>
      <c r="IA43" s="262">
        <f t="shared" si="12"/>
        <v>-2.0457232374591189E-3</v>
      </c>
      <c r="IB43" s="262">
        <f t="shared" si="12"/>
        <v>-2.7353504604476432E-3</v>
      </c>
      <c r="IC43" s="262">
        <f t="shared" si="12"/>
        <v>-3.4228975206966601E-3</v>
      </c>
      <c r="ID43" s="262">
        <f t="shared" si="12"/>
        <v>-4.1077689573769871E-3</v>
      </c>
      <c r="IE43" s="262">
        <f t="shared" si="12"/>
        <v>-4.7893714087478313E-3</v>
      </c>
      <c r="IF43" s="262">
        <f t="shared" si="12"/>
        <v>-5.4671141253801372E-3</v>
      </c>
      <c r="IG43" s="262">
        <f t="shared" si="12"/>
        <v>-6.1404094820435339E-3</v>
      </c>
      <c r="IH43" s="262">
        <f t="shared" si="12"/>
        <v>-6.8086734854949701E-3</v>
      </c>
      <c r="II43" s="262">
        <f t="shared" si="12"/>
        <v>-7.4713262807527712E-3</v>
      </c>
      <c r="IJ43" s="262">
        <f t="shared" si="12"/>
        <v>-8.1277926527823698E-3</v>
      </c>
      <c r="IK43" s="262">
        <f t="shared" si="12"/>
        <v>-8.777502525063768E-3</v>
      </c>
      <c r="IL43" s="262">
        <f t="shared" si="12"/>
        <v>-9.4198914528133785E-3</v>
      </c>
      <c r="IM43" s="262">
        <f t="shared" si="12"/>
        <v>-1.005440111259759E-2</v>
      </c>
      <c r="IN43" s="262">
        <f t="shared" si="12"/>
        <v>-1.0680479785843418E-2</v>
      </c>
      <c r="IO43" s="262">
        <f t="shared" si="12"/>
        <v>-1.1297582837404459E-2</v>
      </c>
      <c r="IP43" s="262">
        <f t="shared" si="12"/>
        <v>-1.190517318713301E-2</v>
      </c>
      <c r="IQ43" s="262">
        <f t="shared" si="12"/>
        <v>-1.2502721776373855E-2</v>
      </c>
      <c r="IR43" s="262">
        <f t="shared" si="12"/>
        <v>-1.308970802643963E-2</v>
      </c>
      <c r="IS43" s="262">
        <f t="shared" si="12"/>
        <v>-1.3665620290493263E-2</v>
      </c>
      <c r="IT43" s="262">
        <f t="shared" ref="IT43" si="13">IS50*$P$39</f>
        <v>-1.4229956297857472E-2</v>
      </c>
      <c r="IU43" s="262">
        <f t="shared" ref="IU43" si="14">IT50*$P$39</f>
        <v>-1.4782223589904915E-2</v>
      </c>
      <c r="IV43" s="262">
        <f t="shared" ref="IV43" si="15">IU50*$P$39</f>
        <v>-1.5321939947974473E-2</v>
      </c>
      <c r="IW43" s="262">
        <f t="shared" ref="IW43" si="16">IV50*$P$39</f>
        <v>-1.5848633812333625E-2</v>
      </c>
      <c r="IX43" s="262">
        <f t="shared" ref="IX43" si="17">IW50*$P$39</f>
        <v>-1.6361844692365127E-2</v>
      </c>
      <c r="IY43" s="262">
        <f t="shared" ref="IY43" si="18">IX50*$P$39</f>
        <v>-1.6861123566953368E-2</v>
      </c>
      <c r="IZ43" s="262">
        <f t="shared" ref="IZ43" si="19">IY50*$P$39</f>
        <v>-1.7346033275649587E-2</v>
      </c>
      <c r="JA43" s="262">
        <f t="shared" ref="JA43" si="20">IZ50*$P$39</f>
        <v>-1.7816148898700361E-2</v>
      </c>
      <c r="JB43" s="262">
        <f t="shared" ref="JB43" si="21">JA50*$P$39</f>
        <v>-1.827105812794402E-2</v>
      </c>
      <c r="JC43" s="262">
        <f t="shared" ref="JC43" si="22">JB50*$P$39</f>
        <v>-1.8710361626124914E-2</v>
      </c>
      <c r="JD43" s="262">
        <f t="shared" ref="JD43" si="23">JC50*$P$39</f>
        <v>-1.9133673375204597E-2</v>
      </c>
      <c r="JE43" s="262">
        <f t="shared" ref="JE43" si="24">JD50*$P$39</f>
        <v>-1.9540621013580894E-2</v>
      </c>
      <c r="JF43" s="262">
        <f t="shared" ref="JF43" si="25">JE50*$P$39</f>
        <v>-1.9930846161724792E-2</v>
      </c>
      <c r="JG43" s="262">
        <f t="shared" ref="JG43" si="26">JF50*$P$39</f>
        <v>-2.0304004735656064E-2</v>
      </c>
      <c r="JH43" s="262">
        <f t="shared" ref="JH43" si="27">JG50*$P$39</f>
        <v>-2.0659767248257643E-2</v>
      </c>
    </row>
    <row r="44" spans="2:268" hidden="1" x14ac:dyDescent="0.25">
      <c r="I44" s="255"/>
      <c r="K44" s="267">
        <f>IF(Results!I18=" ","0",MAX(R44:IS44))</f>
        <v>0.80033426102569327</v>
      </c>
      <c r="P44" s="271">
        <f>P43/235</f>
        <v>22.797820537406253</v>
      </c>
      <c r="Q44" s="255"/>
      <c r="R44" s="262">
        <f>$G$31</f>
        <v>0.76426986794788188</v>
      </c>
      <c r="S44" s="262">
        <f t="shared" ref="S44:CD44" si="28">IF(R46&lt;=0,0,R44+S43)</f>
        <v>0.76386597786385735</v>
      </c>
      <c r="T44" s="262">
        <f t="shared" si="28"/>
        <v>0.76280117114476587</v>
      </c>
      <c r="U44" s="262">
        <f t="shared" si="28"/>
        <v>0.76107609446485436</v>
      </c>
      <c r="V44" s="262">
        <f t="shared" si="28"/>
        <v>0.75869196585173404</v>
      </c>
      <c r="W44" s="262">
        <f t="shared" si="28"/>
        <v>0.75565057384030332</v>
      </c>
      <c r="X44" s="262">
        <f t="shared" si="28"/>
        <v>0.75195427613344934</v>
      </c>
      <c r="Y44" s="262">
        <f t="shared" si="28"/>
        <v>0.74760599777006165</v>
      </c>
      <c r="Z44" s="262">
        <f t="shared" si="28"/>
        <v>0.74260922880227487</v>
      </c>
      <c r="AA44" s="262">
        <f t="shared" si="28"/>
        <v>0.73696802148358731</v>
      </c>
      <c r="AB44" s="262">
        <f t="shared" si="28"/>
        <v>0.73068698697021706</v>
      </c>
      <c r="AC44" s="262">
        <f t="shared" si="28"/>
        <v>0.72377129153908126</v>
      </c>
      <c r="AD44" s="262">
        <f t="shared" si="28"/>
        <v>0.71622665232444715</v>
      </c>
      <c r="AE44" s="262">
        <f t="shared" si="28"/>
        <v>0.708059332577755</v>
      </c>
      <c r="AF44" s="262">
        <f t="shared" si="28"/>
        <v>0.6992761364546658</v>
      </c>
      <c r="AG44" s="262">
        <f t="shared" si="28"/>
        <v>0.68988440333267498</v>
      </c>
      <c r="AH44" s="262">
        <f t="shared" si="28"/>
        <v>0.67989200166575214</v>
      </c>
      <c r="AI44" s="262">
        <f t="shared" si="28"/>
        <v>0.66930732237956914</v>
      </c>
      <c r="AJ44" s="262">
        <f t="shared" si="28"/>
        <v>0.65813927181417808</v>
      </c>
      <c r="AK44" s="262">
        <f t="shared" si="28"/>
        <v>0.64639726421948407</v>
      </c>
      <c r="AL44" s="262">
        <f t="shared" si="28"/>
        <v>0.63409121381019506</v>
      </c>
      <c r="AM44" s="262">
        <f t="shared" si="28"/>
        <v>0.62123152638670764</v>
      </c>
      <c r="AN44" s="262">
        <f t="shared" si="28"/>
        <v>0.60782909052901268</v>
      </c>
      <c r="AO44" s="262">
        <f t="shared" si="28"/>
        <v>0.59389526837203865</v>
      </c>
      <c r="AP44" s="262">
        <f t="shared" si="28"/>
        <v>0.57944188596876012</v>
      </c>
      <c r="AQ44" s="262">
        <f t="shared" si="28"/>
        <v>0.56448122325086958</v>
      </c>
      <c r="AR44" s="262">
        <f t="shared" si="28"/>
        <v>0.54902600359383058</v>
      </c>
      <c r="AS44" s="262">
        <f t="shared" si="28"/>
        <v>0.53308938299726849</v>
      </c>
      <c r="AT44" s="262">
        <f t="shared" si="28"/>
        <v>0.5166849388876944</v>
      </c>
      <c r="AU44" s="262">
        <f t="shared" si="28"/>
        <v>0.49982665855514347</v>
      </c>
      <c r="AV44" s="262">
        <f t="shared" si="28"/>
        <v>0.4825289272319242</v>
      </c>
      <c r="AW44" s="262">
        <f t="shared" si="28"/>
        <v>0.46480651582479443</v>
      </c>
      <c r="AX44" s="262">
        <f t="shared" si="28"/>
        <v>0.44667456831027413</v>
      </c>
      <c r="AY44" s="262">
        <f t="shared" si="28"/>
        <v>0.42814858880432161</v>
      </c>
      <c r="AZ44" s="262">
        <f t="shared" si="28"/>
        <v>0.40924442831710833</v>
      </c>
      <c r="BA44" s="262">
        <f t="shared" si="28"/>
        <v>0.3899782712044752</v>
      </c>
      <c r="BB44" s="262">
        <f t="shared" si="28"/>
        <v>0.37036662132684961</v>
      </c>
      <c r="BC44" s="262">
        <f t="shared" si="28"/>
        <v>0.35042628792885483</v>
      </c>
      <c r="BD44" s="262">
        <f t="shared" si="28"/>
        <v>0.33017437124972276</v>
      </c>
      <c r="BE44" s="262">
        <f t="shared" si="28"/>
        <v>0.30962824787881049</v>
      </c>
      <c r="BF44" s="262">
        <f t="shared" si="28"/>
        <v>0.28880555586713386</v>
      </c>
      <c r="BG44" s="262">
        <f t="shared" si="28"/>
        <v>0.26772417960832701</v>
      </c>
      <c r="BH44" s="262">
        <f t="shared" si="28"/>
        <v>0.24640223450203569</v>
      </c>
      <c r="BI44" s="262">
        <f t="shared" si="28"/>
        <v>0.2248580514122171</v>
      </c>
      <c r="BJ44" s="262">
        <f t="shared" si="28"/>
        <v>0.2031101609340667</v>
      </c>
      <c r="BK44" s="262">
        <f t="shared" si="28"/>
        <v>0.18117727748315904</v>
      </c>
      <c r="BL44" s="262">
        <f t="shared" si="28"/>
        <v>0.1590782832200327</v>
      </c>
      <c r="BM44" s="262">
        <f t="shared" si="28"/>
        <v>0.13683221182362809</v>
      </c>
      <c r="BN44" s="262">
        <f t="shared" si="28"/>
        <v>0.11445823212836757</v>
      </c>
      <c r="BO44" s="262">
        <f t="shared" si="28"/>
        <v>9.1975631638063785E-2</v>
      </c>
      <c r="BP44" s="262">
        <f t="shared" si="28"/>
        <v>6.9403799931089236E-2</v>
      </c>
      <c r="BQ44" s="262">
        <f t="shared" si="28"/>
        <v>4.6762211970572232E-2</v>
      </c>
      <c r="BR44" s="262">
        <f t="shared" si="28"/>
        <v>2.4070411334854075E-2</v>
      </c>
      <c r="BS44" s="262">
        <f t="shared" si="28"/>
        <v>1.3479933810815678E-3</v>
      </c>
      <c r="BT44" s="262">
        <f t="shared" si="28"/>
        <v>-2.1385411642206562E-2</v>
      </c>
      <c r="BU44" s="262">
        <f t="shared" si="28"/>
        <v>-4.4110155519957048E-2</v>
      </c>
      <c r="BV44" s="262">
        <f t="shared" si="28"/>
        <v>-6.6806589018554713E-2</v>
      </c>
      <c r="BW44" s="262">
        <f t="shared" si="28"/>
        <v>-8.9455078841169849E-2</v>
      </c>
      <c r="BX44" s="262">
        <f t="shared" si="28"/>
        <v>-0.11203602457784907</v>
      </c>
      <c r="BY44" s="262">
        <f t="shared" si="28"/>
        <v>-0.13452987563351101</v>
      </c>
      <c r="BZ44" s="262">
        <f t="shared" si="28"/>
        <v>-0.15691714812195279</v>
      </c>
      <c r="CA44" s="262">
        <f t="shared" si="28"/>
        <v>-0.17917844170920677</v>
      </c>
      <c r="CB44" s="262">
        <f t="shared" si="28"/>
        <v>-0.20129445639257193</v>
      </c>
      <c r="CC44" s="262">
        <f t="shared" si="28"/>
        <v>-0.22324600920133181</v>
      </c>
      <c r="CD44" s="262">
        <f t="shared" si="28"/>
        <v>-0.24501405080436983</v>
      </c>
      <c r="CE44" s="262">
        <f t="shared" ref="CE44:EP44" si="29">IF(CD46&lt;=0,0,CD44+CE43)</f>
        <v>-0.26657968201011506</v>
      </c>
      <c r="CF44" s="262">
        <f t="shared" si="29"/>
        <v>-0.28792417014540983</v>
      </c>
      <c r="CG44" s="262">
        <f t="shared" si="29"/>
        <v>-0.30902896529846513</v>
      </c>
      <c r="CH44" s="262">
        <f t="shared" si="29"/>
        <v>-0.3298757164120944</v>
      </c>
      <c r="CI44" s="262">
        <f t="shared" si="29"/>
        <v>-0.35044628721417326</v>
      </c>
      <c r="CJ44" s="262">
        <f t="shared" si="29"/>
        <v>-0.3707227719698678</v>
      </c>
      <c r="CK44" s="262">
        <f t="shared" si="29"/>
        <v>-0.39068751104378174</v>
      </c>
      <c r="CL44" s="262">
        <f t="shared" si="29"/>
        <v>-0.41032310625714363</v>
      </c>
      <c r="CM44" s="262">
        <f t="shared" si="29"/>
        <v>-0.42961243602831911</v>
      </c>
      <c r="CN44" s="262">
        <f t="shared" si="29"/>
        <v>-0.44853867028185757</v>
      </c>
      <c r="CO44" s="262">
        <f t="shared" si="29"/>
        <v>-0.4670852851142247</v>
      </c>
      <c r="CP44" s="262">
        <f t="shared" si="29"/>
        <v>-0.48523607720321293</v>
      </c>
      <c r="CQ44" s="262">
        <f t="shared" si="29"/>
        <v>-0.50297517794846736</v>
      </c>
      <c r="CR44" s="262">
        <f t="shared" si="29"/>
        <v>-0.52028706733092145</v>
      </c>
      <c r="CS44" s="262">
        <f t="shared" si="29"/>
        <v>-0.53715658747884831</v>
      </c>
      <c r="CT44" s="262">
        <f t="shared" si="29"/>
        <v>-0.55356895592907784</v>
      </c>
      <c r="CU44" s="262">
        <f t="shared" si="29"/>
        <v>-0.56950977857161988</v>
      </c>
      <c r="CV44" s="262">
        <f t="shared" si="29"/>
        <v>-0.58496506226602296</v>
      </c>
      <c r="CW44" s="262">
        <f t="shared" si="29"/>
        <v>-0.59992122711913221</v>
      </c>
      <c r="CX44" s="262">
        <f t="shared" si="29"/>
        <v>-0.61436511841297725</v>
      </c>
      <c r="CY44" s="262">
        <f t="shared" si="29"/>
        <v>-0.62828401817236601</v>
      </c>
      <c r="CZ44" s="262">
        <f t="shared" si="29"/>
        <v>-0.64166565636220563</v>
      </c>
      <c r="DA44" s="262">
        <f t="shared" si="29"/>
        <v>-0.65449822170448291</v>
      </c>
      <c r="DB44" s="262">
        <f t="shared" si="29"/>
        <v>-0.66677037210550494</v>
      </c>
      <c r="DC44" s="262">
        <f t="shared" si="29"/>
        <v>-0.67847124468404585</v>
      </c>
      <c r="DD44" s="262">
        <f t="shared" si="29"/>
        <v>-0.68959046539162272</v>
      </c>
      <c r="DE44" s="262">
        <f t="shared" si="29"/>
        <v>-0.7001181582160364</v>
      </c>
      <c r="DF44" s="262">
        <f t="shared" si="29"/>
        <v>-0.7100449539608723</v>
      </c>
      <c r="DG44" s="262">
        <f t="shared" si="29"/>
        <v>-0.7193619985914711</v>
      </c>
      <c r="DH44" s="262">
        <f t="shared" si="29"/>
        <v>-0.72806096114198093</v>
      </c>
      <c r="DI44" s="262">
        <f t="shared" si="29"/>
        <v>-0.73613404117409031</v>
      </c>
      <c r="DJ44" s="262">
        <f t="shared" si="29"/>
        <v>-0.74357397578325524</v>
      </c>
      <c r="DK44" s="262">
        <f t="shared" si="29"/>
        <v>-0.75037404614342162</v>
      </c>
      <c r="DL44" s="262">
        <f t="shared" si="29"/>
        <v>-0.75652808358636769</v>
      </c>
      <c r="DM44" s="262">
        <f t="shared" si="29"/>
        <v>-0.76203047520907341</v>
      </c>
      <c r="DN44" s="262">
        <f t="shared" si="29"/>
        <v>-0.76687616900394928</v>
      </c>
      <c r="DO44" s="262">
        <f t="shared" si="29"/>
        <v>-0.77106067850760351</v>
      </c>
      <c r="DP44" s="262">
        <f t="shared" si="29"/>
        <v>-0.77458008696364911</v>
      </c>
      <c r="DQ44" s="262">
        <f t="shared" si="29"/>
        <v>-0.77743105099527277</v>
      </c>
      <c r="DR44" s="262">
        <f t="shared" si="29"/>
        <v>-0.77961080378449388</v>
      </c>
      <c r="DS44" s="262">
        <f t="shared" si="29"/>
        <v>-0.78111715775485979</v>
      </c>
      <c r="DT44" s="262">
        <f t="shared" si="29"/>
        <v>-0.78194850675454963</v>
      </c>
      <c r="DU44" s="262">
        <f t="shared" si="29"/>
        <v>-0.78210382773846021</v>
      </c>
      <c r="DV44" s="262">
        <f t="shared" si="29"/>
        <v>-0.78158268194637903</v>
      </c>
      <c r="DW44" s="262">
        <f t="shared" si="29"/>
        <v>-0.78038521557697715</v>
      </c>
      <c r="DX44" s="262">
        <f t="shared" si="29"/>
        <v>-0.77851215995610679</v>
      </c>
      <c r="DY44" s="262">
        <f t="shared" si="29"/>
        <v>-0.77596483119837922</v>
      </c>
      <c r="DZ44" s="262">
        <f t="shared" si="29"/>
        <v>-0.77274512936309292</v>
      </c>
      <c r="EA44" s="262">
        <f t="shared" si="29"/>
        <v>-0.76885553710428811</v>
      </c>
      <c r="EB44" s="262">
        <f t="shared" si="29"/>
        <v>-0.76429911781519544</v>
      </c>
      <c r="EC44" s="262">
        <f t="shared" si="29"/>
        <v>-0.75907951326961831</v>
      </c>
      <c r="ED44" s="262">
        <f t="shared" si="29"/>
        <v>-0.75320094076051547</v>
      </c>
      <c r="EE44" s="262">
        <f t="shared" si="29"/>
        <v>-0.74666818973903615</v>
      </c>
      <c r="EF44" s="262">
        <f t="shared" si="29"/>
        <v>-0.73948661795601278</v>
      </c>
      <c r="EG44" s="262">
        <f t="shared" si="29"/>
        <v>-0.73166214710885003</v>
      </c>
      <c r="EH44" s="262">
        <f t="shared" si="29"/>
        <v>-0.72320125799755397</v>
      </c>
      <c r="EI44" s="262">
        <f t="shared" si="29"/>
        <v>-0.71411098519355232</v>
      </c>
      <c r="EJ44" s="262">
        <f t="shared" si="29"/>
        <v>-0.70439891122545017</v>
      </c>
      <c r="EK44" s="262">
        <f t="shared" si="29"/>
        <v>-0.69407316028697685</v>
      </c>
      <c r="EL44" s="262">
        <f t="shared" si="29"/>
        <v>-0.68314239147175648</v>
      </c>
      <c r="EM44" s="262">
        <f t="shared" si="29"/>
        <v>-0.67161579154033846</v>
      </c>
      <c r="EN44" s="262">
        <f t="shared" si="29"/>
        <v>-0.65950306722594509</v>
      </c>
      <c r="EO44" s="262">
        <f t="shared" si="29"/>
        <v>-0.64681443708508557</v>
      </c>
      <c r="EP44" s="262">
        <f t="shared" si="29"/>
        <v>-0.63356062289962822</v>
      </c>
      <c r="EQ44" s="262">
        <f t="shared" ref="EQ44:HB44" si="30">IF(EP46&lt;=0,0,EP44+EQ43)</f>
        <v>-0.61975284063799341</v>
      </c>
      <c r="ER44" s="262">
        <f t="shared" si="30"/>
        <v>-0.60540279098206007</v>
      </c>
      <c r="ES44" s="262">
        <f t="shared" si="30"/>
        <v>-0.59052264942909571</v>
      </c>
      <c r="ET44" s="262">
        <f t="shared" si="30"/>
        <v>-0.57512505597583818</v>
      </c>
      <c r="EU44" s="262">
        <f t="shared" si="30"/>
        <v>-0.5592231043941277</v>
      </c>
      <c r="EV44" s="262">
        <f t="shared" si="30"/>
        <v>-0.54283033110704382</v>
      </c>
      <c r="EW44" s="262">
        <f t="shared" si="30"/>
        <v>-0.52596070367432213</v>
      </c>
      <c r="EX44" s="262">
        <f t="shared" si="30"/>
        <v>-0.50862860889823314</v>
      </c>
      <c r="EY44" s="262">
        <f t="shared" si="30"/>
        <v>-0.49084884055847505</v>
      </c>
      <c r="EZ44" s="262">
        <f t="shared" si="30"/>
        <v>-0.47263658678770815</v>
      </c>
      <c r="FA44" s="262">
        <f t="shared" si="30"/>
        <v>-0.45400741709744119</v>
      </c>
      <c r="FB44" s="262">
        <f t="shared" si="30"/>
        <v>-0.43497726906705569</v>
      </c>
      <c r="FC44" s="262">
        <f t="shared" si="30"/>
        <v>-0.41556243470478715</v>
      </c>
      <c r="FD44" s="262">
        <f t="shared" si="30"/>
        <v>-0.39577954649518654</v>
      </c>
      <c r="FE44" s="262">
        <f t="shared" si="30"/>
        <v>-0.37564556314317354</v>
      </c>
      <c r="FF44" s="262">
        <f t="shared" si="30"/>
        <v>-0.35517775502711035</v>
      </c>
      <c r="FG44" s="262">
        <f t="shared" si="30"/>
        <v>-0.33439368937425995</v>
      </c>
      <c r="FH44" s="262">
        <f t="shared" si="30"/>
        <v>-0.31331121517065669</v>
      </c>
      <c r="FI44" s="262">
        <f t="shared" si="30"/>
        <v>-0.29194844781897544</v>
      </c>
      <c r="FJ44" s="262">
        <f t="shared" si="30"/>
        <v>-0.27032375355669508</v>
      </c>
      <c r="FK44" s="262">
        <f t="shared" si="30"/>
        <v>-0.24845573364925566</v>
      </c>
      <c r="FL44" s="262">
        <f t="shared" si="30"/>
        <v>-0.2263632083708616</v>
      </c>
      <c r="FM44" s="262">
        <f t="shared" si="30"/>
        <v>-0.20406520078771972</v>
      </c>
      <c r="FN44" s="262">
        <f t="shared" si="30"/>
        <v>-0.18158092035645276</v>
      </c>
      <c r="FO44" s="262">
        <f t="shared" si="30"/>
        <v>-0.15892974635341336</v>
      </c>
      <c r="FP44" s="262">
        <f t="shared" si="30"/>
        <v>-0.13613121114848525</v>
      </c>
      <c r="FQ44" s="262">
        <f t="shared" si="30"/>
        <v>-0.11320498333744849</v>
      </c>
      <c r="FR44" s="262">
        <f t="shared" si="30"/>
        <v>-9.017085074885639E-2</v>
      </c>
      <c r="FS44" s="262">
        <f t="shared" si="30"/>
        <v>-6.7048703339010987E-2</v>
      </c>
      <c r="FT44" s="262">
        <f t="shared" si="30"/>
        <v>-4.3858515990227484E-2</v>
      </c>
      <c r="FU44" s="262">
        <f t="shared" si="30"/>
        <v>-2.0620331228068077E-2</v>
      </c>
      <c r="FV44" s="262">
        <f t="shared" si="30"/>
        <v>2.6457581284670649E-3</v>
      </c>
      <c r="FW44" s="262">
        <f t="shared" si="30"/>
        <v>2.5919626367977646E-2</v>
      </c>
      <c r="FX44" s="262">
        <f t="shared" si="30"/>
        <v>4.9181132323873042E-2</v>
      </c>
      <c r="FY44" s="262">
        <f t="shared" si="30"/>
        <v>7.2410136832875449E-2</v>
      </c>
      <c r="FZ44" s="262">
        <f t="shared" si="30"/>
        <v>9.5586520198957789E-2</v>
      </c>
      <c r="GA44" s="262">
        <f t="shared" si="30"/>
        <v>0.11869019964779307</v>
      </c>
      <c r="GB44" s="262">
        <f t="shared" si="30"/>
        <v>0.14170114675710402</v>
      </c>
      <c r="GC44" s="262">
        <f t="shared" si="30"/>
        <v>0.16459940484638602</v>
      </c>
      <c r="GD44" s="262">
        <f t="shared" si="30"/>
        <v>0.1873651063115257</v>
      </c>
      <c r="GE44" s="262">
        <f t="shared" si="30"/>
        <v>0.20997848988952567</v>
      </c>
      <c r="GF44" s="262">
        <f t="shared" si="30"/>
        <v>0.23241991783752119</v>
      </c>
      <c r="GG44" s="262">
        <f t="shared" si="30"/>
        <v>0.25466989301129944</v>
      </c>
      <c r="GH44" s="262">
        <f t="shared" si="30"/>
        <v>0.27670907582857612</v>
      </c>
      <c r="GI44" s="262">
        <f t="shared" si="30"/>
        <v>0.29851830110179489</v>
      </c>
      <c r="GJ44" s="262">
        <f t="shared" si="30"/>
        <v>0.3200785947262384</v>
      </c>
      <c r="GK44" s="262">
        <f t="shared" si="30"/>
        <v>0.34137119020835049</v>
      </c>
      <c r="GL44" s="262">
        <f t="shared" si="30"/>
        <v>0.36237754501974673</v>
      </c>
      <c r="GM44" s="262">
        <f t="shared" si="30"/>
        <v>0.38307935676314836</v>
      </c>
      <c r="GN44" s="262">
        <f t="shared" si="30"/>
        <v>0.40345857913553962</v>
      </c>
      <c r="GO44" s="262">
        <f t="shared" si="30"/>
        <v>0.42349743767487202</v>
      </c>
      <c r="GP44" s="262">
        <f t="shared" si="30"/>
        <v>0.44317844527588279</v>
      </c>
      <c r="GQ44" s="262">
        <f t="shared" si="30"/>
        <v>0.46248441746286634</v>
      </c>
      <c r="GR44" s="262">
        <f t="shared" si="30"/>
        <v>0.4813984874038959</v>
      </c>
      <c r="GS44" s="262">
        <f t="shared" si="30"/>
        <v>0.49990412065535939</v>
      </c>
      <c r="GT44" s="262">
        <f t="shared" si="30"/>
        <v>0.51798512962277665</v>
      </c>
      <c r="GU44" s="262">
        <f t="shared" si="30"/>
        <v>0.53562568772506902</v>
      </c>
      <c r="GV44" s="262">
        <f t="shared" si="30"/>
        <v>0.55281034325087663</v>
      </c>
      <c r="GW44" s="262">
        <f t="shared" si="30"/>
        <v>0.56952403289351605</v>
      </c>
      <c r="GX44" s="262">
        <f t="shared" si="30"/>
        <v>0.58575209495370739</v>
      </c>
      <c r="GY44" s="262">
        <f t="shared" si="30"/>
        <v>0.60148028219777705</v>
      </c>
      <c r="GZ44" s="262">
        <f t="shared" si="30"/>
        <v>0.61669477436077824</v>
      </c>
      <c r="HA44" s="262">
        <f t="shared" si="30"/>
        <v>0.63138219028267939</v>
      </c>
      <c r="HB44" s="262">
        <f t="shared" si="30"/>
        <v>0.64552959966795465</v>
      </c>
      <c r="HC44" s="262">
        <f t="shared" ref="HC44:IS44" si="31">IF(HB46&lt;=0,0,HB44+HC43)</f>
        <v>0.65912453445717123</v>
      </c>
      <c r="HD44" s="262">
        <f t="shared" si="31"/>
        <v>0.67215499980162152</v>
      </c>
      <c r="HE44" s="262">
        <f t="shared" si="31"/>
        <v>0.68460948463088589</v>
      </c>
      <c r="HF44" s="262">
        <f t="shared" si="31"/>
        <v>0.69647697180361656</v>
      </c>
      <c r="HG44" s="262">
        <f t="shared" si="31"/>
        <v>0.70774694783383474</v>
      </c>
      <c r="HH44" s="262">
        <f t="shared" si="31"/>
        <v>0.71840941218298626</v>
      </c>
      <c r="HI44" s="262">
        <f t="shared" si="31"/>
        <v>0.7284548861098703</v>
      </c>
      <c r="HJ44" s="262">
        <f t="shared" si="31"/>
        <v>0.73787442107167045</v>
      </c>
      <c r="HK44" s="262">
        <f t="shared" si="31"/>
        <v>0.7466596066670893</v>
      </c>
      <c r="HL44" s="262">
        <f t="shared" si="31"/>
        <v>0.75480257811592966</v>
      </c>
      <c r="HM44" s="262">
        <f t="shared" si="31"/>
        <v>0.76229602326794954</v>
      </c>
      <c r="HN44" s="262">
        <f t="shared" si="31"/>
        <v>0.76913318913471085</v>
      </c>
      <c r="HO44" s="262">
        <f t="shared" si="31"/>
        <v>0.77530788793934269</v>
      </c>
      <c r="HP44" s="262">
        <f t="shared" si="31"/>
        <v>0.78081450267802743</v>
      </c>
      <c r="HQ44" s="262">
        <f t="shared" si="31"/>
        <v>0.78564799218893322</v>
      </c>
      <c r="HR44" s="262">
        <f t="shared" si="31"/>
        <v>0.78980389572391563</v>
      </c>
      <c r="HS44" s="262">
        <f t="shared" si="31"/>
        <v>0.79327833701888939</v>
      </c>
      <c r="HT44" s="262">
        <f t="shared" si="31"/>
        <v>0.79606802785935238</v>
      </c>
      <c r="HU44" s="262">
        <f t="shared" si="31"/>
        <v>0.79817027113812011</v>
      </c>
      <c r="HV44" s="262">
        <f t="shared" si="31"/>
        <v>0.79958296340161938</v>
      </c>
      <c r="HW44" s="262">
        <f t="shared" si="31"/>
        <v>0.80030459688398292</v>
      </c>
      <c r="HX44" s="262">
        <f t="shared" si="31"/>
        <v>0.80033426102569327</v>
      </c>
      <c r="HY44" s="262">
        <f t="shared" si="31"/>
        <v>0.7996716434763752</v>
      </c>
      <c r="HZ44" s="262">
        <f t="shared" si="31"/>
        <v>0.79831703057995451</v>
      </c>
      <c r="IA44" s="262">
        <f t="shared" si="31"/>
        <v>0.7962713073424954</v>
      </c>
      <c r="IB44" s="262">
        <f t="shared" si="31"/>
        <v>0.79353595688204781</v>
      </c>
      <c r="IC44" s="262">
        <f t="shared" si="31"/>
        <v>0.79011305936135112</v>
      </c>
      <c r="ID44" s="262">
        <f t="shared" si="31"/>
        <v>0.78600529040397416</v>
      </c>
      <c r="IE44" s="262">
        <f t="shared" si="31"/>
        <v>0.78121591899522635</v>
      </c>
      <c r="IF44" s="262">
        <f t="shared" si="31"/>
        <v>0.77574880486984621</v>
      </c>
      <c r="IG44" s="262">
        <f t="shared" si="31"/>
        <v>0.76960839538780268</v>
      </c>
      <c r="IH44" s="262">
        <f t="shared" si="31"/>
        <v>0.76279972190230771</v>
      </c>
      <c r="II44" s="262">
        <f t="shared" si="31"/>
        <v>0.75532839562155496</v>
      </c>
      <c r="IJ44" s="262">
        <f t="shared" si="31"/>
        <v>0.74720060296877255</v>
      </c>
      <c r="IK44" s="262">
        <f t="shared" si="31"/>
        <v>0.73842310044370874</v>
      </c>
      <c r="IL44" s="262">
        <f t="shared" si="31"/>
        <v>0.72900320899089532</v>
      </c>
      <c r="IM44" s="262">
        <f t="shared" si="31"/>
        <v>0.71894880787829774</v>
      </c>
      <c r="IN44" s="262">
        <f t="shared" si="31"/>
        <v>0.70826832809245432</v>
      </c>
      <c r="IO44" s="262">
        <f t="shared" si="31"/>
        <v>0.69697074525504987</v>
      </c>
      <c r="IP44" s="262">
        <f t="shared" si="31"/>
        <v>0.68506557206791685</v>
      </c>
      <c r="IQ44" s="262">
        <f t="shared" si="31"/>
        <v>0.67256285029154295</v>
      </c>
      <c r="IR44" s="262">
        <f t="shared" si="31"/>
        <v>0.65947314226510334</v>
      </c>
      <c r="IS44" s="262">
        <f t="shared" si="31"/>
        <v>0.64580752197461011</v>
      </c>
      <c r="IT44" s="262">
        <f t="shared" ref="IT44" si="32">IF(IS46&lt;=0,0,IS44+IT43)</f>
        <v>0.63157756567675261</v>
      </c>
      <c r="IU44" s="262">
        <f t="shared" ref="IU44" si="33">IF(IT46&lt;=0,0,IT44+IU43)</f>
        <v>0.61679534208684772</v>
      </c>
      <c r="IV44" s="262">
        <f t="shared" ref="IV44" si="34">IF(IU46&lt;=0,0,IU44+IV43)</f>
        <v>0.60147340213887324</v>
      </c>
      <c r="IW44" s="262">
        <f t="shared" ref="IW44" si="35">IF(IV46&lt;=0,0,IV44+IW43)</f>
        <v>0.58562476832653965</v>
      </c>
      <c r="IX44" s="262">
        <f t="shared" ref="IX44" si="36">IF(IW46&lt;=0,0,IW44+IX43)</f>
        <v>0.56926292363417452</v>
      </c>
      <c r="IY44" s="262">
        <f t="shared" ref="IY44" si="37">IF(IX46&lt;=0,0,IX44+IY43)</f>
        <v>0.55240180006722117</v>
      </c>
      <c r="IZ44" s="262">
        <f t="shared" ref="IZ44" si="38">IF(IY46&lt;=0,0,IY44+IZ43)</f>
        <v>0.53505576679157163</v>
      </c>
      <c r="JA44" s="262">
        <f t="shared" ref="JA44" si="39">IF(IZ46&lt;=0,0,IZ44+JA43)</f>
        <v>0.51723961789287132</v>
      </c>
      <c r="JB44" s="262">
        <f t="shared" ref="JB44" si="40">IF(JA46&lt;=0,0,JA44+JB43)</f>
        <v>0.49896855976492732</v>
      </c>
      <c r="JC44" s="262">
        <f t="shared" ref="JC44" si="41">IF(JB46&lt;=0,0,JB44+JC43)</f>
        <v>0.48025819813880238</v>
      </c>
      <c r="JD44" s="262">
        <f t="shared" ref="JD44" si="42">IF(JC46&lt;=0,0,JC44+JD43)</f>
        <v>0.46112452476359778</v>
      </c>
      <c r="JE44" s="262">
        <f t="shared" ref="JE44" si="43">IF(JD46&lt;=0,0,JD44+JE43)</f>
        <v>0.44158390375001688</v>
      </c>
      <c r="JF44" s="262">
        <f t="shared" ref="JF44" si="44">IF(JE46&lt;=0,0,JE44+JF43)</f>
        <v>0.42165305758829208</v>
      </c>
      <c r="JG44" s="262">
        <f t="shared" ref="JG44" si="45">IF(JF46&lt;=0,0,JF44+JG43)</f>
        <v>0.401349052852636</v>
      </c>
      <c r="JH44" s="262">
        <f t="shared" ref="JH44" si="46">IF(JG46&lt;=0,0,JG44+JH43)</f>
        <v>0.38068928560437837</v>
      </c>
    </row>
    <row r="45" spans="2:268" hidden="1" x14ac:dyDescent="0.25">
      <c r="Q45" s="255"/>
      <c r="R45" s="262">
        <v>0</v>
      </c>
      <c r="S45" s="262">
        <f t="shared" ref="S45:CD45" si="47">$P$39*(S44+R44)/2</f>
        <v>19.16099172327645</v>
      </c>
      <c r="T45" s="262">
        <f t="shared" si="47"/>
        <v>19.142576025898737</v>
      </c>
      <c r="U45" s="262">
        <f t="shared" si="47"/>
        <v>19.107594232320817</v>
      </c>
      <c r="V45" s="262">
        <f t="shared" si="47"/>
        <v>19.056069723668774</v>
      </c>
      <c r="W45" s="262">
        <f t="shared" si="47"/>
        <v>18.988040198632493</v>
      </c>
      <c r="X45" s="262">
        <f t="shared" si="47"/>
        <v>18.903557646063692</v>
      </c>
      <c r="Y45" s="262">
        <f t="shared" si="47"/>
        <v>18.802688305211806</v>
      </c>
      <c r="Z45" s="262">
        <f t="shared" si="47"/>
        <v>18.685512613628482</v>
      </c>
      <c r="AA45" s="262">
        <f t="shared" si="47"/>
        <v>18.552125142785357</v>
      </c>
      <c r="AB45" s="262">
        <f t="shared" si="47"/>
        <v>18.402634521455411</v>
      </c>
      <c r="AC45" s="262">
        <f t="shared" si="47"/>
        <v>18.237163346929908</v>
      </c>
      <c r="AD45" s="262">
        <f t="shared" si="47"/>
        <v>18.0558480841391</v>
      </c>
      <c r="AE45" s="262">
        <f t="shared" si="47"/>
        <v>17.858838952758827</v>
      </c>
      <c r="AF45" s="262">
        <f t="shared" si="47"/>
        <v>17.646299802410173</v>
      </c>
      <c r="AG45" s="262">
        <f t="shared" si="47"/>
        <v>17.41840797604501</v>
      </c>
      <c r="AH45" s="262">
        <f t="shared" si="47"/>
        <v>17.175354161640207</v>
      </c>
      <c r="AI45" s="262">
        <f t="shared" si="47"/>
        <v>16.917342232326284</v>
      </c>
      <c r="AJ45" s="262">
        <f t="shared" si="47"/>
        <v>16.644589075081107</v>
      </c>
      <c r="AK45" s="262">
        <f t="shared" si="47"/>
        <v>16.357324408141771</v>
      </c>
      <c r="AL45" s="262">
        <f t="shared" si="47"/>
        <v>16.055790587285404</v>
      </c>
      <c r="AM45" s="262">
        <f t="shared" si="47"/>
        <v>15.740242401143725</v>
      </c>
      <c r="AN45" s="262">
        <f t="shared" si="47"/>
        <v>15.410946855721127</v>
      </c>
      <c r="AO45" s="262">
        <f t="shared" si="47"/>
        <v>15.068182948310666</v>
      </c>
      <c r="AP45" s="262">
        <f t="shared" si="47"/>
        <v>14.712241430992863</v>
      </c>
      <c r="AQ45" s="262">
        <f t="shared" si="47"/>
        <v>14.343424563919493</v>
      </c>
      <c r="AR45" s="262">
        <f t="shared" si="47"/>
        <v>13.962045858590715</v>
      </c>
      <c r="AS45" s="262">
        <f t="shared" si="47"/>
        <v>13.568429811348429</v>
      </c>
      <c r="AT45" s="262">
        <f t="shared" si="47"/>
        <v>13.162911627310903</v>
      </c>
      <c r="AU45" s="262">
        <f t="shared" si="47"/>
        <v>12.745836934981682</v>
      </c>
      <c r="AV45" s="262">
        <f t="shared" si="47"/>
        <v>12.31756149178069</v>
      </c>
      <c r="AW45" s="262">
        <f t="shared" si="47"/>
        <v>11.878450880742223</v>
      </c>
      <c r="AX45" s="262">
        <f t="shared" si="47"/>
        <v>11.428880198643482</v>
      </c>
      <c r="AY45" s="262">
        <f t="shared" si="47"/>
        <v>10.96923373582614</v>
      </c>
      <c r="AZ45" s="262">
        <f t="shared" si="47"/>
        <v>10.499904647986337</v>
      </c>
      <c r="BA45" s="262">
        <f t="shared" si="47"/>
        <v>10.021294620212934</v>
      </c>
      <c r="BB45" s="262">
        <f t="shared" si="47"/>
        <v>9.5338135235544232</v>
      </c>
      <c r="BC45" s="262">
        <f t="shared" si="47"/>
        <v>9.0378790644155753</v>
      </c>
      <c r="BD45" s="262">
        <f t="shared" si="47"/>
        <v>8.5339164270764858</v>
      </c>
      <c r="BE45" s="262">
        <f t="shared" si="47"/>
        <v>8.0223579096401334</v>
      </c>
      <c r="BF45" s="262">
        <f t="shared" si="47"/>
        <v>7.503642553724589</v>
      </c>
      <c r="BG45" s="262">
        <f t="shared" si="47"/>
        <v>6.9782157682048522</v>
      </c>
      <c r="BH45" s="262">
        <f t="shared" si="47"/>
        <v>6.446528947335544</v>
      </c>
      <c r="BI45" s="262">
        <f t="shared" si="47"/>
        <v>5.9090390835739433</v>
      </c>
      <c r="BJ45" s="262">
        <f t="shared" si="47"/>
        <v>5.3662083754318326</v>
      </c>
      <c r="BK45" s="262">
        <f t="shared" si="47"/>
        <v>4.8185038306985088</v>
      </c>
      <c r="BL45" s="262">
        <f t="shared" si="47"/>
        <v>4.2663968653712478</v>
      </c>
      <c r="BM45" s="262">
        <f t="shared" si="47"/>
        <v>3.7103628986272321</v>
      </c>
      <c r="BN45" s="262">
        <f t="shared" si="47"/>
        <v>3.1508809441905083</v>
      </c>
      <c r="BO45" s="262">
        <f t="shared" si="47"/>
        <v>2.5884331984447608</v>
      </c>
      <c r="BP45" s="262">
        <f t="shared" si="47"/>
        <v>2.0235046256382012</v>
      </c>
      <c r="BQ45" s="262">
        <f t="shared" si="47"/>
        <v>1.4565825405341526</v>
      </c>
      <c r="BR45" s="262">
        <f t="shared" si="47"/>
        <v>0.88815618887094483</v>
      </c>
      <c r="BS45" s="262">
        <f t="shared" si="47"/>
        <v>0.3187163259835839</v>
      </c>
      <c r="BT45" s="262">
        <f t="shared" si="47"/>
        <v>-0.25124520605254103</v>
      </c>
      <c r="BU45" s="262">
        <f t="shared" si="47"/>
        <v>-0.8212359023872543</v>
      </c>
      <c r="BV45" s="262">
        <f t="shared" si="47"/>
        <v>-1.3907630201202796</v>
      </c>
      <c r="BW45" s="262">
        <f t="shared" si="47"/>
        <v>-1.9593340034079809</v>
      </c>
      <c r="BX45" s="262">
        <f t="shared" si="47"/>
        <v>-2.5264569085969169</v>
      </c>
      <c r="BY45" s="262">
        <f t="shared" si="47"/>
        <v>-3.0916408290144339</v>
      </c>
      <c r="BZ45" s="262">
        <f t="shared" si="47"/>
        <v>-3.6543963190560333</v>
      </c>
      <c r="CA45" s="262">
        <f t="shared" si="47"/>
        <v>-4.2142358172114633</v>
      </c>
      <c r="CB45" s="262">
        <f t="shared" si="47"/>
        <v>-4.7706740676491641</v>
      </c>
      <c r="CC45" s="262">
        <f t="shared" si="47"/>
        <v>-5.3232285400121917</v>
      </c>
      <c r="CD45" s="262">
        <f t="shared" si="47"/>
        <v>-5.8714198470647885</v>
      </c>
      <c r="CE45" s="262">
        <f t="shared" ref="CE45:EP45" si="48">$P$39*(CE44+CD44)/2</f>
        <v>-6.4147721598215153</v>
      </c>
      <c r="CF45" s="262">
        <f t="shared" si="48"/>
        <v>-6.9528136198081594</v>
      </c>
      <c r="CG45" s="262">
        <f t="shared" si="48"/>
        <v>-7.4850767481002869</v>
      </c>
      <c r="CH45" s="262">
        <f t="shared" si="48"/>
        <v>-8.0110988507803</v>
      </c>
      <c r="CI45" s="262">
        <f t="shared" si="48"/>
        <v>-8.5304224204761638</v>
      </c>
      <c r="CJ45" s="262">
        <f t="shared" si="48"/>
        <v>-9.0425955336243327</v>
      </c>
      <c r="CK45" s="262">
        <f t="shared" si="48"/>
        <v>-9.5471722431144883</v>
      </c>
      <c r="CL45" s="262">
        <f t="shared" si="48"/>
        <v>-10.043712965980925</v>
      </c>
      <c r="CM45" s="262">
        <f t="shared" si="48"/>
        <v>-10.531784865807142</v>
      </c>
      <c r="CN45" s="262">
        <f t="shared" si="48"/>
        <v>-11.010962229511293</v>
      </c>
      <c r="CO45" s="262">
        <f t="shared" si="48"/>
        <v>-11.480826838178475</v>
      </c>
      <c r="CP45" s="262">
        <f t="shared" si="48"/>
        <v>-11.940968331628151</v>
      </c>
      <c r="CQ45" s="262">
        <f t="shared" si="48"/>
        <v>-12.390984566396146</v>
      </c>
      <c r="CR45" s="262">
        <f t="shared" si="48"/>
        <v>-12.830481966820587</v>
      </c>
      <c r="CS45" s="262">
        <f t="shared" si="48"/>
        <v>-13.259075868924654</v>
      </c>
      <c r="CT45" s="262">
        <f t="shared" si="48"/>
        <v>-13.676390856798349</v>
      </c>
      <c r="CU45" s="262">
        <f t="shared" si="48"/>
        <v>-14.082061091188327</v>
      </c>
      <c r="CV45" s="262">
        <f t="shared" si="48"/>
        <v>-14.475730630001978</v>
      </c>
      <c r="CW45" s="262">
        <f t="shared" si="48"/>
        <v>-14.857053740449789</v>
      </c>
      <c r="CX45" s="262">
        <f t="shared" si="48"/>
        <v>-15.225695202555155</v>
      </c>
      <c r="CY45" s="262">
        <f t="shared" si="48"/>
        <v>-15.581330603759518</v>
      </c>
      <c r="CZ45" s="262">
        <f t="shared" si="48"/>
        <v>-15.923646624367157</v>
      </c>
      <c r="DA45" s="262">
        <f t="shared" si="48"/>
        <v>-16.252341313578089</v>
      </c>
      <c r="DB45" s="262">
        <f t="shared" si="48"/>
        <v>-16.567124355865172</v>
      </c>
      <c r="DC45" s="262">
        <f t="shared" si="48"/>
        <v>-16.867717327460127</v>
      </c>
      <c r="DD45" s="262">
        <f t="shared" si="48"/>
        <v>-17.153853942721209</v>
      </c>
      <c r="DE45" s="262">
        <f t="shared" si="48"/>
        <v>-17.425280290161297</v>
      </c>
      <c r="DF45" s="262">
        <f t="shared" si="48"/>
        <v>-17.6817550579337</v>
      </c>
      <c r="DG45" s="262">
        <f t="shared" si="48"/>
        <v>-17.923049748565006</v>
      </c>
      <c r="DH45" s="262">
        <f t="shared" si="48"/>
        <v>-18.148948882748552</v>
      </c>
      <c r="DI45" s="262">
        <f t="shared" si="48"/>
        <v>-18.359250192012912</v>
      </c>
      <c r="DJ45" s="262">
        <f t="shared" si="48"/>
        <v>-18.55376480009517</v>
      </c>
      <c r="DK45" s="262">
        <f t="shared" si="48"/>
        <v>-18.732317392853595</v>
      </c>
      <c r="DL45" s="262">
        <f t="shared" si="48"/>
        <v>-18.89474637655826</v>
      </c>
      <c r="DM45" s="262">
        <f t="shared" si="48"/>
        <v>-19.040904024428414</v>
      </c>
      <c r="DN45" s="262">
        <f t="shared" si="48"/>
        <v>-19.170656611269088</v>
      </c>
      <c r="DO45" s="262">
        <f t="shared" si="48"/>
        <v>-19.283884536087989</v>
      </c>
      <c r="DP45" s="262">
        <f t="shared" si="48"/>
        <v>-19.380482432582067</v>
      </c>
      <c r="DQ45" s="262">
        <f t="shared" si="48"/>
        <v>-19.46035926738374</v>
      </c>
      <c r="DR45" s="262">
        <f t="shared" si="48"/>
        <v>-19.523438425974611</v>
      </c>
      <c r="DS45" s="262">
        <f t="shared" si="48"/>
        <v>-19.569657786187342</v>
      </c>
      <c r="DT45" s="262">
        <f t="shared" si="48"/>
        <v>-19.598969779216944</v>
      </c>
      <c r="DU45" s="262">
        <f t="shared" si="48"/>
        <v>-19.611341438085617</v>
      </c>
      <c r="DV45" s="262">
        <f t="shared" si="48"/>
        <v>-19.606754433506975</v>
      </c>
      <c r="DW45" s="262">
        <f t="shared" si="48"/>
        <v>-19.585205097109981</v>
      </c>
      <c r="DX45" s="262">
        <f t="shared" si="48"/>
        <v>-19.546704432000269</v>
      </c>
      <c r="DY45" s="262">
        <f t="shared" si="48"/>
        <v>-19.491278110626972</v>
      </c>
      <c r="DZ45" s="262">
        <f t="shared" si="48"/>
        <v>-19.41896645995568</v>
      </c>
      <c r="EA45" s="262">
        <f t="shared" si="48"/>
        <v>-19.329824433958077</v>
      </c>
      <c r="EB45" s="262">
        <f t="shared" si="48"/>
        <v>-19.223921573418874</v>
      </c>
      <c r="EC45" s="262">
        <f t="shared" si="48"/>
        <v>-19.101341953095158</v>
      </c>
      <c r="ED45" s="262">
        <f t="shared" si="48"/>
        <v>-18.962184116263433</v>
      </c>
      <c r="EE45" s="262">
        <f t="shared" si="48"/>
        <v>-18.806560996698387</v>
      </c>
      <c r="EF45" s="262">
        <f t="shared" si="48"/>
        <v>-18.63459982814938</v>
      </c>
      <c r="EG45" s="262">
        <f t="shared" si="48"/>
        <v>-18.446442041376571</v>
      </c>
      <c r="EH45" s="262">
        <f t="shared" si="48"/>
        <v>-18.242243148830568</v>
      </c>
      <c r="EI45" s="262">
        <f t="shared" si="48"/>
        <v>-18.022172617068211</v>
      </c>
      <c r="EJ45" s="262">
        <f t="shared" si="48"/>
        <v>-17.786413727002333</v>
      </c>
      <c r="EK45" s="262">
        <f t="shared" si="48"/>
        <v>-17.535163422103292</v>
      </c>
      <c r="EL45" s="262">
        <f t="shared" si="48"/>
        <v>-17.2686321446763</v>
      </c>
      <c r="EM45" s="262">
        <f t="shared" si="48"/>
        <v>-16.987043660340778</v>
      </c>
      <c r="EN45" s="262">
        <f t="shared" si="48"/>
        <v>-16.690634870860915</v>
      </c>
      <c r="EO45" s="262">
        <f t="shared" si="48"/>
        <v>-16.379655615485415</v>
      </c>
      <c r="EP45" s="262">
        <f t="shared" si="48"/>
        <v>-16.054368460956251</v>
      </c>
      <c r="EQ45" s="262">
        <f t="shared" ref="EQ45:HB45" si="49">$P$39*(EQ44+EP44)/2</f>
        <v>-15.715048480365166</v>
      </c>
      <c r="ER45" s="262">
        <f t="shared" si="49"/>
        <v>-15.361983021036625</v>
      </c>
      <c r="ES45" s="262">
        <f t="shared" si="49"/>
        <v>-14.995471461636638</v>
      </c>
      <c r="ET45" s="262">
        <f t="shared" si="49"/>
        <v>-14.615824958713594</v>
      </c>
      <c r="EU45" s="262">
        <f t="shared" si="49"/>
        <v>-14.223366182878276</v>
      </c>
      <c r="EV45" s="262">
        <f t="shared" si="49"/>
        <v>-13.81842904485325</v>
      </c>
      <c r="EW45" s="262">
        <f t="shared" si="49"/>
        <v>-13.401358411613868</v>
      </c>
      <c r="EX45" s="262">
        <f t="shared" si="49"/>
        <v>-12.972509812871193</v>
      </c>
      <c r="EY45" s="262">
        <f t="shared" si="49"/>
        <v>-12.532249138144211</v>
      </c>
      <c r="EZ45" s="262">
        <f t="shared" si="49"/>
        <v>-12.080952324674453</v>
      </c>
      <c r="FA45" s="262">
        <f t="shared" si="49"/>
        <v>-11.619005036450471</v>
      </c>
      <c r="FB45" s="262">
        <f t="shared" si="49"/>
        <v>-11.146802334624342</v>
      </c>
      <c r="FC45" s="262">
        <f t="shared" si="49"/>
        <v>-10.664748339591034</v>
      </c>
      <c r="FD45" s="262">
        <f t="shared" si="49"/>
        <v>-10.173255885023352</v>
      </c>
      <c r="FE45" s="262">
        <f t="shared" si="49"/>
        <v>-9.6727461641713521</v>
      </c>
      <c r="FF45" s="262">
        <f t="shared" si="49"/>
        <v>-9.1636483687088361</v>
      </c>
      <c r="FG45" s="262">
        <f t="shared" si="49"/>
        <v>-8.6463993204503513</v>
      </c>
      <c r="FH45" s="262">
        <f t="shared" si="49"/>
        <v>-8.1214430962570709</v>
      </c>
      <c r="FI45" s="262">
        <f t="shared" si="49"/>
        <v>-7.5892306464527426</v>
      </c>
      <c r="FJ45" s="262">
        <f t="shared" si="49"/>
        <v>-7.050219407074187</v>
      </c>
      <c r="FK45" s="262">
        <f t="shared" si="49"/>
        <v>-6.5048729062949011</v>
      </c>
      <c r="FL45" s="262">
        <f t="shared" si="49"/>
        <v>-5.9536603653646569</v>
      </c>
      <c r="FM45" s="262">
        <f t="shared" si="49"/>
        <v>-5.3970562944092348</v>
      </c>
      <c r="FN45" s="262">
        <f t="shared" si="49"/>
        <v>-4.8355400834354221</v>
      </c>
      <c r="FO45" s="262">
        <f t="shared" si="49"/>
        <v>-4.2695955888982455</v>
      </c>
      <c r="FP45" s="262">
        <f t="shared" si="49"/>
        <v>-3.6997107161979468</v>
      </c>
      <c r="FQ45" s="262">
        <f t="shared" si="49"/>
        <v>-3.1263769984535776</v>
      </c>
      <c r="FR45" s="262">
        <f t="shared" si="49"/>
        <v>-2.550089171929689</v>
      </c>
      <c r="FS45" s="262">
        <f t="shared" si="49"/>
        <v>-1.9713447484864299</v>
      </c>
      <c r="FT45" s="262">
        <f t="shared" si="49"/>
        <v>-1.390643585413903</v>
      </c>
      <c r="FU45" s="262">
        <f t="shared" si="49"/>
        <v>-0.80848745303784619</v>
      </c>
      <c r="FV45" s="262">
        <f t="shared" si="49"/>
        <v>-0.22537960046865668</v>
      </c>
      <c r="FW45" s="262">
        <f t="shared" si="49"/>
        <v>0.35817568013257439</v>
      </c>
      <c r="FX45" s="262">
        <f t="shared" si="49"/>
        <v>0.94167349038392578</v>
      </c>
      <c r="FY45" s="262">
        <f t="shared" si="49"/>
        <v>1.5246087632330569</v>
      </c>
      <c r="FZ45" s="262">
        <f t="shared" si="49"/>
        <v>2.1064767008427578</v>
      </c>
      <c r="GA45" s="262">
        <f t="shared" si="49"/>
        <v>2.6867732124256665</v>
      </c>
      <c r="GB45" s="262">
        <f t="shared" si="49"/>
        <v>3.2649953516578361</v>
      </c>
      <c r="GC45" s="262">
        <f t="shared" si="49"/>
        <v>3.8406417532807002</v>
      </c>
      <c r="GD45" s="262">
        <f t="shared" si="49"/>
        <v>4.4132130685026958</v>
      </c>
      <c r="GE45" s="262">
        <f t="shared" si="49"/>
        <v>4.9822123988335525</v>
      </c>
      <c r="GF45" s="262">
        <f t="shared" si="49"/>
        <v>5.5471457279675223</v>
      </c>
      <c r="GG45" s="262">
        <f t="shared" si="49"/>
        <v>6.1075223513318146</v>
      </c>
      <c r="GH45" s="262">
        <f t="shared" si="49"/>
        <v>6.6628553029299109</v>
      </c>
      <c r="GI45" s="262">
        <f t="shared" si="49"/>
        <v>7.2126617791038488</v>
      </c>
      <c r="GJ45" s="262">
        <f t="shared" si="49"/>
        <v>7.756463558846252</v>
      </c>
      <c r="GK45" s="262">
        <f t="shared" si="49"/>
        <v>8.2937874202945956</v>
      </c>
      <c r="GL45" s="262">
        <f t="shared" si="49"/>
        <v>8.8241655530362362</v>
      </c>
      <c r="GM45" s="262">
        <f t="shared" si="49"/>
        <v>9.3471359658695281</v>
      </c>
      <c r="GN45" s="262">
        <f t="shared" si="49"/>
        <v>9.8622428896641274</v>
      </c>
      <c r="GO45" s="262">
        <f t="shared" si="49"/>
        <v>10.369037174964642</v>
      </c>
      <c r="GP45" s="262">
        <f t="shared" si="49"/>
        <v>10.86707668398518</v>
      </c>
      <c r="GQ45" s="262">
        <f t="shared" si="49"/>
        <v>11.355926676661378</v>
      </c>
      <c r="GR45" s="262">
        <f t="shared" si="49"/>
        <v>11.835160190412982</v>
      </c>
      <c r="GS45" s="262">
        <f t="shared" si="49"/>
        <v>12.304358413282987</v>
      </c>
      <c r="GT45" s="262">
        <f t="shared" si="49"/>
        <v>12.76311105013777</v>
      </c>
      <c r="GU45" s="262">
        <f t="shared" si="49"/>
        <v>13.21101668159136</v>
      </c>
      <c r="GV45" s="262">
        <f t="shared" si="49"/>
        <v>13.64768311535</v>
      </c>
      <c r="GW45" s="262">
        <f t="shared" si="49"/>
        <v>14.072727729665921</v>
      </c>
      <c r="GX45" s="262">
        <f t="shared" si="49"/>
        <v>14.485777808595833</v>
      </c>
      <c r="GY45" s="262">
        <f t="shared" si="49"/>
        <v>14.88647086877377</v>
      </c>
      <c r="GZ45" s="262">
        <f t="shared" si="49"/>
        <v>15.274454977411661</v>
      </c>
      <c r="HA45" s="262">
        <f t="shared" si="49"/>
        <v>15.649389061246755</v>
      </c>
      <c r="HB45" s="262">
        <f t="shared" si="49"/>
        <v>16.010943206166012</v>
      </c>
      <c r="HC45" s="262">
        <f t="shared" ref="HC45:IS45" si="50">$P$39*(HC44+HB44)/2</f>
        <v>16.358798947243375</v>
      </c>
      <c r="HD45" s="262">
        <f t="shared" si="50"/>
        <v>16.692649548934558</v>
      </c>
      <c r="HE45" s="262">
        <f t="shared" si="50"/>
        <v>17.012200275190356</v>
      </c>
      <c r="HF45" s="262">
        <f t="shared" si="50"/>
        <v>17.317168649239871</v>
      </c>
      <c r="HG45" s="262">
        <f t="shared" si="50"/>
        <v>17.607284702825289</v>
      </c>
      <c r="HH45" s="262">
        <f t="shared" si="50"/>
        <v>17.882291214669216</v>
      </c>
      <c r="HI45" s="262">
        <f t="shared" si="50"/>
        <v>18.141943937953428</v>
      </c>
      <c r="HJ45" s="262">
        <f t="shared" si="50"/>
        <v>18.386011816625206</v>
      </c>
      <c r="HK45" s="262">
        <f t="shared" si="50"/>
        <v>18.61427719033362</v>
      </c>
      <c r="HL45" s="262">
        <f t="shared" si="50"/>
        <v>18.826535987811848</v>
      </c>
      <c r="HM45" s="262">
        <f t="shared" si="50"/>
        <v>19.022597908544839</v>
      </c>
      <c r="HN45" s="262">
        <f t="shared" si="50"/>
        <v>19.202286592553495</v>
      </c>
      <c r="HO45" s="262">
        <f t="shared" si="50"/>
        <v>19.365439778152982</v>
      </c>
      <c r="HP45" s="262">
        <f t="shared" si="50"/>
        <v>19.511909447543921</v>
      </c>
      <c r="HQ45" s="262">
        <f t="shared" si="50"/>
        <v>19.641561960105051</v>
      </c>
      <c r="HR45" s="262">
        <f t="shared" si="50"/>
        <v>19.754278173275249</v>
      </c>
      <c r="HS45" s="262">
        <f t="shared" si="50"/>
        <v>19.84995355091478</v>
      </c>
      <c r="HT45" s="262">
        <f t="shared" si="50"/>
        <v>19.928498259050237</v>
      </c>
      <c r="HU45" s="262">
        <f t="shared" si="50"/>
        <v>19.989837248922306</v>
      </c>
      <c r="HV45" s="262">
        <f t="shared" si="50"/>
        <v>20.033910327253544</v>
      </c>
      <c r="HW45" s="262">
        <f t="shared" si="50"/>
        <v>20.060672213680942</v>
      </c>
      <c r="HX45" s="262">
        <f t="shared" si="50"/>
        <v>20.070092585303041</v>
      </c>
      <c r="HY45" s="262">
        <f t="shared" si="50"/>
        <v>20.062156108295692</v>
      </c>
      <c r="HZ45" s="262">
        <f t="shared" si="50"/>
        <v>20.036862456569192</v>
      </c>
      <c r="IA45" s="262">
        <f t="shared" si="50"/>
        <v>19.994226317448316</v>
      </c>
      <c r="IB45" s="262">
        <f t="shared" si="50"/>
        <v>19.93427738437077</v>
      </c>
      <c r="IC45" s="262">
        <f t="shared" si="50"/>
        <v>19.857060336606335</v>
      </c>
      <c r="ID45" s="262">
        <f t="shared" si="50"/>
        <v>19.762634806014535</v>
      </c>
      <c r="IE45" s="262">
        <f t="shared" si="50"/>
        <v>19.65107533086487</v>
      </c>
      <c r="IF45" s="262">
        <f t="shared" si="50"/>
        <v>19.522471296761516</v>
      </c>
      <c r="IG45" s="262">
        <f t="shared" si="50"/>
        <v>19.376926864714353</v>
      </c>
      <c r="IH45" s="262">
        <f t="shared" si="50"/>
        <v>19.214560886424493</v>
      </c>
      <c r="II45" s="262">
        <f t="shared" si="50"/>
        <v>19.035506806854677</v>
      </c>
      <c r="IJ45" s="262">
        <f t="shared" si="50"/>
        <v>18.839912554161064</v>
      </c>
      <c r="IK45" s="262">
        <f t="shared" si="50"/>
        <v>18.627940417083032</v>
      </c>
      <c r="IL45" s="262">
        <f t="shared" si="50"/>
        <v>18.399766909897167</v>
      </c>
      <c r="IM45" s="262">
        <f t="shared" si="50"/>
        <v>18.155582625047614</v>
      </c>
      <c r="IN45" s="262">
        <f t="shared" si="50"/>
        <v>17.895592073574683</v>
      </c>
      <c r="IO45" s="262">
        <f t="shared" si="50"/>
        <v>17.620013513480107</v>
      </c>
      <c r="IP45" s="262">
        <f t="shared" si="50"/>
        <v>17.329078766178764</v>
      </c>
      <c r="IQ45" s="262">
        <f t="shared" si="50"/>
        <v>17.023033021188123</v>
      </c>
      <c r="IR45" s="262">
        <f t="shared" si="50"/>
        <v>16.702134629219731</v>
      </c>
      <c r="IS45" s="262">
        <f t="shared" si="50"/>
        <v>16.36665488385588</v>
      </c>
      <c r="IT45" s="262">
        <f t="shared" ref="IT45" si="51">$P$39*(IT44+IS44)/2</f>
        <v>16.016877791989103</v>
      </c>
      <c r="IU45" s="262">
        <f t="shared" ref="IU45" si="52">$P$39*(IU44+IT44)/2</f>
        <v>15.653099833225015</v>
      </c>
      <c r="IV45" s="262">
        <f t="shared" ref="IV45" si="53">$P$39*(IV44+IU44)/2</f>
        <v>15.275629708454099</v>
      </c>
      <c r="IW45" s="262">
        <f t="shared" ref="IW45" si="54">$P$39*(IW44+IV44)/2</f>
        <v>14.884788077804581</v>
      </c>
      <c r="IX45" s="262">
        <f t="shared" ref="IX45" si="55">$P$39*(IX44+IW44)/2</f>
        <v>14.480907288198821</v>
      </c>
      <c r="IY45" s="262">
        <f t="shared" ref="IY45" si="56">$P$39*(IY44+IX44)/2</f>
        <v>14.064331090746085</v>
      </c>
      <c r="IZ45" s="262">
        <f t="shared" ref="IZ45" si="57">$P$39*(IZ44+IY44)/2</f>
        <v>13.635414348210174</v>
      </c>
      <c r="JA45" s="262">
        <f t="shared" ref="JA45" si="58">$P$39*(JA44+IZ44)/2</f>
        <v>13.194522732807245</v>
      </c>
      <c r="JB45" s="262">
        <f t="shared" ref="JB45" si="59">$P$39*(JB44+JA44)/2</f>
        <v>12.742032414587932</v>
      </c>
      <c r="JC45" s="262">
        <f t="shared" ref="JC45" si="60">$P$39*(JC44+JB44)/2</f>
        <v>12.278329740663466</v>
      </c>
      <c r="JD45" s="262">
        <f t="shared" ref="JD45" si="61">$P$39*(JD44+JC44)/2</f>
        <v>11.803810905559068</v>
      </c>
      <c r="JE45" s="262">
        <f t="shared" ref="JE45" si="62">$P$39*(JE44+JD44)/2</f>
        <v>11.318881612971577</v>
      </c>
      <c r="JF45" s="262">
        <f t="shared" ref="JF45" si="63">$P$39*(JF44+JE44)/2</f>
        <v>10.823956729215668</v>
      </c>
      <c r="JG45" s="262">
        <f t="shared" ref="JG45" si="64">$P$39*(JG44+JF44)/2</f>
        <v>10.319459928656386</v>
      </c>
      <c r="JH45" s="262">
        <f t="shared" ref="JH45" si="65">$P$39*(JH44+JG44)/2</f>
        <v>9.8058233314329133</v>
      </c>
    </row>
    <row r="46" spans="2:268" hidden="1" x14ac:dyDescent="0.25">
      <c r="C46" s="255"/>
      <c r="H46" t="str">
        <f>IF(AND(Results!I18&lt;&gt;" ",K40&lt;=K42*1.1,K40&gt;=Results!C51,K42&lt;=Results!C51),CONCATENATE("TARGET ORBIT HAS BEEN ACHIEVED - Payload Ratio of ",ROUND(Configuration!H23,1)),"Orbit adjustment insufficient - orbit is too eccentric, too low or too high")</f>
        <v>TARGET ORBIT HAS BEEN ACHIEVED - Payload Ratio of 45.7</v>
      </c>
      <c r="Q46" s="255"/>
      <c r="R46" s="262">
        <f>$G$32</f>
        <v>239.82758078255455</v>
      </c>
      <c r="S46" s="262">
        <f>IF(R46+(S45/1000)&lt;=0,0,R46+(S45/1000))</f>
        <v>239.84674177427783</v>
      </c>
      <c r="T46" s="262">
        <f t="shared" ref="T46:CE46" si="66">IF(S46+(T45/1000)&lt;=0,0,S46+(T45/1000))</f>
        <v>239.86588435030373</v>
      </c>
      <c r="U46" s="262">
        <f t="shared" si="66"/>
        <v>239.88499194453604</v>
      </c>
      <c r="V46" s="262">
        <f t="shared" si="66"/>
        <v>239.9040480142597</v>
      </c>
      <c r="W46" s="262">
        <f t="shared" si="66"/>
        <v>239.92303605445832</v>
      </c>
      <c r="X46" s="262">
        <f t="shared" si="66"/>
        <v>239.94193961210439</v>
      </c>
      <c r="Y46" s="262">
        <f t="shared" si="66"/>
        <v>239.96074230040961</v>
      </c>
      <c r="Z46" s="262">
        <f t="shared" si="66"/>
        <v>239.97942781302322</v>
      </c>
      <c r="AA46" s="262">
        <f t="shared" si="66"/>
        <v>239.997979938166</v>
      </c>
      <c r="AB46" s="262">
        <f t="shared" si="66"/>
        <v>240.01638257268746</v>
      </c>
      <c r="AC46" s="262">
        <f t="shared" si="66"/>
        <v>240.03461973603439</v>
      </c>
      <c r="AD46" s="262">
        <f t="shared" si="66"/>
        <v>240.05267558411853</v>
      </c>
      <c r="AE46" s="262">
        <f t="shared" si="66"/>
        <v>240.07053442307128</v>
      </c>
      <c r="AF46" s="262">
        <f t="shared" si="66"/>
        <v>240.08818072287369</v>
      </c>
      <c r="AG46" s="262">
        <f t="shared" si="66"/>
        <v>240.10559913084973</v>
      </c>
      <c r="AH46" s="262">
        <f t="shared" si="66"/>
        <v>240.12277448501138</v>
      </c>
      <c r="AI46" s="262">
        <f t="shared" si="66"/>
        <v>240.13969182724369</v>
      </c>
      <c r="AJ46" s="262">
        <f t="shared" si="66"/>
        <v>240.15633641631877</v>
      </c>
      <c r="AK46" s="262">
        <f t="shared" si="66"/>
        <v>240.17269374072691</v>
      </c>
      <c r="AL46" s="262">
        <f t="shared" si="66"/>
        <v>240.18874953131419</v>
      </c>
      <c r="AM46" s="262">
        <f t="shared" si="66"/>
        <v>240.20448977371532</v>
      </c>
      <c r="AN46" s="262">
        <f t="shared" si="66"/>
        <v>240.21990072057105</v>
      </c>
      <c r="AO46" s="262">
        <f t="shared" si="66"/>
        <v>240.23496890351936</v>
      </c>
      <c r="AP46" s="262">
        <f t="shared" si="66"/>
        <v>240.24968114495036</v>
      </c>
      <c r="AQ46" s="262">
        <f t="shared" si="66"/>
        <v>240.26402456951428</v>
      </c>
      <c r="AR46" s="262">
        <f t="shared" si="66"/>
        <v>240.27798661537287</v>
      </c>
      <c r="AS46" s="262">
        <f t="shared" si="66"/>
        <v>240.29155504518423</v>
      </c>
      <c r="AT46" s="262">
        <f t="shared" si="66"/>
        <v>240.30471795681154</v>
      </c>
      <c r="AU46" s="262">
        <f t="shared" si="66"/>
        <v>240.31746379374653</v>
      </c>
      <c r="AV46" s="262">
        <f t="shared" si="66"/>
        <v>240.32978135523831</v>
      </c>
      <c r="AW46" s="262">
        <f t="shared" si="66"/>
        <v>240.34165980611905</v>
      </c>
      <c r="AX46" s="262">
        <f t="shared" si="66"/>
        <v>240.3530886863177</v>
      </c>
      <c r="AY46" s="262">
        <f t="shared" si="66"/>
        <v>240.36405792005354</v>
      </c>
      <c r="AZ46" s="262">
        <f t="shared" si="66"/>
        <v>240.37455782470153</v>
      </c>
      <c r="BA46" s="262">
        <f t="shared" si="66"/>
        <v>240.38457911932173</v>
      </c>
      <c r="BB46" s="262">
        <f t="shared" si="66"/>
        <v>240.39411293284527</v>
      </c>
      <c r="BC46" s="262">
        <f t="shared" si="66"/>
        <v>240.40315081190968</v>
      </c>
      <c r="BD46" s="262">
        <f t="shared" si="66"/>
        <v>240.41168472833675</v>
      </c>
      <c r="BE46" s="262">
        <f t="shared" si="66"/>
        <v>240.4197070862464</v>
      </c>
      <c r="BF46" s="262">
        <f t="shared" si="66"/>
        <v>240.42721072880013</v>
      </c>
      <c r="BG46" s="262">
        <f t="shared" si="66"/>
        <v>240.43418894456835</v>
      </c>
      <c r="BH46" s="262">
        <f t="shared" si="66"/>
        <v>240.44063547351567</v>
      </c>
      <c r="BI46" s="262">
        <f t="shared" si="66"/>
        <v>240.44654451259925</v>
      </c>
      <c r="BJ46" s="262">
        <f t="shared" si="66"/>
        <v>240.45191072097467</v>
      </c>
      <c r="BK46" s="262">
        <f t="shared" si="66"/>
        <v>240.45672922480537</v>
      </c>
      <c r="BL46" s="262">
        <f t="shared" si="66"/>
        <v>240.46099562167075</v>
      </c>
      <c r="BM46" s="262">
        <f t="shared" si="66"/>
        <v>240.46470598456938</v>
      </c>
      <c r="BN46" s="262">
        <f t="shared" si="66"/>
        <v>240.46785686551357</v>
      </c>
      <c r="BO46" s="262">
        <f t="shared" si="66"/>
        <v>240.47044529871201</v>
      </c>
      <c r="BP46" s="262">
        <f t="shared" si="66"/>
        <v>240.47246880333765</v>
      </c>
      <c r="BQ46" s="262">
        <f t="shared" si="66"/>
        <v>240.47392538587818</v>
      </c>
      <c r="BR46" s="262">
        <f t="shared" si="66"/>
        <v>240.47481354206704</v>
      </c>
      <c r="BS46" s="262">
        <f t="shared" si="66"/>
        <v>240.47513225839302</v>
      </c>
      <c r="BT46" s="262">
        <f t="shared" si="66"/>
        <v>240.47488101318697</v>
      </c>
      <c r="BU46" s="262">
        <f t="shared" si="66"/>
        <v>240.47405977728459</v>
      </c>
      <c r="BV46" s="262">
        <f t="shared" si="66"/>
        <v>240.47266901426448</v>
      </c>
      <c r="BW46" s="262">
        <f t="shared" si="66"/>
        <v>240.47070968026108</v>
      </c>
      <c r="BX46" s="262">
        <f t="shared" si="66"/>
        <v>240.4681832233525</v>
      </c>
      <c r="BY46" s="262">
        <f t="shared" si="66"/>
        <v>240.46509158252348</v>
      </c>
      <c r="BZ46" s="262">
        <f t="shared" si="66"/>
        <v>240.46143718620442</v>
      </c>
      <c r="CA46" s="262">
        <f t="shared" si="66"/>
        <v>240.45722295038721</v>
      </c>
      <c r="CB46" s="262">
        <f t="shared" si="66"/>
        <v>240.45245227631955</v>
      </c>
      <c r="CC46" s="262">
        <f t="shared" si="66"/>
        <v>240.44712904777953</v>
      </c>
      <c r="CD46" s="262">
        <f t="shared" si="66"/>
        <v>240.44125762793246</v>
      </c>
      <c r="CE46" s="262">
        <f t="shared" si="66"/>
        <v>240.43484285577264</v>
      </c>
      <c r="CF46" s="262">
        <f t="shared" ref="CF46:EQ46" si="67">IF(CE46+(CF45/1000)&lt;=0,0,CE46+(CF45/1000))</f>
        <v>240.42789004215282</v>
      </c>
      <c r="CG46" s="262">
        <f t="shared" si="67"/>
        <v>240.42040496540471</v>
      </c>
      <c r="CH46" s="262">
        <f t="shared" si="67"/>
        <v>240.41239386655394</v>
      </c>
      <c r="CI46" s="262">
        <f t="shared" si="67"/>
        <v>240.40386344413346</v>
      </c>
      <c r="CJ46" s="262">
        <f t="shared" si="67"/>
        <v>240.39482084859984</v>
      </c>
      <c r="CK46" s="262">
        <f t="shared" si="67"/>
        <v>240.38527367635672</v>
      </c>
      <c r="CL46" s="262">
        <f t="shared" si="67"/>
        <v>240.37522996339075</v>
      </c>
      <c r="CM46" s="262">
        <f t="shared" si="67"/>
        <v>240.36469817852495</v>
      </c>
      <c r="CN46" s="262">
        <f t="shared" si="67"/>
        <v>240.35368721629544</v>
      </c>
      <c r="CO46" s="262">
        <f t="shared" si="67"/>
        <v>240.34220638945726</v>
      </c>
      <c r="CP46" s="262">
        <f t="shared" si="67"/>
        <v>240.33026542112563</v>
      </c>
      <c r="CQ46" s="262">
        <f t="shared" si="67"/>
        <v>240.31787443655924</v>
      </c>
      <c r="CR46" s="262">
        <f t="shared" si="67"/>
        <v>240.30504395459241</v>
      </c>
      <c r="CS46" s="262">
        <f t="shared" si="67"/>
        <v>240.29178487872349</v>
      </c>
      <c r="CT46" s="262">
        <f t="shared" si="67"/>
        <v>240.27810848786669</v>
      </c>
      <c r="CU46" s="262">
        <f t="shared" si="67"/>
        <v>240.2640264267755</v>
      </c>
      <c r="CV46" s="262">
        <f t="shared" si="67"/>
        <v>240.24955069614549</v>
      </c>
      <c r="CW46" s="262">
        <f t="shared" si="67"/>
        <v>240.23469364240503</v>
      </c>
      <c r="CX46" s="262">
        <f t="shared" si="67"/>
        <v>240.21946794720247</v>
      </c>
      <c r="CY46" s="262">
        <f t="shared" si="67"/>
        <v>240.20388661659871</v>
      </c>
      <c r="CZ46" s="262">
        <f t="shared" si="67"/>
        <v>240.18796296997434</v>
      </c>
      <c r="DA46" s="262">
        <f t="shared" si="67"/>
        <v>240.17171062866075</v>
      </c>
      <c r="DB46" s="262">
        <f t="shared" si="67"/>
        <v>240.15514350430487</v>
      </c>
      <c r="DC46" s="262">
        <f t="shared" si="67"/>
        <v>240.1382757869774</v>
      </c>
      <c r="DD46" s="262">
        <f t="shared" si="67"/>
        <v>240.12112193303469</v>
      </c>
      <c r="DE46" s="262">
        <f t="shared" si="67"/>
        <v>240.10369665274453</v>
      </c>
      <c r="DF46" s="262">
        <f t="shared" si="67"/>
        <v>240.0860148976866</v>
      </c>
      <c r="DG46" s="262">
        <f t="shared" si="67"/>
        <v>240.06809184793804</v>
      </c>
      <c r="DH46" s="262">
        <f t="shared" si="67"/>
        <v>240.04994289905528</v>
      </c>
      <c r="DI46" s="262">
        <f t="shared" si="67"/>
        <v>240.03158364886326</v>
      </c>
      <c r="DJ46" s="262">
        <f t="shared" si="67"/>
        <v>240.01302988406317</v>
      </c>
      <c r="DK46" s="262">
        <f t="shared" si="67"/>
        <v>239.99429756667033</v>
      </c>
      <c r="DL46" s="262">
        <f t="shared" si="67"/>
        <v>239.97540282029377</v>
      </c>
      <c r="DM46" s="262">
        <f t="shared" si="67"/>
        <v>239.95636191626934</v>
      </c>
      <c r="DN46" s="262">
        <f t="shared" si="67"/>
        <v>239.93719125965808</v>
      </c>
      <c r="DO46" s="262">
        <f t="shared" si="67"/>
        <v>239.91790737512198</v>
      </c>
      <c r="DP46" s="262">
        <f t="shared" si="67"/>
        <v>239.8985268926894</v>
      </c>
      <c r="DQ46" s="262">
        <f t="shared" si="67"/>
        <v>239.87906653342202</v>
      </c>
      <c r="DR46" s="262">
        <f t="shared" si="67"/>
        <v>239.85954309499604</v>
      </c>
      <c r="DS46" s="262">
        <f t="shared" si="67"/>
        <v>239.83997343720986</v>
      </c>
      <c r="DT46" s="262">
        <f t="shared" si="67"/>
        <v>239.82037446743064</v>
      </c>
      <c r="DU46" s="262">
        <f t="shared" si="67"/>
        <v>239.80076312599255</v>
      </c>
      <c r="DV46" s="262">
        <f t="shared" si="67"/>
        <v>239.78115637155904</v>
      </c>
      <c r="DW46" s="262">
        <f t="shared" si="67"/>
        <v>239.76157116646192</v>
      </c>
      <c r="DX46" s="262">
        <f t="shared" si="67"/>
        <v>239.74202446202992</v>
      </c>
      <c r="DY46" s="262">
        <f t="shared" si="67"/>
        <v>239.7225331839193</v>
      </c>
      <c r="DZ46" s="262">
        <f t="shared" si="67"/>
        <v>239.70311421745933</v>
      </c>
      <c r="EA46" s="262">
        <f t="shared" si="67"/>
        <v>239.68378439302538</v>
      </c>
      <c r="EB46" s="262">
        <f t="shared" si="67"/>
        <v>239.66456047145195</v>
      </c>
      <c r="EC46" s="262">
        <f t="shared" si="67"/>
        <v>239.64545912949885</v>
      </c>
      <c r="ED46" s="262">
        <f t="shared" si="67"/>
        <v>239.62649694538257</v>
      </c>
      <c r="EE46" s="262">
        <f t="shared" si="67"/>
        <v>239.60769038438588</v>
      </c>
      <c r="EF46" s="262">
        <f t="shared" si="67"/>
        <v>239.58905578455773</v>
      </c>
      <c r="EG46" s="262">
        <f t="shared" si="67"/>
        <v>239.57060934251635</v>
      </c>
      <c r="EH46" s="262">
        <f t="shared" si="67"/>
        <v>239.55236709936753</v>
      </c>
      <c r="EI46" s="262">
        <f t="shared" si="67"/>
        <v>239.53434492675046</v>
      </c>
      <c r="EJ46" s="262">
        <f t="shared" si="67"/>
        <v>239.51655851302345</v>
      </c>
      <c r="EK46" s="262">
        <f t="shared" si="67"/>
        <v>239.49902334960134</v>
      </c>
      <c r="EL46" s="262">
        <f t="shared" si="67"/>
        <v>239.48175471745668</v>
      </c>
      <c r="EM46" s="262">
        <f t="shared" si="67"/>
        <v>239.46476767379633</v>
      </c>
      <c r="EN46" s="262">
        <f t="shared" si="67"/>
        <v>239.44807703892548</v>
      </c>
      <c r="EO46" s="262">
        <f t="shared" si="67"/>
        <v>239.43169738331</v>
      </c>
      <c r="EP46" s="262">
        <f t="shared" si="67"/>
        <v>239.41564301484905</v>
      </c>
      <c r="EQ46" s="262">
        <f t="shared" si="67"/>
        <v>239.39992796636869</v>
      </c>
      <c r="ER46" s="262">
        <f t="shared" ref="ER46:HC46" si="68">IF(EQ46+(ER45/1000)&lt;=0,0,EQ46+(ER45/1000))</f>
        <v>239.38456598334767</v>
      </c>
      <c r="ES46" s="262">
        <f t="shared" si="68"/>
        <v>239.36957051188602</v>
      </c>
      <c r="ET46" s="262">
        <f t="shared" si="68"/>
        <v>239.3549546869273</v>
      </c>
      <c r="EU46" s="262">
        <f t="shared" si="68"/>
        <v>239.34073132074442</v>
      </c>
      <c r="EV46" s="262">
        <f t="shared" si="68"/>
        <v>239.32691289169958</v>
      </c>
      <c r="EW46" s="262">
        <f t="shared" si="68"/>
        <v>239.31351153328796</v>
      </c>
      <c r="EX46" s="262">
        <f t="shared" si="68"/>
        <v>239.3005390234751</v>
      </c>
      <c r="EY46" s="262">
        <f t="shared" si="68"/>
        <v>239.28800677433696</v>
      </c>
      <c r="EZ46" s="262">
        <f t="shared" si="68"/>
        <v>239.27592582201228</v>
      </c>
      <c r="FA46" s="262">
        <f t="shared" si="68"/>
        <v>239.26430681697585</v>
      </c>
      <c r="FB46" s="262">
        <f t="shared" si="68"/>
        <v>239.25316001464122</v>
      </c>
      <c r="FC46" s="262">
        <f t="shared" si="68"/>
        <v>239.24249526630163</v>
      </c>
      <c r="FD46" s="262">
        <f t="shared" si="68"/>
        <v>239.2323220104166</v>
      </c>
      <c r="FE46" s="262">
        <f t="shared" si="68"/>
        <v>239.22264926425242</v>
      </c>
      <c r="FF46" s="262">
        <f t="shared" si="68"/>
        <v>239.21348561588371</v>
      </c>
      <c r="FG46" s="262">
        <f t="shared" si="68"/>
        <v>239.20483921656327</v>
      </c>
      <c r="FH46" s="262">
        <f t="shared" si="68"/>
        <v>239.19671777346701</v>
      </c>
      <c r="FI46" s="262">
        <f t="shared" si="68"/>
        <v>239.18912854282055</v>
      </c>
      <c r="FJ46" s="262">
        <f t="shared" si="68"/>
        <v>239.18207832341349</v>
      </c>
      <c r="FK46" s="262">
        <f t="shared" si="68"/>
        <v>239.17557345050719</v>
      </c>
      <c r="FL46" s="262">
        <f t="shared" si="68"/>
        <v>239.16961979014181</v>
      </c>
      <c r="FM46" s="262">
        <f t="shared" si="68"/>
        <v>239.1642227338474</v>
      </c>
      <c r="FN46" s="262">
        <f t="shared" si="68"/>
        <v>239.15938719376396</v>
      </c>
      <c r="FO46" s="262">
        <f t="shared" si="68"/>
        <v>239.15511759817505</v>
      </c>
      <c r="FP46" s="262">
        <f t="shared" si="68"/>
        <v>239.15141788745885</v>
      </c>
      <c r="FQ46" s="262">
        <f t="shared" si="68"/>
        <v>239.14829151046038</v>
      </c>
      <c r="FR46" s="262">
        <f t="shared" si="68"/>
        <v>239.14574142128845</v>
      </c>
      <c r="FS46" s="262">
        <f t="shared" si="68"/>
        <v>239.14377007653997</v>
      </c>
      <c r="FT46" s="262">
        <f t="shared" si="68"/>
        <v>239.14237943295456</v>
      </c>
      <c r="FU46" s="262">
        <f t="shared" si="68"/>
        <v>239.14157094550151</v>
      </c>
      <c r="FV46" s="262">
        <f t="shared" si="68"/>
        <v>239.14134556590105</v>
      </c>
      <c r="FW46" s="262">
        <f t="shared" si="68"/>
        <v>239.14170374158118</v>
      </c>
      <c r="FX46" s="262">
        <f t="shared" si="68"/>
        <v>239.14264541507157</v>
      </c>
      <c r="FY46" s="262">
        <f t="shared" si="68"/>
        <v>239.14417002383479</v>
      </c>
      <c r="FZ46" s="262">
        <f t="shared" si="68"/>
        <v>239.14627650053563</v>
      </c>
      <c r="GA46" s="262">
        <f t="shared" si="68"/>
        <v>239.14896327374805</v>
      </c>
      <c r="GB46" s="262">
        <f t="shared" si="68"/>
        <v>239.15222826909971</v>
      </c>
      <c r="GC46" s="262">
        <f t="shared" si="68"/>
        <v>239.15606891085298</v>
      </c>
      <c r="GD46" s="262">
        <f t="shared" si="68"/>
        <v>239.16048212392147</v>
      </c>
      <c r="GE46" s="262">
        <f t="shared" si="68"/>
        <v>239.1654643363203</v>
      </c>
      <c r="GF46" s="262">
        <f t="shared" si="68"/>
        <v>239.17101148204827</v>
      </c>
      <c r="GG46" s="262">
        <f t="shared" si="68"/>
        <v>239.1771190043996</v>
      </c>
      <c r="GH46" s="262">
        <f t="shared" si="68"/>
        <v>239.18378185970252</v>
      </c>
      <c r="GI46" s="262">
        <f t="shared" si="68"/>
        <v>239.19099452148163</v>
      </c>
      <c r="GJ46" s="262">
        <f t="shared" si="68"/>
        <v>239.19875098504048</v>
      </c>
      <c r="GK46" s="262">
        <f t="shared" si="68"/>
        <v>239.20704477246076</v>
      </c>
      <c r="GL46" s="262">
        <f t="shared" si="68"/>
        <v>239.21586893801378</v>
      </c>
      <c r="GM46" s="262">
        <f t="shared" si="68"/>
        <v>239.22521607397965</v>
      </c>
      <c r="GN46" s="262">
        <f t="shared" si="68"/>
        <v>239.23507831686931</v>
      </c>
      <c r="GO46" s="262">
        <f t="shared" si="68"/>
        <v>239.24544735404427</v>
      </c>
      <c r="GP46" s="262">
        <f t="shared" si="68"/>
        <v>239.25631443072825</v>
      </c>
      <c r="GQ46" s="262">
        <f t="shared" si="68"/>
        <v>239.26767035740491</v>
      </c>
      <c r="GR46" s="262">
        <f t="shared" si="68"/>
        <v>239.27950551759531</v>
      </c>
      <c r="GS46" s="262">
        <f t="shared" si="68"/>
        <v>239.29180987600859</v>
      </c>
      <c r="GT46" s="262">
        <f t="shared" si="68"/>
        <v>239.30457298705872</v>
      </c>
      <c r="GU46" s="262">
        <f t="shared" si="68"/>
        <v>239.31778400374031</v>
      </c>
      <c r="GV46" s="262">
        <f t="shared" si="68"/>
        <v>239.33143168685567</v>
      </c>
      <c r="GW46" s="262">
        <f t="shared" si="68"/>
        <v>239.34550441458532</v>
      </c>
      <c r="GX46" s="262">
        <f t="shared" si="68"/>
        <v>239.35999019239392</v>
      </c>
      <c r="GY46" s="262">
        <f t="shared" si="68"/>
        <v>239.37487666326268</v>
      </c>
      <c r="GZ46" s="262">
        <f t="shared" si="68"/>
        <v>239.39015111824008</v>
      </c>
      <c r="HA46" s="262">
        <f t="shared" si="68"/>
        <v>239.40580050730134</v>
      </c>
      <c r="HB46" s="262">
        <f t="shared" si="68"/>
        <v>239.42181145050751</v>
      </c>
      <c r="HC46" s="262">
        <f t="shared" si="68"/>
        <v>239.43817024945474</v>
      </c>
      <c r="HD46" s="262">
        <f t="shared" ref="HD46:IS46" si="69">IF(HC46+(HD45/1000)&lt;=0,0,HC46+(HD45/1000))</f>
        <v>239.45486289900367</v>
      </c>
      <c r="HE46" s="262">
        <f t="shared" si="69"/>
        <v>239.47187509927886</v>
      </c>
      <c r="HF46" s="262">
        <f t="shared" si="69"/>
        <v>239.4891922679281</v>
      </c>
      <c r="HG46" s="262">
        <f t="shared" si="69"/>
        <v>239.50679955263092</v>
      </c>
      <c r="HH46" s="262">
        <f t="shared" si="69"/>
        <v>239.5246818438456</v>
      </c>
      <c r="HI46" s="262">
        <f t="shared" si="69"/>
        <v>239.54282378778356</v>
      </c>
      <c r="HJ46" s="262">
        <f t="shared" si="69"/>
        <v>239.56120979960019</v>
      </c>
      <c r="HK46" s="262">
        <f t="shared" si="69"/>
        <v>239.57982407679052</v>
      </c>
      <c r="HL46" s="262">
        <f t="shared" si="69"/>
        <v>239.59865061277833</v>
      </c>
      <c r="HM46" s="262">
        <f t="shared" si="69"/>
        <v>239.61767321068686</v>
      </c>
      <c r="HN46" s="262">
        <f t="shared" si="69"/>
        <v>239.63687549727942</v>
      </c>
      <c r="HO46" s="262">
        <f t="shared" si="69"/>
        <v>239.65624093705756</v>
      </c>
      <c r="HP46" s="262">
        <f t="shared" si="69"/>
        <v>239.67575284650511</v>
      </c>
      <c r="HQ46" s="262">
        <f t="shared" si="69"/>
        <v>239.69539440846521</v>
      </c>
      <c r="HR46" s="262">
        <f t="shared" si="69"/>
        <v>239.71514868663849</v>
      </c>
      <c r="HS46" s="262">
        <f t="shared" si="69"/>
        <v>239.73499864018939</v>
      </c>
      <c r="HT46" s="262">
        <f t="shared" si="69"/>
        <v>239.75492713844844</v>
      </c>
      <c r="HU46" s="262">
        <f t="shared" si="69"/>
        <v>239.77491697569735</v>
      </c>
      <c r="HV46" s="262">
        <f t="shared" si="69"/>
        <v>239.79495088602459</v>
      </c>
      <c r="HW46" s="262">
        <f t="shared" si="69"/>
        <v>239.81501155823827</v>
      </c>
      <c r="HX46" s="262">
        <f t="shared" si="69"/>
        <v>239.83508165082358</v>
      </c>
      <c r="HY46" s="262">
        <f t="shared" si="69"/>
        <v>239.85514380693189</v>
      </c>
      <c r="HZ46" s="262">
        <f t="shared" si="69"/>
        <v>239.87518066938847</v>
      </c>
      <c r="IA46" s="262">
        <f t="shared" si="69"/>
        <v>239.89517489570591</v>
      </c>
      <c r="IB46" s="262">
        <f t="shared" si="69"/>
        <v>239.91510917309029</v>
      </c>
      <c r="IC46" s="262">
        <f t="shared" si="69"/>
        <v>239.93496623342691</v>
      </c>
      <c r="ID46" s="262">
        <f t="shared" si="69"/>
        <v>239.95472886823293</v>
      </c>
      <c r="IE46" s="262">
        <f t="shared" si="69"/>
        <v>239.9743799435638</v>
      </c>
      <c r="IF46" s="262">
        <f t="shared" si="69"/>
        <v>239.99390241486057</v>
      </c>
      <c r="IG46" s="262">
        <f t="shared" si="69"/>
        <v>240.01327934172528</v>
      </c>
      <c r="IH46" s="262">
        <f t="shared" si="69"/>
        <v>240.03249390261169</v>
      </c>
      <c r="II46" s="262">
        <f t="shared" si="69"/>
        <v>240.05152940941855</v>
      </c>
      <c r="IJ46" s="262">
        <f t="shared" si="69"/>
        <v>240.07036932197272</v>
      </c>
      <c r="IK46" s="262">
        <f t="shared" si="69"/>
        <v>240.0889972623898</v>
      </c>
      <c r="IL46" s="262">
        <f t="shared" si="69"/>
        <v>240.1073970292997</v>
      </c>
      <c r="IM46" s="262">
        <f t="shared" si="69"/>
        <v>240.12555261192475</v>
      </c>
      <c r="IN46" s="262">
        <f t="shared" si="69"/>
        <v>240.14344820399833</v>
      </c>
      <c r="IO46" s="262">
        <f t="shared" si="69"/>
        <v>240.16106821751183</v>
      </c>
      <c r="IP46" s="262">
        <f t="shared" si="69"/>
        <v>240.17839729627801</v>
      </c>
      <c r="IQ46" s="262">
        <f t="shared" si="69"/>
        <v>240.1954203292992</v>
      </c>
      <c r="IR46" s="262">
        <f t="shared" si="69"/>
        <v>240.21212246392841</v>
      </c>
      <c r="IS46" s="262">
        <f t="shared" si="69"/>
        <v>240.22848911881226</v>
      </c>
      <c r="IT46" s="262">
        <f t="shared" ref="IT46" si="70">IF(IS46+(IT45/1000)&lt;=0,0,IS46+(IT45/1000))</f>
        <v>240.24450599660426</v>
      </c>
      <c r="IU46" s="262">
        <f t="shared" ref="IU46" si="71">IF(IT46+(IU45/1000)&lt;=0,0,IT46+(IU45/1000))</f>
        <v>240.26015909643749</v>
      </c>
      <c r="IV46" s="262">
        <f t="shared" ref="IV46" si="72">IF(IU46+(IV45/1000)&lt;=0,0,IU46+(IV45/1000))</f>
        <v>240.27543472614593</v>
      </c>
      <c r="IW46" s="262">
        <f t="shared" ref="IW46" si="73">IF(IV46+(IW45/1000)&lt;=0,0,IV46+(IW45/1000))</f>
        <v>240.29031951422374</v>
      </c>
      <c r="IX46" s="262">
        <f t="shared" ref="IX46" si="74">IF(IW46+(IX45/1000)&lt;=0,0,IW46+(IX45/1000))</f>
        <v>240.30480042151194</v>
      </c>
      <c r="IY46" s="262">
        <f t="shared" ref="IY46" si="75">IF(IX46+(IY45/1000)&lt;=0,0,IX46+(IY45/1000))</f>
        <v>240.31886475260268</v>
      </c>
      <c r="IZ46" s="262">
        <f t="shared" ref="IZ46" si="76">IF(IY46+(IZ45/1000)&lt;=0,0,IY46+(IZ45/1000))</f>
        <v>240.33250016695089</v>
      </c>
      <c r="JA46" s="262">
        <f t="shared" ref="JA46" si="77">IF(IZ46+(JA45/1000)&lt;=0,0,IZ46+(JA45/1000))</f>
        <v>240.34569468968371</v>
      </c>
      <c r="JB46" s="262">
        <f t="shared" ref="JB46" si="78">IF(JA46+(JB45/1000)&lt;=0,0,JA46+(JB45/1000))</f>
        <v>240.3584367220983</v>
      </c>
      <c r="JC46" s="262">
        <f t="shared" ref="JC46" si="79">IF(JB46+(JC45/1000)&lt;=0,0,JB46+(JC45/1000))</f>
        <v>240.37071505183897</v>
      </c>
      <c r="JD46" s="262">
        <f t="shared" ref="JD46" si="80">IF(JC46+(JD45/1000)&lt;=0,0,JC46+(JD45/1000))</f>
        <v>240.38251886274452</v>
      </c>
      <c r="JE46" s="262">
        <f t="shared" ref="JE46" si="81">IF(JD46+(JE45/1000)&lt;=0,0,JD46+(JE45/1000))</f>
        <v>240.39383774435748</v>
      </c>
      <c r="JF46" s="262">
        <f t="shared" ref="JF46" si="82">IF(JE46+(JF45/1000)&lt;=0,0,JE46+(JF45/1000))</f>
        <v>240.4046617010867</v>
      </c>
      <c r="JG46" s="262">
        <f t="shared" ref="JG46" si="83">IF(JF46+(JG45/1000)&lt;=0,0,JF46+(JG45/1000))</f>
        <v>240.41498116101536</v>
      </c>
      <c r="JH46" s="262">
        <f t="shared" ref="JH46" si="84">IF(JG46+(JH45/1000)&lt;=0,0,JG46+(JH45/1000))</f>
        <v>240.42478698434678</v>
      </c>
    </row>
    <row r="47" spans="2:268" hidden="1" x14ac:dyDescent="0.25">
      <c r="C47" s="255"/>
      <c r="Q47" s="255"/>
      <c r="R47" s="262">
        <f>$G$25*$G$24*$G$24/(($G$24+R46)*($G$24+R46))</f>
        <v>9.1025738179769711</v>
      </c>
      <c r="S47" s="262">
        <f t="shared" ref="S47:CD47" si="85">IF(R46&lt;=0,0,$G$25*$G$24*$G$24/(($G$24+S46)*($G$24+S46)))</f>
        <v>9.1025211077538746</v>
      </c>
      <c r="T47" s="262">
        <f t="shared" si="85"/>
        <v>9.1024684486479437</v>
      </c>
      <c r="U47" s="262">
        <f t="shared" si="85"/>
        <v>9.102415886228755</v>
      </c>
      <c r="V47" s="262">
        <f t="shared" si="85"/>
        <v>9.1023634659999964</v>
      </c>
      <c r="W47" s="262">
        <f t="shared" si="85"/>
        <v>9.1023112333600871</v>
      </c>
      <c r="X47" s="262">
        <f t="shared" si="85"/>
        <v>9.1022592335628865</v>
      </c>
      <c r="Y47" s="262">
        <f t="shared" si="85"/>
        <v>9.1022075116785235</v>
      </c>
      <c r="Z47" s="262">
        <f t="shared" si="85"/>
        <v>9.1021561125543595</v>
      </c>
      <c r="AA47" s="262">
        <f t="shared" si="85"/>
        <v>9.1021050807761412</v>
      </c>
      <c r="AB47" s="262">
        <f t="shared" si="85"/>
        <v>9.1020544606293754</v>
      </c>
      <c r="AC47" s="262">
        <f t="shared" si="85"/>
        <v>9.1020042960609455</v>
      </c>
      <c r="AD47" s="262">
        <f t="shared" si="85"/>
        <v>9.1019546306410106</v>
      </c>
      <c r="AE47" s="262">
        <f t="shared" si="85"/>
        <v>9.1019055075252204</v>
      </c>
      <c r="AF47" s="262">
        <f t="shared" si="85"/>
        <v>9.1018569694172839</v>
      </c>
      <c r="AG47" s="262">
        <f t="shared" si="85"/>
        <v>9.1018090585319023</v>
      </c>
      <c r="AH47" s="262">
        <f t="shared" si="85"/>
        <v>9.1017618165581382</v>
      </c>
      <c r="AI47" s="262">
        <f t="shared" si="85"/>
        <v>9.1017152846232001</v>
      </c>
      <c r="AJ47" s="262">
        <f t="shared" si="85"/>
        <v>9.1016695032567352</v>
      </c>
      <c r="AK47" s="262">
        <f t="shared" si="85"/>
        <v>9.101624512355583</v>
      </c>
      <c r="AL47" s="262">
        <f t="shared" si="85"/>
        <v>9.1015803511491118</v>
      </c>
      <c r="AM47" s="262">
        <f t="shared" si="85"/>
        <v>9.1015370581650945</v>
      </c>
      <c r="AN47" s="262">
        <f t="shared" si="85"/>
        <v>9.1014946711961784</v>
      </c>
      <c r="AO47" s="262">
        <f t="shared" si="85"/>
        <v>9.1014532272669957</v>
      </c>
      <c r="AP47" s="262">
        <f t="shared" si="85"/>
        <v>9.1014127626019032</v>
      </c>
      <c r="AQ47" s="262">
        <f t="shared" si="85"/>
        <v>9.1013733125934291</v>
      </c>
      <c r="AR47" s="262">
        <f t="shared" si="85"/>
        <v>9.1013349117714064</v>
      </c>
      <c r="AS47" s="262">
        <f t="shared" si="85"/>
        <v>9.1012975937728502</v>
      </c>
      <c r="AT47" s="262">
        <f t="shared" si="85"/>
        <v>9.1012613913125868</v>
      </c>
      <c r="AU47" s="262">
        <f t="shared" si="85"/>
        <v>9.1012263361546761</v>
      </c>
      <c r="AV47" s="262">
        <f t="shared" si="85"/>
        <v>9.1011924590846505</v>
      </c>
      <c r="AW47" s="262">
        <f t="shared" si="85"/>
        <v>9.1011597898825656</v>
      </c>
      <c r="AX47" s="262">
        <f t="shared" si="85"/>
        <v>9.1011283572969379</v>
      </c>
      <c r="AY47" s="262">
        <f t="shared" si="85"/>
        <v>9.1010981890195186</v>
      </c>
      <c r="AZ47" s="262">
        <f t="shared" si="85"/>
        <v>9.1010693116610248</v>
      </c>
      <c r="BA47" s="262">
        <f t="shared" si="85"/>
        <v>9.1010417507277523</v>
      </c>
      <c r="BB47" s="262">
        <f t="shared" si="85"/>
        <v>9.1010155305991383</v>
      </c>
      <c r="BC47" s="262">
        <f t="shared" si="85"/>
        <v>9.1009906745063027</v>
      </c>
      <c r="BD47" s="262">
        <f t="shared" si="85"/>
        <v>9.1009672045115533</v>
      </c>
      <c r="BE47" s="262">
        <f t="shared" si="85"/>
        <v>9.1009451414888929</v>
      </c>
      <c r="BF47" s="262">
        <f t="shared" si="85"/>
        <v>9.1009245051055494</v>
      </c>
      <c r="BG47" s="262">
        <f t="shared" si="85"/>
        <v>9.1009053138045246</v>
      </c>
      <c r="BH47" s="262">
        <f t="shared" si="85"/>
        <v>9.100887584788218</v>
      </c>
      <c r="BI47" s="262">
        <f t="shared" si="85"/>
        <v>9.1008713340030631</v>
      </c>
      <c r="BJ47" s="262">
        <f t="shared" si="85"/>
        <v>9.10085657612529</v>
      </c>
      <c r="BK47" s="262">
        <f t="shared" si="85"/>
        <v>9.1008433245477338</v>
      </c>
      <c r="BL47" s="262">
        <f t="shared" si="85"/>
        <v>9.100831591367788</v>
      </c>
      <c r="BM47" s="262">
        <f t="shared" si="85"/>
        <v>9.1008213873764046</v>
      </c>
      <c r="BN47" s="262">
        <f t="shared" si="85"/>
        <v>9.1008127220482713</v>
      </c>
      <c r="BO47" s="262">
        <f t="shared" si="85"/>
        <v>9.1008056035330878</v>
      </c>
      <c r="BP47" s="262">
        <f t="shared" si="85"/>
        <v>9.1008000386479857</v>
      </c>
      <c r="BQ47" s="262">
        <f t="shared" si="85"/>
        <v>9.1007960328710862</v>
      </c>
      <c r="BR47" s="262">
        <f t="shared" si="85"/>
        <v>9.1007935903362114</v>
      </c>
      <c r="BS47" s="262">
        <f t="shared" si="85"/>
        <v>9.1007927138287457</v>
      </c>
      <c r="BT47" s="262">
        <f t="shared" si="85"/>
        <v>9.1007934047826655</v>
      </c>
      <c r="BU47" s="262">
        <f t="shared" si="85"/>
        <v>9.1007956632787135</v>
      </c>
      <c r="BV47" s="262">
        <f t="shared" si="85"/>
        <v>9.1007994880437373</v>
      </c>
      <c r="BW47" s="262">
        <f t="shared" si="85"/>
        <v>9.1008048764512157</v>
      </c>
      <c r="BX47" s="262">
        <f t="shared" si="85"/>
        <v>9.1008118245229159</v>
      </c>
      <c r="BY47" s="262">
        <f t="shared" si="85"/>
        <v>9.1008203269317374</v>
      </c>
      <c r="BZ47" s="262">
        <f t="shared" si="85"/>
        <v>9.1008303770057015</v>
      </c>
      <c r="CA47" s="262">
        <f t="shared" si="85"/>
        <v>9.1008419667331122</v>
      </c>
      <c r="CB47" s="262">
        <f t="shared" si="85"/>
        <v>9.1008550867688687</v>
      </c>
      <c r="CC47" s="262">
        <f t="shared" si="85"/>
        <v>9.1008697264419141</v>
      </c>
      <c r="CD47" s="262">
        <f t="shared" si="85"/>
        <v>9.1008858737638469</v>
      </c>
      <c r="CE47" s="262">
        <f t="shared" ref="CE47:EP47" si="86">IF(CD46&lt;=0,0,$G$25*$G$24*$G$24/(($G$24+CE46)*($G$24+CE46)))</f>
        <v>9.1009035154386595</v>
      </c>
      <c r="CF47" s="262">
        <f t="shared" si="86"/>
        <v>9.1009226368735963</v>
      </c>
      <c r="CG47" s="262">
        <f t="shared" si="86"/>
        <v>9.1009432221911712</v>
      </c>
      <c r="CH47" s="262">
        <f t="shared" si="86"/>
        <v>9.100965254242233</v>
      </c>
      <c r="CI47" s="262">
        <f t="shared" si="86"/>
        <v>9.1009887146202022</v>
      </c>
      <c r="CJ47" s="262">
        <f t="shared" si="86"/>
        <v>9.1010135836763251</v>
      </c>
      <c r="CK47" s="262">
        <f t="shared" si="86"/>
        <v>9.1010398405360728</v>
      </c>
      <c r="CL47" s="262">
        <f t="shared" si="86"/>
        <v>9.1010674631165482</v>
      </c>
      <c r="CM47" s="262">
        <f t="shared" si="86"/>
        <v>9.1010964281449809</v>
      </c>
      <c r="CN47" s="262">
        <f t="shared" si="86"/>
        <v>9.1011267111782281</v>
      </c>
      <c r="CO47" s="262">
        <f t="shared" si="86"/>
        <v>9.1011582866233081</v>
      </c>
      <c r="CP47" s="262">
        <f t="shared" si="86"/>
        <v>9.1011911277589324</v>
      </c>
      <c r="CQ47" s="262">
        <f t="shared" si="86"/>
        <v>9.1012252067580093</v>
      </c>
      <c r="CR47" s="262">
        <f t="shared" si="86"/>
        <v>9.101260494711136</v>
      </c>
      <c r="CS47" s="262">
        <f t="shared" si="86"/>
        <v>9.1012969616510055</v>
      </c>
      <c r="CT47" s="262">
        <f t="shared" si="86"/>
        <v>9.1013345765777647</v>
      </c>
      <c r="CU47" s="262">
        <f t="shared" si="86"/>
        <v>9.1013733074852539</v>
      </c>
      <c r="CV47" s="262">
        <f t="shared" si="86"/>
        <v>9.1014131213881395</v>
      </c>
      <c r="CW47" s="262">
        <f t="shared" si="86"/>
        <v>9.1014539843499112</v>
      </c>
      <c r="CX47" s="262">
        <f t="shared" si="86"/>
        <v>9.1014958615116885</v>
      </c>
      <c r="CY47" s="262">
        <f t="shared" si="86"/>
        <v>9.1015387171218727</v>
      </c>
      <c r="CZ47" s="262">
        <f t="shared" si="86"/>
        <v>9.1015825145665623</v>
      </c>
      <c r="DA47" s="262">
        <f t="shared" si="86"/>
        <v>9.101627216400729</v>
      </c>
      <c r="DB47" s="262">
        <f t="shared" si="86"/>
        <v>9.1016727843801419</v>
      </c>
      <c r="DC47" s="262">
        <f t="shared" si="86"/>
        <v>9.1017191794939869</v>
      </c>
      <c r="DD47" s="262">
        <f t="shared" si="86"/>
        <v>9.101766361998175</v>
      </c>
      <c r="DE47" s="262">
        <f t="shared" si="86"/>
        <v>9.101814291449287</v>
      </c>
      <c r="DF47" s="262">
        <f t="shared" si="86"/>
        <v>9.1018629267391606</v>
      </c>
      <c r="DG47" s="262">
        <f t="shared" si="86"/>
        <v>9.1019122261300609</v>
      </c>
      <c r="DH47" s="262">
        <f t="shared" si="86"/>
        <v>9.101962147290422</v>
      </c>
      <c r="DI47" s="262">
        <f t="shared" si="86"/>
        <v>9.1020126473310974</v>
      </c>
      <c r="DJ47" s="262">
        <f t="shared" si="86"/>
        <v>9.1020636828421573</v>
      </c>
      <c r="DK47" s="262">
        <f t="shared" si="86"/>
        <v>9.1021152099301172</v>
      </c>
      <c r="DL47" s="262">
        <f t="shared" si="86"/>
        <v>9.1021671842556255</v>
      </c>
      <c r="DM47" s="262">
        <f t="shared" si="86"/>
        <v>9.1022195610715535</v>
      </c>
      <c r="DN47" s="262">
        <f t="shared" si="86"/>
        <v>9.1022722952614661</v>
      </c>
      <c r="DO47" s="262">
        <f t="shared" si="86"/>
        <v>9.1023253413784317</v>
      </c>
      <c r="DP47" s="262">
        <f t="shared" si="86"/>
        <v>9.1023786536841325</v>
      </c>
      <c r="DQ47" s="262">
        <f t="shared" si="86"/>
        <v>9.1024321861882616</v>
      </c>
      <c r="DR47" s="262">
        <f t="shared" si="86"/>
        <v>9.1024858926881613</v>
      </c>
      <c r="DS47" s="262">
        <f t="shared" si="86"/>
        <v>9.1025397268086667</v>
      </c>
      <c r="DT47" s="262">
        <f t="shared" si="86"/>
        <v>9.102593642042109</v>
      </c>
      <c r="DU47" s="262">
        <f t="shared" si="86"/>
        <v>9.102647591788493</v>
      </c>
      <c r="DV47" s="262">
        <f t="shared" si="86"/>
        <v>9.1027015293957358</v>
      </c>
      <c r="DW47" s="262">
        <f t="shared" si="86"/>
        <v>9.1027554082000037</v>
      </c>
      <c r="DX47" s="262">
        <f t="shared" si="86"/>
        <v>9.1028091815660854</v>
      </c>
      <c r="DY47" s="262">
        <f t="shared" si="86"/>
        <v>9.1028628029277368</v>
      </c>
      <c r="DZ47" s="262">
        <f t="shared" si="86"/>
        <v>9.1029162258280287</v>
      </c>
      <c r="EA47" s="262">
        <f t="shared" si="86"/>
        <v>9.102969403959591</v>
      </c>
      <c r="EB47" s="262">
        <f t="shared" si="86"/>
        <v>9.1030222912047751</v>
      </c>
      <c r="EC47" s="262">
        <f t="shared" si="86"/>
        <v>9.103074841675669</v>
      </c>
      <c r="ED47" s="262">
        <f t="shared" si="86"/>
        <v>9.1031270097539227</v>
      </c>
      <c r="EE47" s="262">
        <f t="shared" si="86"/>
        <v>9.1031787501303967</v>
      </c>
      <c r="EF47" s="262">
        <f t="shared" si="86"/>
        <v>9.10323001784454</v>
      </c>
      <c r="EG47" s="262">
        <f t="shared" si="86"/>
        <v>9.10328076832349</v>
      </c>
      <c r="EH47" s="262">
        <f t="shared" si="86"/>
        <v>9.1033309574208783</v>
      </c>
      <c r="EI47" s="262">
        <f t="shared" si="86"/>
        <v>9.103380541455282</v>
      </c>
      <c r="EJ47" s="262">
        <f t="shared" si="86"/>
        <v>9.1034294772482749</v>
      </c>
      <c r="EK47" s="262">
        <f t="shared" si="86"/>
        <v>9.1034777221621077</v>
      </c>
      <c r="EL47" s="262">
        <f t="shared" si="86"/>
        <v>9.1035252341368924</v>
      </c>
      <c r="EM47" s="262">
        <f t="shared" si="86"/>
        <v>9.1035719717273551</v>
      </c>
      <c r="EN47" s="262">
        <f t="shared" si="86"/>
        <v>9.1036178941390293</v>
      </c>
      <c r="EO47" s="262">
        <f t="shared" si="86"/>
        <v>9.1036629612639572</v>
      </c>
      <c r="EP47" s="262">
        <f t="shared" si="86"/>
        <v>9.1037071337157744</v>
      </c>
      <c r="EQ47" s="262">
        <f t="shared" ref="EQ47:HB47" si="87">IF(EP46&lt;=0,0,$G$25*$G$24*$G$24/(($G$24+EQ46)*($G$24+EQ46)))</f>
        <v>9.103750372864198</v>
      </c>
      <c r="ER47" s="262">
        <f t="shared" si="87"/>
        <v>9.1037926408689014</v>
      </c>
      <c r="ES47" s="262">
        <f t="shared" si="87"/>
        <v>9.1038339007126989</v>
      </c>
      <c r="ET47" s="262">
        <f t="shared" si="87"/>
        <v>9.1038741162340386</v>
      </c>
      <c r="EU47" s="262">
        <f t="shared" si="87"/>
        <v>9.1039132521587725</v>
      </c>
      <c r="EV47" s="262">
        <f t="shared" si="87"/>
        <v>9.1039512741311821</v>
      </c>
      <c r="EW47" s="262">
        <f t="shared" si="87"/>
        <v>9.1039881487442162</v>
      </c>
      <c r="EX47" s="262">
        <f t="shared" si="87"/>
        <v>9.1040238435689158</v>
      </c>
      <c r="EY47" s="262">
        <f t="shared" si="87"/>
        <v>9.1040583271830151</v>
      </c>
      <c r="EZ47" s="262">
        <f t="shared" si="87"/>
        <v>9.104091569198685</v>
      </c>
      <c r="FA47" s="262">
        <f t="shared" si="87"/>
        <v>9.1041235402893843</v>
      </c>
      <c r="FB47" s="262">
        <f t="shared" si="87"/>
        <v>9.1041542122157999</v>
      </c>
      <c r="FC47" s="262">
        <f t="shared" si="87"/>
        <v>9.1041835578508827</v>
      </c>
      <c r="FD47" s="262">
        <f t="shared" si="87"/>
        <v>9.104211551203889</v>
      </c>
      <c r="FE47" s="262">
        <f t="shared" si="87"/>
        <v>9.1042381674434782</v>
      </c>
      <c r="FF47" s="262">
        <f t="shared" si="87"/>
        <v>9.1042633829198039</v>
      </c>
      <c r="FG47" s="262">
        <f t="shared" si="87"/>
        <v>9.1042871751855916</v>
      </c>
      <c r="FH47" s="262">
        <f t="shared" si="87"/>
        <v>9.1043095230161786</v>
      </c>
      <c r="FI47" s="262">
        <f t="shared" si="87"/>
        <v>9.1043304064284918</v>
      </c>
      <c r="FJ47" s="262">
        <f t="shared" si="87"/>
        <v>9.1043498066989859</v>
      </c>
      <c r="FK47" s="262">
        <f t="shared" si="87"/>
        <v>9.1043677063804562</v>
      </c>
      <c r="FL47" s="262">
        <f t="shared" si="87"/>
        <v>9.1043840893177723</v>
      </c>
      <c r="FM47" s="262">
        <f t="shared" si="87"/>
        <v>9.1043989406625023</v>
      </c>
      <c r="FN47" s="262">
        <f t="shared" si="87"/>
        <v>9.1044122468863726</v>
      </c>
      <c r="FO47" s="262">
        <f t="shared" si="87"/>
        <v>9.1044239957936348</v>
      </c>
      <c r="FP47" s="262">
        <f t="shared" si="87"/>
        <v>9.1044341765322372</v>
      </c>
      <c r="FQ47" s="262">
        <f t="shared" si="87"/>
        <v>9.1044427796038505</v>
      </c>
      <c r="FR47" s="262">
        <f t="shared" si="87"/>
        <v>9.1044497968727267</v>
      </c>
      <c r="FS47" s="262">
        <f t="shared" si="87"/>
        <v>9.1044552215733496</v>
      </c>
      <c r="FT47" s="262">
        <f t="shared" si="87"/>
        <v>9.1044590483169348</v>
      </c>
      <c r="FU47" s="262">
        <f t="shared" si="87"/>
        <v>9.1044612730967085</v>
      </c>
      <c r="FV47" s="262">
        <f t="shared" si="87"/>
        <v>9.1044618932919761</v>
      </c>
      <c r="FW47" s="262">
        <f t="shared" si="87"/>
        <v>9.1044609076710294</v>
      </c>
      <c r="FX47" s="262">
        <f t="shared" si="87"/>
        <v>9.1044583163927904</v>
      </c>
      <c r="FY47" s="262">
        <f t="shared" si="87"/>
        <v>9.1044541210072936</v>
      </c>
      <c r="FZ47" s="262">
        <f t="shared" si="87"/>
        <v>9.1044483244549372</v>
      </c>
      <c r="GA47" s="262">
        <f t="shared" si="87"/>
        <v>9.1044409310645076</v>
      </c>
      <c r="GB47" s="262">
        <f t="shared" si="87"/>
        <v>9.1044319465500347</v>
      </c>
      <c r="GC47" s="262">
        <f t="shared" si="87"/>
        <v>9.1044213780063981</v>
      </c>
      <c r="GD47" s="262">
        <f t="shared" si="87"/>
        <v>9.1044092339037679</v>
      </c>
      <c r="GE47" s="262">
        <f t="shared" si="87"/>
        <v>9.1043955240808145</v>
      </c>
      <c r="GF47" s="262">
        <f t="shared" si="87"/>
        <v>9.104380259736736</v>
      </c>
      <c r="GG47" s="262">
        <f t="shared" si="87"/>
        <v>9.1043634534221187</v>
      </c>
      <c r="GH47" s="262">
        <f t="shared" si="87"/>
        <v>9.1043451190285829</v>
      </c>
      <c r="GI47" s="262">
        <f t="shared" si="87"/>
        <v>9.1043252717772827</v>
      </c>
      <c r="GJ47" s="262">
        <f t="shared" si="87"/>
        <v>9.1043039282062459</v>
      </c>
      <c r="GK47" s="262">
        <f t="shared" si="87"/>
        <v>9.1042811061565327</v>
      </c>
      <c r="GL47" s="262">
        <f t="shared" si="87"/>
        <v>9.1042568247573019</v>
      </c>
      <c r="GM47" s="262">
        <f t="shared" si="87"/>
        <v>9.1042311044097151</v>
      </c>
      <c r="GN47" s="262">
        <f t="shared" si="87"/>
        <v>9.104203966769747</v>
      </c>
      <c r="GO47" s="262">
        <f t="shared" si="87"/>
        <v>9.1041754347298927</v>
      </c>
      <c r="GP47" s="262">
        <f t="shared" si="87"/>
        <v>9.1041455323997891</v>
      </c>
      <c r="GQ47" s="262">
        <f t="shared" si="87"/>
        <v>9.104114285085771</v>
      </c>
      <c r="GR47" s="262">
        <f t="shared" si="87"/>
        <v>9.1040817192694075</v>
      </c>
      <c r="GS47" s="262">
        <f t="shared" si="87"/>
        <v>9.104047862584963</v>
      </c>
      <c r="GT47" s="262">
        <f t="shared" si="87"/>
        <v>9.104012743795872</v>
      </c>
      <c r="GU47" s="262">
        <f t="shared" si="87"/>
        <v>9.103976392770246</v>
      </c>
      <c r="GV47" s="262">
        <f t="shared" si="87"/>
        <v>9.103938840455374</v>
      </c>
      <c r="GW47" s="262">
        <f t="shared" si="87"/>
        <v>9.1039001188512945</v>
      </c>
      <c r="GX47" s="262">
        <f t="shared" si="87"/>
        <v>9.1038602609834545</v>
      </c>
      <c r="GY47" s="262">
        <f t="shared" si="87"/>
        <v>9.1038193008744521</v>
      </c>
      <c r="GZ47" s="262">
        <f t="shared" si="87"/>
        <v>9.1037772735149112</v>
      </c>
      <c r="HA47" s="262">
        <f t="shared" si="87"/>
        <v>9.1037342148335139</v>
      </c>
      <c r="HB47" s="262">
        <f t="shared" si="87"/>
        <v>9.1036901616661936</v>
      </c>
      <c r="HC47" s="262">
        <f t="shared" ref="HC47:IS47" si="88">IF(HB46&lt;=0,0,$G$25*$G$24*$G$24/(($G$24+HC46)*($G$24+HC46)))</f>
        <v>9.1036451517245442</v>
      </c>
      <c r="HD47" s="262">
        <f t="shared" si="88"/>
        <v>9.1035992235634566</v>
      </c>
      <c r="HE47" s="262">
        <f t="shared" si="88"/>
        <v>9.1035524165480073</v>
      </c>
      <c r="HF47" s="262">
        <f t="shared" si="88"/>
        <v>9.1035047708196508</v>
      </c>
      <c r="HG47" s="262">
        <f t="shared" si="88"/>
        <v>9.1034563272617035</v>
      </c>
      <c r="HH47" s="262">
        <f t="shared" si="88"/>
        <v>9.1034071274642017</v>
      </c>
      <c r="HI47" s="262">
        <f t="shared" si="88"/>
        <v>9.1033572136881205</v>
      </c>
      <c r="HJ47" s="262">
        <f t="shared" si="88"/>
        <v>9.1033066288289888</v>
      </c>
      <c r="HK47" s="262">
        <f t="shared" si="88"/>
        <v>9.1032554163799908</v>
      </c>
      <c r="HL47" s="262">
        <f t="shared" si="88"/>
        <v>9.1032036203944777</v>
      </c>
      <c r="HM47" s="262">
        <f t="shared" si="88"/>
        <v>9.1031512854480336</v>
      </c>
      <c r="HN47" s="262">
        <f t="shared" si="88"/>
        <v>9.1030984566000441</v>
      </c>
      <c r="HO47" s="262">
        <f t="shared" si="88"/>
        <v>9.1030451793548686</v>
      </c>
      <c r="HP47" s="262">
        <f t="shared" si="88"/>
        <v>9.1029914996225809</v>
      </c>
      <c r="HQ47" s="262">
        <f t="shared" si="88"/>
        <v>9.1029374636793801</v>
      </c>
      <c r="HR47" s="262">
        <f t="shared" si="88"/>
        <v>9.1028831181276519</v>
      </c>
      <c r="HS47" s="262">
        <f t="shared" si="88"/>
        <v>9.1028285098557546</v>
      </c>
      <c r="HT47" s="262">
        <f t="shared" si="88"/>
        <v>9.102773685997521</v>
      </c>
      <c r="HU47" s="262">
        <f t="shared" si="88"/>
        <v>9.1027186938915783</v>
      </c>
      <c r="HV47" s="262">
        <f t="shared" si="88"/>
        <v>9.1026635810404333</v>
      </c>
      <c r="HW47" s="262">
        <f t="shared" si="88"/>
        <v>9.1026083950694492</v>
      </c>
      <c r="HX47" s="262">
        <f t="shared" si="88"/>
        <v>9.1025531836856732</v>
      </c>
      <c r="HY47" s="262">
        <f t="shared" si="88"/>
        <v>9.1024979946365985</v>
      </c>
      <c r="HZ47" s="262">
        <f t="shared" si="88"/>
        <v>9.1024428756688778</v>
      </c>
      <c r="IA47" s="262">
        <f t="shared" si="88"/>
        <v>9.1023878744870323</v>
      </c>
      <c r="IB47" s="262">
        <f t="shared" si="88"/>
        <v>9.1023330387121781</v>
      </c>
      <c r="IC47" s="262">
        <f t="shared" si="88"/>
        <v>9.102278415840809</v>
      </c>
      <c r="ID47" s="262">
        <f t="shared" si="88"/>
        <v>9.1022240532037042</v>
      </c>
      <c r="IE47" s="262">
        <f t="shared" si="88"/>
        <v>9.1021699979249391</v>
      </c>
      <c r="IF47" s="262">
        <f t="shared" si="88"/>
        <v>9.1021162968810732</v>
      </c>
      <c r="IG47" s="262">
        <f t="shared" si="88"/>
        <v>9.1020629966605533</v>
      </c>
      <c r="IH47" s="262">
        <f t="shared" si="88"/>
        <v>9.1020101435233371</v>
      </c>
      <c r="II47" s="262">
        <f t="shared" si="88"/>
        <v>9.1019577833608025</v>
      </c>
      <c r="IJ47" s="262">
        <f t="shared" si="88"/>
        <v>9.1019059616559659</v>
      </c>
      <c r="IK47" s="262">
        <f t="shared" si="88"/>
        <v>9.101854723444033</v>
      </c>
      <c r="IL47" s="262">
        <f t="shared" si="88"/>
        <v>9.1018041132733281</v>
      </c>
      <c r="IM47" s="262">
        <f t="shared" si="88"/>
        <v>9.1017541751666418</v>
      </c>
      <c r="IN47" s="262">
        <f t="shared" si="88"/>
        <v>9.1017049525830185</v>
      </c>
      <c r="IO47" s="262">
        <f t="shared" si="88"/>
        <v>9.1016564883800122</v>
      </c>
      <c r="IP47" s="262">
        <f t="shared" si="88"/>
        <v>9.1016088247764557</v>
      </c>
      <c r="IQ47" s="262">
        <f t="shared" si="88"/>
        <v>9.1015620033157791</v>
      </c>
      <c r="IR47" s="262">
        <f t="shared" si="88"/>
        <v>9.1015160648298892</v>
      </c>
      <c r="IS47" s="262">
        <f t="shared" si="88"/>
        <v>9.1014710494036599</v>
      </c>
      <c r="IT47" s="262">
        <f t="shared" ref="IT47" si="89">IF(IS46&lt;=0,0,$G$25*$G$24*$G$24/(($G$24+IT46)*($G$24+IT46)))</f>
        <v>9.1014269963400434</v>
      </c>
      <c r="IU47" s="262">
        <f t="shared" ref="IU47" si="90">IF(IT46&lt;=0,0,$G$25*$G$24*$G$24/(($G$24+IU46)*($G$24+IU46)))</f>
        <v>9.1013839441258639</v>
      </c>
      <c r="IV47" s="262">
        <f t="shared" ref="IV47" si="91">IF(IU46&lt;=0,0,$G$25*$G$24*$G$24/(($G$24+IV46)*($G$24+IV46)))</f>
        <v>9.1013419303983056</v>
      </c>
      <c r="IW47" s="262">
        <f t="shared" ref="IW47" si="92">IF(IV46&lt;=0,0,$G$25*$G$24*$G$24/(($G$24+IW46)*($G$24+IW46)))</f>
        <v>9.1013009919120886</v>
      </c>
      <c r="IX47" s="262">
        <f t="shared" ref="IX47" si="93">IF(IW46&lt;=0,0,$G$25*$G$24*$G$24/(($G$24+IX46)*($G$24+IX46)))</f>
        <v>9.1012611645074415</v>
      </c>
      <c r="IY47" s="262">
        <f t="shared" ref="IY47" si="94">IF(IX46&lt;=0,0,$G$25*$G$24*$G$24/(($G$24+IY46)*($G$24+IY46)))</f>
        <v>9.1012224830788249</v>
      </c>
      <c r="IZ47" s="262">
        <f t="shared" ref="IZ47" si="95">IF(IY46&lt;=0,0,$G$25*$G$24*$G$24/(($G$24+IZ46)*($G$24+IZ46)))</f>
        <v>9.1011849815444776</v>
      </c>
      <c r="JA47" s="262">
        <f t="shared" ref="JA47" si="96">IF(IZ46&lt;=0,0,$G$25*$G$24*$G$24/(($G$24+JA46)*($G$24+JA46)))</f>
        <v>9.1011486928167571</v>
      </c>
      <c r="JB47" s="262">
        <f t="shared" ref="JB47" si="97">IF(JA46&lt;=0,0,$G$25*$G$24*$G$24/(($G$24+JB46)*($G$24+JB46)))</f>
        <v>9.1011136487733975</v>
      </c>
      <c r="JC47" s="262">
        <f t="shared" ref="JC47" si="98">IF(JB46&lt;=0,0,$G$25*$G$24*$G$24/(($G$24+JC46)*($G$24+JC46)))</f>
        <v>9.1010798802295838</v>
      </c>
      <c r="JD47" s="262">
        <f t="shared" ref="JD47" si="99">IF(JC46&lt;=0,0,$G$25*$G$24*$G$24/(($G$24+JD46)*($G$24+JD46)))</f>
        <v>9.1010474169109905</v>
      </c>
      <c r="JE47" s="262">
        <f t="shared" ref="JE47" si="100">IF(JD46&lt;=0,0,$G$25*$G$24*$G$24/(($G$24+JE46)*($G$24+JE46)))</f>
        <v>9.1010162874277025</v>
      </c>
      <c r="JF47" s="262">
        <f t="shared" ref="JF47" si="101">IF(JE46&lt;=0,0,$G$25*$G$24*$G$24/(($G$24+JF46)*($G$24+JF46)))</f>
        <v>9.1009865192491262</v>
      </c>
      <c r="JG47" s="262">
        <f t="shared" ref="JG47" si="102">IF(JF46&lt;=0,0,$G$25*$G$24*$G$24/(($G$24+JG46)*($G$24+JG46)))</f>
        <v>9.1009581386798359</v>
      </c>
      <c r="JH47" s="262">
        <f t="shared" ref="JH47" si="103">IF(JG46&lt;=0,0,$G$25*$G$24*$G$24/(($G$24+JH46)*($G$24+JH46)))</f>
        <v>9.1009311708364535</v>
      </c>
    </row>
    <row r="48" spans="2:268" hidden="1" x14ac:dyDescent="0.25">
      <c r="C48" s="255"/>
      <c r="H48" t="str">
        <f>IF(AND(Results!I18&lt;&gt;" ",MIN(R46:IS46)&lt;=0),"Orbit adjustment insufficient - Impact forecast",H46)</f>
        <v>TARGET ORBIT HAS BEEN ACHIEVED - Payload Ratio of 45.7</v>
      </c>
      <c r="Q48" s="255"/>
      <c r="R48" s="262">
        <f>$G$35</f>
        <v>27941</v>
      </c>
      <c r="S48" s="262">
        <f t="shared" ref="S48:CD48" si="104">IF(R46&lt;=0,0,(R46+$G$24)*R48/(S46+$G$24))</f>
        <v>27940.919100986979</v>
      </c>
      <c r="T48" s="262">
        <f t="shared" si="104"/>
        <v>27940.838280194072</v>
      </c>
      <c r="U48" s="262">
        <f t="shared" si="104"/>
        <v>27940.757607562104</v>
      </c>
      <c r="V48" s="262">
        <f t="shared" si="104"/>
        <v>27940.677152931567</v>
      </c>
      <c r="W48" s="262">
        <f t="shared" si="104"/>
        <v>27940.5969859822</v>
      </c>
      <c r="X48" s="262">
        <f t="shared" si="104"/>
        <v>27940.517176172649</v>
      </c>
      <c r="Y48" s="262">
        <f t="shared" si="104"/>
        <v>27940.437792680361</v>
      </c>
      <c r="Z48" s="262">
        <f t="shared" si="104"/>
        <v>27940.358904341636</v>
      </c>
      <c r="AA48" s="262">
        <f t="shared" si="104"/>
        <v>27940.280579591988</v>
      </c>
      <c r="AB48" s="262">
        <f t="shared" si="104"/>
        <v>27940.202886406871</v>
      </c>
      <c r="AC48" s="262">
        <f t="shared" si="104"/>
        <v>27940.125892242704</v>
      </c>
      <c r="AD48" s="262">
        <f t="shared" si="104"/>
        <v>27940.049663978392</v>
      </c>
      <c r="AE48" s="262">
        <f t="shared" si="104"/>
        <v>27939.97426785732</v>
      </c>
      <c r="AF48" s="262">
        <f t="shared" si="104"/>
        <v>27939.899769429838</v>
      </c>
      <c r="AG48" s="262">
        <f t="shared" si="104"/>
        <v>27939.826233496377</v>
      </c>
      <c r="AH48" s="262">
        <f t="shared" si="104"/>
        <v>27939.753724051156</v>
      </c>
      <c r="AI48" s="262">
        <f t="shared" si="104"/>
        <v>27939.682304226604</v>
      </c>
      <c r="AJ48" s="262">
        <f t="shared" si="104"/>
        <v>27939.612036238483</v>
      </c>
      <c r="AK48" s="262">
        <f t="shared" si="104"/>
        <v>27939.542981331779</v>
      </c>
      <c r="AL48" s="262">
        <f t="shared" si="104"/>
        <v>27939.475199727447</v>
      </c>
      <c r="AM48" s="262">
        <f t="shared" si="104"/>
        <v>27939.408750569994</v>
      </c>
      <c r="AN48" s="262">
        <f t="shared" si="104"/>
        <v>27939.34369187598</v>
      </c>
      <c r="AO48" s="262">
        <f t="shared" si="104"/>
        <v>27939.280080483488</v>
      </c>
      <c r="AP48" s="262">
        <f t="shared" si="104"/>
        <v>27939.217972002582</v>
      </c>
      <c r="AQ48" s="262">
        <f t="shared" si="104"/>
        <v>27939.157420766809</v>
      </c>
      <c r="AR48" s="262">
        <f t="shared" si="104"/>
        <v>27939.098479785793</v>
      </c>
      <c r="AS48" s="262">
        <f t="shared" si="104"/>
        <v>27939.041200698954</v>
      </c>
      <c r="AT48" s="262">
        <f t="shared" si="104"/>
        <v>27938.985633730383</v>
      </c>
      <c r="AU48" s="262">
        <f t="shared" si="104"/>
        <v>27938.931827644927</v>
      </c>
      <c r="AV48" s="262">
        <f t="shared" si="104"/>
        <v>27938.879829705544</v>
      </c>
      <c r="AW48" s="262">
        <f t="shared" si="104"/>
        <v>27938.829685631878</v>
      </c>
      <c r="AX48" s="262">
        <f t="shared" si="104"/>
        <v>27938.781439560222</v>
      </c>
      <c r="AY48" s="262">
        <f t="shared" si="104"/>
        <v>27938.735134004764</v>
      </c>
      <c r="AZ48" s="262">
        <f t="shared" si="104"/>
        <v>27938.69080982028</v>
      </c>
      <c r="BA48" s="262">
        <f t="shared" si="104"/>
        <v>27938.648506166184</v>
      </c>
      <c r="BB48" s="262">
        <f t="shared" si="104"/>
        <v>27938.60826047208</v>
      </c>
      <c r="BC48" s="262">
        <f t="shared" si="104"/>
        <v>27938.57010840474</v>
      </c>
      <c r="BD48" s="262">
        <f t="shared" si="104"/>
        <v>27938.534083836646</v>
      </c>
      <c r="BE48" s="262">
        <f t="shared" si="104"/>
        <v>27938.500218816022</v>
      </c>
      <c r="BF48" s="262">
        <f t="shared" si="104"/>
        <v>27938.468543538427</v>
      </c>
      <c r="BG48" s="262">
        <f t="shared" si="104"/>
        <v>27938.43908631997</v>
      </c>
      <c r="BH48" s="262">
        <f t="shared" si="104"/>
        <v>27938.411873572102</v>
      </c>
      <c r="BI48" s="262">
        <f t="shared" si="104"/>
        <v>27938.386929778029</v>
      </c>
      <c r="BJ48" s="262">
        <f t="shared" si="104"/>
        <v>27938.364277470817</v>
      </c>
      <c r="BK48" s="262">
        <f t="shared" si="104"/>
        <v>27938.34393721314</v>
      </c>
      <c r="BL48" s="262">
        <f t="shared" si="104"/>
        <v>27938.325927578713</v>
      </c>
      <c r="BM48" s="262">
        <f t="shared" si="104"/>
        <v>27938.310265135449</v>
      </c>
      <c r="BN48" s="262">
        <f t="shared" si="104"/>
        <v>27938.296964430308</v>
      </c>
      <c r="BO48" s="262">
        <f t="shared" si="104"/>
        <v>27938.286037975933</v>
      </c>
      <c r="BP48" s="262">
        <f t="shared" si="104"/>
        <v>27938.277496238952</v>
      </c>
      <c r="BQ48" s="262">
        <f t="shared" si="104"/>
        <v>27938.271347630125</v>
      </c>
      <c r="BR48" s="262">
        <f t="shared" si="104"/>
        <v>27938.267598496179</v>
      </c>
      <c r="BS48" s="262">
        <f t="shared" si="104"/>
        <v>27938.266253113467</v>
      </c>
      <c r="BT48" s="262">
        <f t="shared" si="104"/>
        <v>27938.267313683402</v>
      </c>
      <c r="BU48" s="262">
        <f t="shared" si="104"/>
        <v>27938.270780329636</v>
      </c>
      <c r="BV48" s="262">
        <f t="shared" si="104"/>
        <v>27938.276651097076</v>
      </c>
      <c r="BW48" s="262">
        <f t="shared" si="104"/>
        <v>27938.284921952658</v>
      </c>
      <c r="BX48" s="262">
        <f t="shared" si="104"/>
        <v>27938.295586787935</v>
      </c>
      <c r="BY48" s="262">
        <f t="shared" si="104"/>
        <v>27938.308637423415</v>
      </c>
      <c r="BZ48" s="262">
        <f t="shared" si="104"/>
        <v>27938.324063614713</v>
      </c>
      <c r="CA48" s="262">
        <f t="shared" si="104"/>
        <v>27938.341853060498</v>
      </c>
      <c r="CB48" s="262">
        <f t="shared" si="104"/>
        <v>27938.361991412163</v>
      </c>
      <c r="CC48" s="262">
        <f t="shared" si="104"/>
        <v>27938.384462285318</v>
      </c>
      <c r="CD48" s="262">
        <f t="shared" si="104"/>
        <v>27938.409247272997</v>
      </c>
      <c r="CE48" s="262">
        <f t="shared" ref="CE48:EP48" si="105">IF(CD46&lt;=0,0,(CD46+$G$24)*CD48/(CE46+$G$24))</f>
        <v>27938.436325960647</v>
      </c>
      <c r="CF48" s="262">
        <f t="shared" si="105"/>
        <v>27938.465675942818</v>
      </c>
      <c r="CG48" s="262">
        <f t="shared" si="105"/>
        <v>27938.497272841632</v>
      </c>
      <c r="CH48" s="262">
        <f t="shared" si="105"/>
        <v>27938.531090326862</v>
      </c>
      <c r="CI48" s="262">
        <f t="shared" si="105"/>
        <v>27938.567100137829</v>
      </c>
      <c r="CJ48" s="262">
        <f t="shared" si="105"/>
        <v>27938.605272106848</v>
      </c>
      <c r="CK48" s="262">
        <f t="shared" si="105"/>
        <v>27938.645574184433</v>
      </c>
      <c r="CL48" s="262">
        <f t="shared" si="105"/>
        <v>27938.687972466043</v>
      </c>
      <c r="CM48" s="262">
        <f t="shared" si="105"/>
        <v>27938.73243122052</v>
      </c>
      <c r="CN48" s="262">
        <f t="shared" si="105"/>
        <v>27938.778912920057</v>
      </c>
      <c r="CO48" s="262">
        <f t="shared" si="105"/>
        <v>27938.827378271766</v>
      </c>
      <c r="CP48" s="262">
        <f t="shared" si="105"/>
        <v>27938.877786250756</v>
      </c>
      <c r="CQ48" s="262">
        <f t="shared" si="105"/>
        <v>27938.930094134725</v>
      </c>
      <c r="CR48" s="262">
        <f t="shared" si="105"/>
        <v>27938.984257540065</v>
      </c>
      <c r="CS48" s="262">
        <f t="shared" si="105"/>
        <v>27939.040230459363</v>
      </c>
      <c r="CT48" s="262">
        <f t="shared" si="105"/>
        <v>27939.097965300371</v>
      </c>
      <c r="CU48" s="262">
        <f t="shared" si="105"/>
        <v>27939.157412926335</v>
      </c>
      <c r="CV48" s="262">
        <f t="shared" si="105"/>
        <v>27939.21852269768</v>
      </c>
      <c r="CW48" s="262">
        <f t="shared" si="105"/>
        <v>27939.281242515015</v>
      </c>
      <c r="CX48" s="262">
        <f t="shared" si="105"/>
        <v>27939.345518863425</v>
      </c>
      <c r="CY48" s="262">
        <f t="shared" si="105"/>
        <v>27939.411296858005</v>
      </c>
      <c r="CZ48" s="262">
        <f t="shared" si="105"/>
        <v>27939.478520290595</v>
      </c>
      <c r="DA48" s="262">
        <f t="shared" si="105"/>
        <v>27939.547131677678</v>
      </c>
      <c r="DB48" s="262">
        <f t="shared" si="105"/>
        <v>27939.617072309433</v>
      </c>
      <c r="DC48" s="262">
        <f t="shared" si="105"/>
        <v>27939.68828229982</v>
      </c>
      <c r="DD48" s="262">
        <f t="shared" si="105"/>
        <v>27939.760700637773</v>
      </c>
      <c r="DE48" s="262">
        <f t="shared" si="105"/>
        <v>27939.834265239318</v>
      </c>
      <c r="DF48" s="262">
        <f t="shared" si="105"/>
        <v>27939.908913000731</v>
      </c>
      <c r="DG48" s="262">
        <f t="shared" si="105"/>
        <v>27939.984579852513</v>
      </c>
      <c r="DH48" s="262">
        <f t="shared" si="105"/>
        <v>27940.061200814325</v>
      </c>
      <c r="DI48" s="262">
        <f t="shared" si="105"/>
        <v>27940.13871005064</v>
      </c>
      <c r="DJ48" s="262">
        <f t="shared" si="105"/>
        <v>27940.217040927262</v>
      </c>
      <c r="DK48" s="262">
        <f t="shared" si="105"/>
        <v>27940.296126068486</v>
      </c>
      <c r="DL48" s="262">
        <f t="shared" si="105"/>
        <v>27940.375897414986</v>
      </c>
      <c r="DM48" s="262">
        <f t="shared" si="105"/>
        <v>27940.4562862823</v>
      </c>
      <c r="DN48" s="262">
        <f t="shared" si="105"/>
        <v>27940.537223419891</v>
      </c>
      <c r="DO48" s="262">
        <f t="shared" si="105"/>
        <v>27940.618639070741</v>
      </c>
      <c r="DP48" s="262">
        <f t="shared" si="105"/>
        <v>27940.700463031397</v>
      </c>
      <c r="DQ48" s="262">
        <f t="shared" si="105"/>
        <v>27940.782624712461</v>
      </c>
      <c r="DR48" s="262">
        <f t="shared" si="105"/>
        <v>27940.865053199435</v>
      </c>
      <c r="DS48" s="262">
        <f t="shared" si="105"/>
        <v>27940.947677313881</v>
      </c>
      <c r="DT48" s="262">
        <f t="shared" si="105"/>
        <v>27941.030425674839</v>
      </c>
      <c r="DU48" s="262">
        <f t="shared" si="105"/>
        <v>27941.113226760492</v>
      </c>
      <c r="DV48" s="262">
        <f t="shared" si="105"/>
        <v>27941.196008969924</v>
      </c>
      <c r="DW48" s="262">
        <f t="shared" si="105"/>
        <v>27941.278700685027</v>
      </c>
      <c r="DX48" s="262">
        <f t="shared" si="105"/>
        <v>27941.361230332481</v>
      </c>
      <c r="DY48" s="262">
        <f t="shared" si="105"/>
        <v>27941.443526445655</v>
      </c>
      <c r="DZ48" s="262">
        <f t="shared" si="105"/>
        <v>27941.525517726513</v>
      </c>
      <c r="EA48" s="262">
        <f t="shared" si="105"/>
        <v>27941.607133107405</v>
      </c>
      <c r="EB48" s="262">
        <f t="shared" si="105"/>
        <v>27941.688301812654</v>
      </c>
      <c r="EC48" s="262">
        <f t="shared" si="105"/>
        <v>27941.768953419982</v>
      </c>
      <c r="ED48" s="262">
        <f t="shared" si="105"/>
        <v>27941.84901792161</v>
      </c>
      <c r="EE48" s="262">
        <f t="shared" si="105"/>
        <v>27941.92842578507</v>
      </c>
      <c r="EF48" s="262">
        <f t="shared" si="105"/>
        <v>27942.007108013637</v>
      </c>
      <c r="EG48" s="262">
        <f t="shared" si="105"/>
        <v>27942.084996206308</v>
      </c>
      <c r="EH48" s="262">
        <f t="shared" si="105"/>
        <v>27942.162022617325</v>
      </c>
      <c r="EI48" s="262">
        <f t="shared" si="105"/>
        <v>27942.23812021517</v>
      </c>
      <c r="EJ48" s="262">
        <f t="shared" si="105"/>
        <v>27942.313222740908</v>
      </c>
      <c r="EK48" s="262">
        <f t="shared" si="105"/>
        <v>27942.387264766003</v>
      </c>
      <c r="EL48" s="262">
        <f t="shared" si="105"/>
        <v>27942.460181749349</v>
      </c>
      <c r="EM48" s="262">
        <f t="shared" si="105"/>
        <v>27942.531910093629</v>
      </c>
      <c r="EN48" s="262">
        <f t="shared" si="105"/>
        <v>27942.602387200819</v>
      </c>
      <c r="EO48" s="262">
        <f t="shared" si="105"/>
        <v>27942.671551526957</v>
      </c>
      <c r="EP48" s="262">
        <f t="shared" si="105"/>
        <v>27942.739342635916</v>
      </c>
      <c r="EQ48" s="262">
        <f t="shared" ref="EQ48:HB48" si="106">IF(EP46&lt;=0,0,(EP46+$G$24)*EP48/(EQ46+$G$24))</f>
        <v>27942.805701252324</v>
      </c>
      <c r="ER48" s="262">
        <f t="shared" si="106"/>
        <v>27942.87056931348</v>
      </c>
      <c r="ES48" s="262">
        <f t="shared" si="106"/>
        <v>27942.933890020253</v>
      </c>
      <c r="ET48" s="262">
        <f t="shared" si="106"/>
        <v>27942.995607886889</v>
      </c>
      <c r="EU48" s="262">
        <f t="shared" si="106"/>
        <v>27943.055668789737</v>
      </c>
      <c r="EV48" s="262">
        <f t="shared" si="106"/>
        <v>27943.114020014807</v>
      </c>
      <c r="EW48" s="262">
        <f t="shared" si="106"/>
        <v>27943.170610304125</v>
      </c>
      <c r="EX48" s="262">
        <f t="shared" si="106"/>
        <v>27943.225389900854</v>
      </c>
      <c r="EY48" s="262">
        <f t="shared" si="106"/>
        <v>27943.278310593127</v>
      </c>
      <c r="EZ48" s="262">
        <f t="shared" si="106"/>
        <v>27943.329325756597</v>
      </c>
      <c r="FA48" s="262">
        <f t="shared" si="106"/>
        <v>27943.378390395563</v>
      </c>
      <c r="FB48" s="262">
        <f t="shared" si="106"/>
        <v>27943.425461182782</v>
      </c>
      <c r="FC48" s="262">
        <f t="shared" si="106"/>
        <v>27943.470496497797</v>
      </c>
      <c r="FD48" s="262">
        <f t="shared" si="106"/>
        <v>27943.513456463814</v>
      </c>
      <c r="FE48" s="262">
        <f t="shared" si="106"/>
        <v>27943.554302983106</v>
      </c>
      <c r="FF48" s="262">
        <f t="shared" si="106"/>
        <v>27943.592999770863</v>
      </c>
      <c r="FG48" s="262">
        <f t="shared" si="106"/>
        <v>27943.629512387502</v>
      </c>
      <c r="FH48" s="262">
        <f t="shared" si="106"/>
        <v>27943.663808269379</v>
      </c>
      <c r="FI48" s="262">
        <f t="shared" si="106"/>
        <v>27943.695856757888</v>
      </c>
      <c r="FJ48" s="262">
        <f t="shared" si="106"/>
        <v>27943.725629126926</v>
      </c>
      <c r="FK48" s="262">
        <f t="shared" si="106"/>
        <v>27943.753098608693</v>
      </c>
      <c r="FL48" s="262">
        <f t="shared" si="106"/>
        <v>27943.778240417778</v>
      </c>
      <c r="FM48" s="262">
        <f t="shared" si="106"/>
        <v>27943.80103177359</v>
      </c>
      <c r="FN48" s="262">
        <f t="shared" si="106"/>
        <v>27943.821451920976</v>
      </c>
      <c r="FO48" s="262">
        <f t="shared" si="106"/>
        <v>27943.839482149175</v>
      </c>
      <c r="FP48" s="262">
        <f t="shared" si="106"/>
        <v>27943.855105808943</v>
      </c>
      <c r="FQ48" s="262">
        <f t="shared" si="106"/>
        <v>27943.868308327914</v>
      </c>
      <c r="FR48" s="262">
        <f t="shared" si="106"/>
        <v>27943.87907722417</v>
      </c>
      <c r="FS48" s="262">
        <f t="shared" si="106"/>
        <v>27943.887402117987</v>
      </c>
      <c r="FT48" s="262">
        <f t="shared" si="106"/>
        <v>27943.893274741778</v>
      </c>
      <c r="FU48" s="262">
        <f t="shared" si="106"/>
        <v>27943.896688948182</v>
      </c>
      <c r="FV48" s="262">
        <f t="shared" si="106"/>
        <v>27943.897640716314</v>
      </c>
      <c r="FW48" s="262">
        <f t="shared" si="106"/>
        <v>27943.896128156208</v>
      </c>
      <c r="FX48" s="262">
        <f t="shared" si="106"/>
        <v>27943.892151511362</v>
      </c>
      <c r="FY48" s="262">
        <f t="shared" si="106"/>
        <v>27943.885713159445</v>
      </c>
      <c r="FZ48" s="262">
        <f t="shared" si="106"/>
        <v>27943.876817611166</v>
      </c>
      <c r="GA48" s="262">
        <f t="shared" si="106"/>
        <v>27943.865471507259</v>
      </c>
      <c r="GB48" s="262">
        <f t="shared" si="106"/>
        <v>27943.851683613659</v>
      </c>
      <c r="GC48" s="262">
        <f t="shared" si="106"/>
        <v>27943.835464814765</v>
      </c>
      <c r="GD48" s="262">
        <f t="shared" si="106"/>
        <v>27943.816828104926</v>
      </c>
      <c r="GE48" s="262">
        <f t="shared" si="106"/>
        <v>27943.795788578049</v>
      </c>
      <c r="GF48" s="262">
        <f t="shared" si="106"/>
        <v>27943.772363415366</v>
      </c>
      <c r="GG48" s="262">
        <f t="shared" si="106"/>
        <v>27943.746571871448</v>
      </c>
      <c r="GH48" s="262">
        <f t="shared" si="106"/>
        <v>27943.718435258324</v>
      </c>
      <c r="GI48" s="262">
        <f t="shared" si="106"/>
        <v>27943.687976927875</v>
      </c>
      <c r="GJ48" s="262">
        <f t="shared" si="106"/>
        <v>27943.655222252426</v>
      </c>
      <c r="GK48" s="262">
        <f t="shared" si="106"/>
        <v>27943.620198603538</v>
      </c>
      <c r="GL48" s="262">
        <f t="shared" si="106"/>
        <v>27943.582935329123</v>
      </c>
      <c r="GM48" s="262">
        <f t="shared" si="106"/>
        <v>27943.543463728784</v>
      </c>
      <c r="GN48" s="262">
        <f t="shared" si="106"/>
        <v>27943.501817027471</v>
      </c>
      <c r="GO48" s="262">
        <f t="shared" si="106"/>
        <v>27943.458030347429</v>
      </c>
      <c r="GP48" s="262">
        <f t="shared" si="106"/>
        <v>27943.412140678545</v>
      </c>
      <c r="GQ48" s="262">
        <f t="shared" si="106"/>
        <v>27943.364186846964</v>
      </c>
      <c r="GR48" s="262">
        <f t="shared" si="106"/>
        <v>27943.314209482225</v>
      </c>
      <c r="GS48" s="262">
        <f t="shared" si="106"/>
        <v>27943.262250982716</v>
      </c>
      <c r="GT48" s="262">
        <f t="shared" si="106"/>
        <v>27943.208355479601</v>
      </c>
      <c r="GU48" s="262">
        <f t="shared" si="106"/>
        <v>27943.152568799291</v>
      </c>
      <c r="GV48" s="262">
        <f t="shared" si="106"/>
        <v>27943.094938424354</v>
      </c>
      <c r="GW48" s="262">
        <f t="shared" si="106"/>
        <v>27943.035513453007</v>
      </c>
      <c r="GX48" s="262">
        <f t="shared" si="106"/>
        <v>27942.974344557202</v>
      </c>
      <c r="GY48" s="262">
        <f t="shared" si="106"/>
        <v>27942.911483939311</v>
      </c>
      <c r="GZ48" s="262">
        <f t="shared" si="106"/>
        <v>27942.846985287477</v>
      </c>
      <c r="HA48" s="262">
        <f t="shared" si="106"/>
        <v>27942.780903729668</v>
      </c>
      <c r="HB48" s="262">
        <f t="shared" si="106"/>
        <v>27942.713295786452</v>
      </c>
      <c r="HC48" s="262">
        <f t="shared" ref="HC48:IS48" si="107">IF(HB46&lt;=0,0,(HB46+$G$24)*HB48/(HC46+$G$24))</f>
        <v>27942.644219322556</v>
      </c>
      <c r="HD48" s="262">
        <f t="shared" si="107"/>
        <v>27942.573733497255</v>
      </c>
      <c r="HE48" s="262">
        <f t="shared" si="107"/>
        <v>27942.501898713588</v>
      </c>
      <c r="HF48" s="262">
        <f t="shared" si="107"/>
        <v>27942.428776566529</v>
      </c>
      <c r="HG48" s="262">
        <f t="shared" si="107"/>
        <v>27942.35442979007</v>
      </c>
      <c r="HH48" s="262">
        <f t="shared" si="107"/>
        <v>27942.278922203295</v>
      </c>
      <c r="HI48" s="262">
        <f t="shared" si="107"/>
        <v>27942.202318655545</v>
      </c>
      <c r="HJ48" s="262">
        <f t="shared" si="107"/>
        <v>27942.124684970608</v>
      </c>
      <c r="HK48" s="262">
        <f t="shared" si="107"/>
        <v>27942.046087890099</v>
      </c>
      <c r="HL48" s="262">
        <f t="shared" si="107"/>
        <v>27941.966595016023</v>
      </c>
      <c r="HM48" s="262">
        <f t="shared" si="107"/>
        <v>27941.886274752513</v>
      </c>
      <c r="HN48" s="262">
        <f t="shared" si="107"/>
        <v>27941.805196246958</v>
      </c>
      <c r="HO48" s="262">
        <f t="shared" si="107"/>
        <v>27941.723429330377</v>
      </c>
      <c r="HP48" s="262">
        <f t="shared" si="107"/>
        <v>27941.641044457239</v>
      </c>
      <c r="HQ48" s="262">
        <f t="shared" si="107"/>
        <v>27941.558112644707</v>
      </c>
      <c r="HR48" s="262">
        <f t="shared" si="107"/>
        <v>27941.474705411369</v>
      </c>
      <c r="HS48" s="262">
        <f t="shared" si="107"/>
        <v>27941.39089471554</v>
      </c>
      <c r="HT48" s="262">
        <f t="shared" si="107"/>
        <v>27941.306752893135</v>
      </c>
      <c r="HU48" s="262">
        <f t="shared" si="107"/>
        <v>27941.222352595225</v>
      </c>
      <c r="HV48" s="262">
        <f t="shared" si="107"/>
        <v>27941.137766725278</v>
      </c>
      <c r="HW48" s="262">
        <f t="shared" si="107"/>
        <v>27941.053068376194</v>
      </c>
      <c r="HX48" s="262">
        <f t="shared" si="107"/>
        <v>27940.968330767129</v>
      </c>
      <c r="HY48" s="262">
        <f t="shared" si="107"/>
        <v>27940.883627180199</v>
      </c>
      <c r="HZ48" s="262">
        <f t="shared" si="107"/>
        <v>27940.79903089712</v>
      </c>
      <c r="IA48" s="262">
        <f t="shared" si="107"/>
        <v>27940.714615135832</v>
      </c>
      <c r="IB48" s="262">
        <f t="shared" si="107"/>
        <v>27940.630452987141</v>
      </c>
      <c r="IC48" s="262">
        <f t="shared" si="107"/>
        <v>27940.546617351465</v>
      </c>
      <c r="ID48" s="262">
        <f t="shared" si="107"/>
        <v>27940.463180875737</v>
      </c>
      <c r="IE48" s="262">
        <f t="shared" si="107"/>
        <v>27940.380215890502</v>
      </c>
      <c r="IF48" s="262">
        <f t="shared" si="107"/>
        <v>27940.297794347232</v>
      </c>
      <c r="IG48" s="262">
        <f t="shared" si="107"/>
        <v>27940.215987756026</v>
      </c>
      <c r="IH48" s="262">
        <f t="shared" si="107"/>
        <v>27940.134867123608</v>
      </c>
      <c r="II48" s="262">
        <f t="shared" si="107"/>
        <v>27940.054502891766</v>
      </c>
      <c r="IJ48" s="262">
        <f t="shared" si="107"/>
        <v>27939.974964876266</v>
      </c>
      <c r="IK48" s="262">
        <f t="shared" si="107"/>
        <v>27939.896322206288</v>
      </c>
      <c r="IL48" s="262">
        <f t="shared" si="107"/>
        <v>27939.818643264414</v>
      </c>
      <c r="IM48" s="262">
        <f t="shared" si="107"/>
        <v>27939.741995627275</v>
      </c>
      <c r="IN48" s="262">
        <f t="shared" si="107"/>
        <v>27939.666446006853</v>
      </c>
      <c r="IO48" s="262">
        <f t="shared" si="107"/>
        <v>27939.592060192539</v>
      </c>
      <c r="IP48" s="262">
        <f t="shared" si="107"/>
        <v>27939.518902993921</v>
      </c>
      <c r="IQ48" s="262">
        <f t="shared" si="107"/>
        <v>27939.447038184455</v>
      </c>
      <c r="IR48" s="262">
        <f t="shared" si="107"/>
        <v>27939.376528445984</v>
      </c>
      <c r="IS48" s="262">
        <f t="shared" si="107"/>
        <v>27939.307435314182</v>
      </c>
      <c r="IT48" s="262">
        <f t="shared" ref="IT48" si="108">IF(IS46&lt;=0,0,(IS46+$G$24)*IS48/(IT46+$G$24))</f>
        <v>27939.239819124967</v>
      </c>
      <c r="IU48" s="262">
        <f t="shared" ref="IU48" si="109">IF(IT46&lt;=0,0,(IT46+$G$24)*IT48/(IU46+$G$24))</f>
        <v>27939.173738961952</v>
      </c>
      <c r="IV48" s="262">
        <f t="shared" ref="IV48" si="110">IF(IU46&lt;=0,0,(IU46+$G$24)*IU48/(IV46+$G$24))</f>
        <v>27939.109252604954</v>
      </c>
      <c r="IW48" s="262">
        <f t="shared" ref="IW48" si="111">IF(IV46&lt;=0,0,(IV46+$G$24)*IV48/(IW46+$G$24))</f>
        <v>27939.046416479578</v>
      </c>
      <c r="IX48" s="262">
        <f t="shared" ref="IX48" si="112">IF(IW46&lt;=0,0,(IW46+$G$24)*IW48/(IX46+$G$24))</f>
        <v>27938.985285607992</v>
      </c>
      <c r="IY48" s="262">
        <f t="shared" ref="IY48" si="113">IF(IX46&lt;=0,0,(IX46+$G$24)*IX48/(IY46+$G$24))</f>
        <v>27938.925913560885</v>
      </c>
      <c r="IZ48" s="262">
        <f t="shared" ref="IZ48" si="114">IF(IY46&lt;=0,0,(IY46+$G$24)*IY48/(IZ46+$G$24))</f>
        <v>27938.86835241066</v>
      </c>
      <c r="JA48" s="262">
        <f t="shared" ref="JA48" si="115">IF(IZ46&lt;=0,0,(IZ46+$G$24)*IZ48/(JA46+$G$24))</f>
        <v>27938.812652685894</v>
      </c>
      <c r="JB48" s="262">
        <f t="shared" ref="JB48" si="116">IF(JA46&lt;=0,0,(JA46+$G$24)*JA48/(JB46+$G$24))</f>
        <v>27938.758863327123</v>
      </c>
      <c r="JC48" s="262">
        <f t="shared" ref="JC48" si="117">IF(JB46&lt;=0,0,(JB46+$G$24)*JB48/(JC46+$G$24))</f>
        <v>27938.707031643971</v>
      </c>
      <c r="JD48" s="262">
        <f t="shared" ref="JD48" si="118">IF(JC46&lt;=0,0,(JC46+$G$24)*JC48/(JD46+$G$24))</f>
        <v>27938.657203273702</v>
      </c>
      <c r="JE48" s="262">
        <f t="shared" ref="JE48" si="119">IF(JD46&lt;=0,0,(JD46+$G$24)*JD48/(JE46+$G$24))</f>
        <v>27938.60942214114</v>
      </c>
      <c r="JF48" s="262">
        <f t="shared" ref="JF48" si="120">IF(JE46&lt;=0,0,(JE46+$G$24)*JE48/(JF46+$G$24))</f>
        <v>27938.563730420112</v>
      </c>
      <c r="JG48" s="262">
        <f t="shared" ref="JG48" si="121">IF(JF46&lt;=0,0,(JF46+$G$24)*JF48/(JG46+$G$24))</f>
        <v>27938.520168496343</v>
      </c>
      <c r="JH48" s="262">
        <f t="shared" ref="JH48" si="122">IF(JG46&lt;=0,0,(JG46+$G$24)*JG48/(JH46+$G$24))</f>
        <v>27938.4787749319</v>
      </c>
    </row>
    <row r="49" spans="3:268" hidden="1" x14ac:dyDescent="0.25">
      <c r="C49" s="255"/>
      <c r="H49" t="str">
        <f>IF(AND(Results!I18=" ",MIN(R46:IS46)&lt;=0),"Target orbit was not achieved",H48)</f>
        <v>TARGET ORBIT HAS BEEN ACHIEVED - Payload Ratio of 45.7</v>
      </c>
      <c r="Q49" s="255"/>
      <c r="R49" s="262">
        <f>$G$35*$G$35*1000/(3600*3600*($G$24+R46))</f>
        <v>9.1025577123670924</v>
      </c>
      <c r="S49" s="262">
        <f>IF(R46&lt;=0,0,S48*S48*1000/(3600*3600*($G$24+S46)))</f>
        <v>9.1024786472868016</v>
      </c>
      <c r="T49" s="262">
        <f t="shared" ref="T49:CE49" si="123">IF(S46&lt;=0,0,T48*T48*1000/(3600*3600*($G$24+T46)))</f>
        <v>9.1023996591106009</v>
      </c>
      <c r="U49" s="262">
        <f t="shared" si="123"/>
        <v>9.1023208161914795</v>
      </c>
      <c r="V49" s="262">
        <f t="shared" si="123"/>
        <v>9.1022421867827994</v>
      </c>
      <c r="W49" s="262">
        <f t="shared" si="123"/>
        <v>9.1021638389792479</v>
      </c>
      <c r="X49" s="262">
        <f t="shared" si="123"/>
        <v>9.1020858406578995</v>
      </c>
      <c r="Y49" s="262">
        <f t="shared" si="123"/>
        <v>9.1020082594194758</v>
      </c>
      <c r="Z49" s="262">
        <f t="shared" si="123"/>
        <v>9.1019311625298034</v>
      </c>
      <c r="AA49" s="262">
        <f t="shared" si="123"/>
        <v>9.1018546168615568</v>
      </c>
      <c r="AB49" s="262">
        <f t="shared" si="123"/>
        <v>9.1017786888363581</v>
      </c>
      <c r="AC49" s="262">
        <f t="shared" si="123"/>
        <v>9.1017034443671996</v>
      </c>
      <c r="AD49" s="262">
        <f t="shared" si="123"/>
        <v>9.1016289488013289</v>
      </c>
      <c r="AE49" s="262">
        <f t="shared" si="123"/>
        <v>9.1015552668636115</v>
      </c>
      <c r="AF49" s="262">
        <f t="shared" si="123"/>
        <v>9.1014824626003801</v>
      </c>
      <c r="AG49" s="262">
        <f t="shared" si="123"/>
        <v>9.1014105993239056</v>
      </c>
      <c r="AH49" s="262">
        <f t="shared" si="123"/>
        <v>9.1013397395574476</v>
      </c>
      <c r="AI49" s="262">
        <f t="shared" si="123"/>
        <v>9.1012699449809915</v>
      </c>
      <c r="AJ49" s="262">
        <f t="shared" si="123"/>
        <v>9.1012012763777097</v>
      </c>
      <c r="AK49" s="262">
        <f t="shared" si="123"/>
        <v>9.1011337935811483</v>
      </c>
      <c r="AL49" s="262">
        <f t="shared" si="123"/>
        <v>9.1010675554232545</v>
      </c>
      <c r="AM49" s="262">
        <f t="shared" si="123"/>
        <v>9.1010026196832268</v>
      </c>
      <c r="AN49" s="262">
        <f t="shared" si="123"/>
        <v>9.1009390430372932</v>
      </c>
      <c r="AO49" s="262">
        <f t="shared" si="123"/>
        <v>9.1008768810093841</v>
      </c>
      <c r="AP49" s="262">
        <f t="shared" si="123"/>
        <v>9.100816187922824</v>
      </c>
      <c r="AQ49" s="262">
        <f t="shared" si="123"/>
        <v>9.1007570168530023</v>
      </c>
      <c r="AR49" s="262">
        <f t="shared" si="123"/>
        <v>9.1006994195811686</v>
      </c>
      <c r="AS49" s="262">
        <f t="shared" si="123"/>
        <v>9.1006434465492489</v>
      </c>
      <c r="AT49" s="262">
        <f t="shared" si="123"/>
        <v>9.1005891468158779</v>
      </c>
      <c r="AU49" s="262">
        <f t="shared" si="123"/>
        <v>9.100536568013549</v>
      </c>
      <c r="AV49" s="262">
        <f t="shared" si="123"/>
        <v>9.1004857563070338</v>
      </c>
      <c r="AW49" s="262">
        <f t="shared" si="123"/>
        <v>9.100436756353</v>
      </c>
      <c r="AX49" s="262">
        <f t="shared" si="123"/>
        <v>9.1003896112609635</v>
      </c>
      <c r="AY49" s="262">
        <f t="shared" si="123"/>
        <v>9.1003443625555054</v>
      </c>
      <c r="AZ49" s="262">
        <f t="shared" si="123"/>
        <v>9.1003010501399082</v>
      </c>
      <c r="BA49" s="262">
        <f t="shared" si="123"/>
        <v>9.1002597122611029</v>
      </c>
      <c r="BB49" s="262">
        <f t="shared" si="123"/>
        <v>9.1002203854760939</v>
      </c>
      <c r="BC49" s="262">
        <f t="shared" si="123"/>
        <v>9.1001831046197665</v>
      </c>
      <c r="BD49" s="262">
        <f t="shared" si="123"/>
        <v>9.1001479027742267</v>
      </c>
      <c r="BE49" s="262">
        <f t="shared" si="123"/>
        <v>9.10011481123958</v>
      </c>
      <c r="BF49" s="262">
        <f t="shared" si="123"/>
        <v>9.1000838595062667</v>
      </c>
      <c r="BG49" s="262">
        <f t="shared" si="123"/>
        <v>9.1000550752289353</v>
      </c>
      <c r="BH49" s="262">
        <f t="shared" si="123"/>
        <v>9.1000284842018875</v>
      </c>
      <c r="BI49" s="262">
        <f t="shared" si="123"/>
        <v>9.1000041103360836</v>
      </c>
      <c r="BJ49" s="262">
        <f t="shared" si="123"/>
        <v>9.0999819756378155</v>
      </c>
      <c r="BK49" s="262">
        <f t="shared" si="123"/>
        <v>9.0999621001889537</v>
      </c>
      <c r="BL49" s="262">
        <f t="shared" si="123"/>
        <v>9.0999445021288725</v>
      </c>
      <c r="BM49" s="262">
        <f t="shared" si="123"/>
        <v>9.0999291976380139</v>
      </c>
      <c r="BN49" s="262">
        <f t="shared" si="123"/>
        <v>9.0999162009231522</v>
      </c>
      <c r="BO49" s="262">
        <f t="shared" si="123"/>
        <v>9.0999055242043347</v>
      </c>
      <c r="BP49" s="262">
        <f t="shared" si="123"/>
        <v>9.0998971777035145</v>
      </c>
      <c r="BQ49" s="262">
        <f t="shared" si="123"/>
        <v>9.0998911696349278</v>
      </c>
      <c r="BR49" s="262">
        <f t="shared" si="123"/>
        <v>9.09988750619714</v>
      </c>
      <c r="BS49" s="262">
        <f t="shared" si="123"/>
        <v>9.0998861915668723</v>
      </c>
      <c r="BT49" s="262">
        <f t="shared" si="123"/>
        <v>9.0998872278945377</v>
      </c>
      <c r="BU49" s="262">
        <f t="shared" si="123"/>
        <v>9.0998906153014953</v>
      </c>
      <c r="BV49" s="262">
        <f t="shared" si="123"/>
        <v>9.0998963518790941</v>
      </c>
      <c r="BW49" s="262">
        <f t="shared" si="123"/>
        <v>9.0999044336894084</v>
      </c>
      <c r="BX49" s="262">
        <f t="shared" si="123"/>
        <v>9.0999148547677766</v>
      </c>
      <c r="BY49" s="262">
        <f t="shared" si="123"/>
        <v>9.0999276071270003</v>
      </c>
      <c r="BZ49" s="262">
        <f t="shared" si="123"/>
        <v>9.0999426807633537</v>
      </c>
      <c r="CA49" s="262">
        <f t="shared" si="123"/>
        <v>9.0999600636643088</v>
      </c>
      <c r="CB49" s="262">
        <f t="shared" si="123"/>
        <v>9.0999797418179718</v>
      </c>
      <c r="CC49" s="262">
        <f t="shared" si="123"/>
        <v>9.1000016992242436</v>
      </c>
      <c r="CD49" s="262">
        <f t="shared" si="123"/>
        <v>9.1000259179077254</v>
      </c>
      <c r="CE49" s="262">
        <f t="shared" si="123"/>
        <v>9.1000523779322844</v>
      </c>
      <c r="CF49" s="262">
        <f t="shared" ref="CF49:EQ49" si="124">IF(CE46&lt;=0,0,CF48*CF48*1000/(3600*3600*($G$24+CF46)))</f>
        <v>9.1000810574173325</v>
      </c>
      <c r="CG49" s="262">
        <f t="shared" si="124"/>
        <v>9.100111932555814</v>
      </c>
      <c r="CH49" s="262">
        <f t="shared" si="124"/>
        <v>9.1001449776337608</v>
      </c>
      <c r="CI49" s="262">
        <f t="shared" si="124"/>
        <v>9.1001801650516381</v>
      </c>
      <c r="CJ49" s="262">
        <f t="shared" si="124"/>
        <v>9.1002174653471766</v>
      </c>
      <c r="CK49" s="262">
        <f t="shared" si="124"/>
        <v>9.1002568472199457</v>
      </c>
      <c r="CL49" s="262">
        <f t="shared" si="124"/>
        <v>9.1002982775573997</v>
      </c>
      <c r="CM49" s="262">
        <f t="shared" si="124"/>
        <v>9.1003417214626037</v>
      </c>
      <c r="CN49" s="262">
        <f t="shared" si="124"/>
        <v>9.1003871422834361</v>
      </c>
      <c r="CO49" s="262">
        <f t="shared" si="124"/>
        <v>9.1004345016433437</v>
      </c>
      <c r="CP49" s="262">
        <f t="shared" si="124"/>
        <v>9.1004837594735957</v>
      </c>
      <c r="CQ49" s="262">
        <f t="shared" si="124"/>
        <v>9.1005348740469962</v>
      </c>
      <c r="CR49" s="262">
        <f t="shared" si="124"/>
        <v>9.1005878020130755</v>
      </c>
      <c r="CS49" s="262">
        <f t="shared" si="124"/>
        <v>9.1006424984346523</v>
      </c>
      <c r="CT49" s="262">
        <f t="shared" si="124"/>
        <v>9.1006989168258166</v>
      </c>
      <c r="CU49" s="262">
        <f t="shared" si="124"/>
        <v>9.1007570091912591</v>
      </c>
      <c r="CV49" s="262">
        <f t="shared" si="124"/>
        <v>9.1008167260669062</v>
      </c>
      <c r="CW49" s="262">
        <f t="shared" si="124"/>
        <v>9.1008780165618681</v>
      </c>
      <c r="CX49" s="262">
        <f t="shared" si="124"/>
        <v>9.1009408284016136</v>
      </c>
      <c r="CY49" s="262">
        <f t="shared" si="124"/>
        <v>9.1010051079723855</v>
      </c>
      <c r="CZ49" s="262">
        <f t="shared" si="124"/>
        <v>9.1010708003667844</v>
      </c>
      <c r="DA49" s="262">
        <f t="shared" si="124"/>
        <v>9.1011378494304846</v>
      </c>
      <c r="DB49" s="262">
        <f t="shared" si="124"/>
        <v>9.1012061978100736</v>
      </c>
      <c r="DC49" s="262">
        <f t="shared" si="124"/>
        <v>9.101275787001935</v>
      </c>
      <c r="DD49" s="262">
        <f t="shared" si="124"/>
        <v>9.1013465574021755</v>
      </c>
      <c r="DE49" s="262">
        <f t="shared" si="124"/>
        <v>9.101418448357478</v>
      </c>
      <c r="DF49" s="262">
        <f t="shared" si="124"/>
        <v>9.1014913982169769</v>
      </c>
      <c r="DG49" s="262">
        <f t="shared" si="124"/>
        <v>9.1015653443849303</v>
      </c>
      <c r="DH49" s="262">
        <f t="shared" si="124"/>
        <v>9.1016402233743392</v>
      </c>
      <c r="DI49" s="262">
        <f t="shared" si="124"/>
        <v>9.1017159708612425</v>
      </c>
      <c r="DJ49" s="262">
        <f t="shared" si="124"/>
        <v>9.1017925217399167</v>
      </c>
      <c r="DK49" s="262">
        <f t="shared" si="124"/>
        <v>9.1018698101786626</v>
      </c>
      <c r="DL49" s="262">
        <f t="shared" si="124"/>
        <v>9.1019477696763129</v>
      </c>
      <c r="DM49" s="262">
        <f t="shared" si="124"/>
        <v>9.1020263331193494</v>
      </c>
      <c r="DN49" s="262">
        <f t="shared" si="124"/>
        <v>9.1021054328395721</v>
      </c>
      <c r="DO49" s="262">
        <f t="shared" si="124"/>
        <v>9.1021850006722875</v>
      </c>
      <c r="DP49" s="262">
        <f t="shared" si="124"/>
        <v>9.1022649680149676</v>
      </c>
      <c r="DQ49" s="262">
        <f t="shared" si="124"/>
        <v>9.1023452658863189</v>
      </c>
      <c r="DR49" s="262">
        <f t="shared" si="124"/>
        <v>9.1024258249857208</v>
      </c>
      <c r="DS49" s="262">
        <f t="shared" si="124"/>
        <v>9.1025065757529919</v>
      </c>
      <c r="DT49" s="262">
        <f t="shared" si="124"/>
        <v>9.1025874484283715</v>
      </c>
      <c r="DU49" s="262">
        <f t="shared" si="124"/>
        <v>9.1026683731127918</v>
      </c>
      <c r="DV49" s="262">
        <f t="shared" si="124"/>
        <v>9.1027492798282204</v>
      </c>
      <c r="DW49" s="262">
        <f t="shared" si="124"/>
        <v>9.1028300985781634</v>
      </c>
      <c r="DX49" s="262">
        <f t="shared" si="124"/>
        <v>9.1029107594082443</v>
      </c>
      <c r="DY49" s="262">
        <f t="shared" si="124"/>
        <v>9.1029911924667122</v>
      </c>
      <c r="DZ49" s="262">
        <f t="shared" si="124"/>
        <v>9.1030713280649618</v>
      </c>
      <c r="EA49" s="262">
        <f t="shared" si="124"/>
        <v>9.103151096737939</v>
      </c>
      <c r="EB49" s="262">
        <f t="shared" si="124"/>
        <v>9.1032304293043644</v>
      </c>
      <c r="EC49" s="262">
        <f t="shared" si="124"/>
        <v>9.1033092569267975</v>
      </c>
      <c r="ED49" s="262">
        <f t="shared" si="124"/>
        <v>9.1033875111713822</v>
      </c>
      <c r="EE49" s="262">
        <f t="shared" si="124"/>
        <v>9.1034651240673359</v>
      </c>
      <c r="EF49" s="262">
        <f t="shared" si="124"/>
        <v>9.10354202816605</v>
      </c>
      <c r="EG49" s="262">
        <f t="shared" si="124"/>
        <v>9.1036181565997634</v>
      </c>
      <c r="EH49" s="262">
        <f t="shared" si="124"/>
        <v>9.1036934431397967</v>
      </c>
      <c r="EI49" s="262">
        <f t="shared" si="124"/>
        <v>9.103767822254266</v>
      </c>
      <c r="EJ49" s="262">
        <f t="shared" si="124"/>
        <v>9.1038412291651873</v>
      </c>
      <c r="EK49" s="262">
        <f t="shared" si="124"/>
        <v>9.1039135999050256</v>
      </c>
      <c r="EL49" s="262">
        <f t="shared" si="124"/>
        <v>9.1039848713725302</v>
      </c>
      <c r="EM49" s="262">
        <f t="shared" si="124"/>
        <v>9.1040549813878826</v>
      </c>
      <c r="EN49" s="262">
        <f t="shared" si="124"/>
        <v>9.1041238687470383</v>
      </c>
      <c r="EO49" s="262">
        <f t="shared" si="124"/>
        <v>9.1041914732753142</v>
      </c>
      <c r="EP49" s="262">
        <f t="shared" si="124"/>
        <v>9.1042577358800543</v>
      </c>
      <c r="EQ49" s="262">
        <f t="shared" si="124"/>
        <v>9.104322598602435</v>
      </c>
      <c r="ER49" s="262">
        <f t="shared" ref="ER49:HC49" si="125">IF(EQ46&lt;=0,0,ER48*ER48*1000/(3600*3600*($G$24+ER46)))</f>
        <v>9.104386004668287</v>
      </c>
      <c r="ES49" s="262">
        <f t="shared" si="125"/>
        <v>9.1044478985379413</v>
      </c>
      <c r="ET49" s="262">
        <f t="shared" si="125"/>
        <v>9.1045082259550103</v>
      </c>
      <c r="EU49" s="262">
        <f t="shared" si="125"/>
        <v>9.1045669339940876</v>
      </c>
      <c r="EV49" s="262">
        <f t="shared" si="125"/>
        <v>9.1046239711073547</v>
      </c>
      <c r="EW49" s="262">
        <f t="shared" si="125"/>
        <v>9.1046792871699527</v>
      </c>
      <c r="EX49" s="262">
        <f t="shared" si="125"/>
        <v>9.104732833524201</v>
      </c>
      <c r="EY49" s="262">
        <f t="shared" si="125"/>
        <v>9.1047845630225286</v>
      </c>
      <c r="EZ49" s="262">
        <f t="shared" si="125"/>
        <v>9.1048344300691593</v>
      </c>
      <c r="FA49" s="262">
        <f t="shared" si="125"/>
        <v>9.1048823906603964</v>
      </c>
      <c r="FB49" s="262">
        <f t="shared" si="125"/>
        <v>9.1049284024236439</v>
      </c>
      <c r="FC49" s="262">
        <f t="shared" si="125"/>
        <v>9.1049724246549442</v>
      </c>
      <c r="FD49" s="262">
        <f t="shared" si="125"/>
        <v>9.1050144183551183</v>
      </c>
      <c r="FE49" s="262">
        <f t="shared" si="125"/>
        <v>9.1050543462644669</v>
      </c>
      <c r="FF49" s="262">
        <f t="shared" si="125"/>
        <v>9.1050921728959313</v>
      </c>
      <c r="FG49" s="262">
        <f t="shared" si="125"/>
        <v>9.1051278645667626</v>
      </c>
      <c r="FH49" s="262">
        <f t="shared" si="125"/>
        <v>9.1051613894286092</v>
      </c>
      <c r="FI49" s="262">
        <f t="shared" si="125"/>
        <v>9.1051927174960543</v>
      </c>
      <c r="FJ49" s="262">
        <f t="shared" si="125"/>
        <v>9.1052218206735258</v>
      </c>
      <c r="FK49" s="262">
        <f t="shared" si="125"/>
        <v>9.1052486727805775</v>
      </c>
      <c r="FL49" s="262">
        <f t="shared" si="125"/>
        <v>9.1052732495755002</v>
      </c>
      <c r="FM49" s="262">
        <f t="shared" si="125"/>
        <v>9.105295528777317</v>
      </c>
      <c r="FN49" s="262">
        <f t="shared" si="125"/>
        <v>9.1053154900859852</v>
      </c>
      <c r="FO49" s="262">
        <f t="shared" si="125"/>
        <v>9.1053331152009651</v>
      </c>
      <c r="FP49" s="262">
        <f t="shared" si="125"/>
        <v>9.1053483878380312</v>
      </c>
      <c r="FQ49" s="262">
        <f t="shared" si="125"/>
        <v>9.105361293744302</v>
      </c>
      <c r="FR49" s="262">
        <f t="shared" si="125"/>
        <v>9.1053718207115608</v>
      </c>
      <c r="FS49" s="262">
        <f t="shared" si="125"/>
        <v>9.1053799585877631</v>
      </c>
      <c r="FT49" s="262">
        <f t="shared" si="125"/>
        <v>9.1053856992867672</v>
      </c>
      <c r="FU49" s="262">
        <f t="shared" si="125"/>
        <v>9.1053890367962875</v>
      </c>
      <c r="FV49" s="262">
        <f t="shared" si="125"/>
        <v>9.1053899671840046</v>
      </c>
      <c r="FW49" s="262">
        <f t="shared" si="125"/>
        <v>9.1053884886019159</v>
      </c>
      <c r="FX49" s="262">
        <f t="shared" si="125"/>
        <v>9.1053846012888275</v>
      </c>
      <c r="FY49" s="262">
        <f t="shared" si="125"/>
        <v>9.1053783075710548</v>
      </c>
      <c r="FZ49" s="262">
        <f t="shared" si="125"/>
        <v>9.1053696118612937</v>
      </c>
      <c r="GA49" s="262">
        <f t="shared" si="125"/>
        <v>9.1053585206556846</v>
      </c>
      <c r="GB49" s="262">
        <f t="shared" si="125"/>
        <v>9.1053450425290485</v>
      </c>
      <c r="GC49" s="262">
        <f t="shared" si="125"/>
        <v>9.1053291881282945</v>
      </c>
      <c r="GD49" s="262">
        <f t="shared" si="125"/>
        <v>9.1053109701640746</v>
      </c>
      <c r="GE49" s="262">
        <f t="shared" si="125"/>
        <v>9.1052904034005753</v>
      </c>
      <c r="GF49" s="262">
        <f t="shared" si="125"/>
        <v>9.1052675046435372</v>
      </c>
      <c r="GG49" s="262">
        <f t="shared" si="125"/>
        <v>9.1052422927265209</v>
      </c>
      <c r="GH49" s="262">
        <f t="shared" si="125"/>
        <v>9.1052147884953492</v>
      </c>
      <c r="GI49" s="262">
        <f t="shared" si="125"/>
        <v>9.1051850147908375</v>
      </c>
      <c r="GJ49" s="262">
        <f t="shared" si="125"/>
        <v>9.1051529964297622</v>
      </c>
      <c r="GK49" s="262">
        <f t="shared" si="125"/>
        <v>9.1051187601840677</v>
      </c>
      <c r="GL49" s="262">
        <f t="shared" si="125"/>
        <v>9.1050823347584338</v>
      </c>
      <c r="GM49" s="262">
        <f t="shared" si="125"/>
        <v>9.1050437507660931</v>
      </c>
      <c r="GN49" s="262">
        <f t="shared" si="125"/>
        <v>9.1050030407030107</v>
      </c>
      <c r="GO49" s="262">
        <f t="shared" si="125"/>
        <v>9.1049602389203841</v>
      </c>
      <c r="GP49" s="262">
        <f t="shared" si="125"/>
        <v>9.104915381595573</v>
      </c>
      <c r="GQ49" s="262">
        <f t="shared" si="125"/>
        <v>9.1048685067013455</v>
      </c>
      <c r="GR49" s="262">
        <f t="shared" si="125"/>
        <v>9.1048196539736601</v>
      </c>
      <c r="GS49" s="262">
        <f t="shared" si="125"/>
        <v>9.1047688648778138</v>
      </c>
      <c r="GT49" s="262">
        <f t="shared" si="125"/>
        <v>9.1047161825730907</v>
      </c>
      <c r="GU49" s="262">
        <f t="shared" si="125"/>
        <v>9.1046616518759897</v>
      </c>
      <c r="GV49" s="262">
        <f t="shared" si="125"/>
        <v>9.1046053192219105</v>
      </c>
      <c r="GW49" s="262">
        <f t="shared" si="125"/>
        <v>9.1045472326254764</v>
      </c>
      <c r="GX49" s="262">
        <f t="shared" si="125"/>
        <v>9.1044874416394563</v>
      </c>
      <c r="GY49" s="262">
        <f t="shared" si="125"/>
        <v>9.1044259973123474</v>
      </c>
      <c r="GZ49" s="262">
        <f t="shared" si="125"/>
        <v>9.1043629521446174</v>
      </c>
      <c r="HA49" s="262">
        <f t="shared" si="125"/>
        <v>9.1042983600437211</v>
      </c>
      <c r="HB49" s="262">
        <f t="shared" si="125"/>
        <v>9.1042322762778198</v>
      </c>
      <c r="HC49" s="262">
        <f t="shared" si="125"/>
        <v>9.1041647574283626</v>
      </c>
      <c r="HD49" s="262">
        <f t="shared" ref="HD49:IS49" si="126">IF(HC46&lt;=0,0,HD48*HD48*1000/(3600*3600*($G$24+HD46)))</f>
        <v>9.1040958613414897</v>
      </c>
      <c r="HE49" s="262">
        <f t="shared" si="126"/>
        <v>9.1040256470783021</v>
      </c>
      <c r="HF49" s="262">
        <f t="shared" si="126"/>
        <v>9.1039541748641266</v>
      </c>
      <c r="HG49" s="262">
        <f t="shared" si="126"/>
        <v>9.103881506036684</v>
      </c>
      <c r="HH49" s="262">
        <f t="shared" si="126"/>
        <v>9.1038077029933167</v>
      </c>
      <c r="HI49" s="262">
        <f t="shared" si="126"/>
        <v>9.1037328291373072</v>
      </c>
      <c r="HJ49" s="262">
        <f t="shared" si="126"/>
        <v>9.1036569488232342</v>
      </c>
      <c r="HK49" s="262">
        <f t="shared" si="126"/>
        <v>9.1035801273015888</v>
      </c>
      <c r="HL49" s="262">
        <f t="shared" si="126"/>
        <v>9.1035024306625161</v>
      </c>
      <c r="HM49" s="262">
        <f t="shared" si="126"/>
        <v>9.1034239257788592</v>
      </c>
      <c r="HN49" s="262">
        <f t="shared" si="126"/>
        <v>9.1033446802485045</v>
      </c>
      <c r="HO49" s="262">
        <f t="shared" si="126"/>
        <v>9.1032647623360834</v>
      </c>
      <c r="HP49" s="262">
        <f t="shared" si="126"/>
        <v>9.1031842409140715</v>
      </c>
      <c r="HQ49" s="262">
        <f t="shared" si="126"/>
        <v>9.1031031854033717</v>
      </c>
      <c r="HR49" s="262">
        <f t="shared" si="126"/>
        <v>9.1030216657133849</v>
      </c>
      <c r="HS49" s="262">
        <f t="shared" si="126"/>
        <v>9.1029397521816637</v>
      </c>
      <c r="HT49" s="262">
        <f t="shared" si="126"/>
        <v>9.1028575155131666</v>
      </c>
      <c r="HU49" s="262">
        <f t="shared" si="126"/>
        <v>9.1027750267191827</v>
      </c>
      <c r="HV49" s="262">
        <f t="shared" si="126"/>
        <v>9.102692357055993</v>
      </c>
      <c r="HW49" s="262">
        <f t="shared" si="126"/>
        <v>9.1026095779632925</v>
      </c>
      <c r="HX49" s="262">
        <f t="shared" si="126"/>
        <v>9.1025267610024478</v>
      </c>
      <c r="HY49" s="262">
        <f t="shared" si="126"/>
        <v>9.1024439777946178</v>
      </c>
      <c r="HZ49" s="262">
        <f t="shared" si="126"/>
        <v>9.1023612999588384</v>
      </c>
      <c r="IA49" s="262">
        <f t="shared" si="126"/>
        <v>9.102278799050076</v>
      </c>
      <c r="IB49" s="262">
        <f t="shared" si="126"/>
        <v>9.102196546497332</v>
      </c>
      <c r="IC49" s="262">
        <f t="shared" si="126"/>
        <v>9.1021146135418274</v>
      </c>
      <c r="ID49" s="262">
        <f t="shared" si="126"/>
        <v>9.1020330711753648</v>
      </c>
      <c r="IE49" s="262">
        <f t="shared" si="126"/>
        <v>9.1019519900788737</v>
      </c>
      <c r="IF49" s="262">
        <f t="shared" si="126"/>
        <v>9.1018714405611867</v>
      </c>
      <c r="IG49" s="262">
        <f t="shared" si="126"/>
        <v>9.1017914924981937</v>
      </c>
      <c r="IH49" s="262">
        <f t="shared" si="126"/>
        <v>9.1017122152722774</v>
      </c>
      <c r="II49" s="262">
        <f t="shared" si="126"/>
        <v>9.1016336777122167</v>
      </c>
      <c r="IJ49" s="262">
        <f t="shared" si="126"/>
        <v>9.1015559480335249</v>
      </c>
      <c r="IK49" s="262">
        <f t="shared" si="126"/>
        <v>9.1014790937793322</v>
      </c>
      <c r="IL49" s="262">
        <f t="shared" si="126"/>
        <v>9.1014031817617909</v>
      </c>
      <c r="IM49" s="262">
        <f t="shared" si="126"/>
        <v>9.1013282780041429</v>
      </c>
      <c r="IN49" s="262">
        <f t="shared" si="126"/>
        <v>9.1012544476834236</v>
      </c>
      <c r="IO49" s="262">
        <f t="shared" si="126"/>
        <v>9.1011817550739131</v>
      </c>
      <c r="IP49" s="262">
        <f t="shared" si="126"/>
        <v>9.1011102634913037</v>
      </c>
      <c r="IQ49" s="262">
        <f t="shared" si="126"/>
        <v>9.1010400352377356</v>
      </c>
      <c r="IR49" s="262">
        <f t="shared" si="126"/>
        <v>9.1009711315476576</v>
      </c>
      <c r="IS49" s="262">
        <f t="shared" si="126"/>
        <v>9.1009036125345997</v>
      </c>
      <c r="IT49" s="262">
        <f t="shared" ref="IT49" si="127">IF(IS46&lt;=0,0,IT48*IT48*1000/(3600*3600*($G$24+IT46)))</f>
        <v>9.1008375371389025</v>
      </c>
      <c r="IU49" s="262">
        <f t="shared" ref="IU49" si="128">IF(IT46&lt;=0,0,IU48*IU48*1000/(3600*3600*($G$24+IU46)))</f>
        <v>9.100772963076448</v>
      </c>
      <c r="IV49" s="262">
        <f t="shared" ref="IV49" si="129">IF(IU46&lt;=0,0,IV48*IV48*1000/(3600*3600*($G$24+IV46)))</f>
        <v>9.1007099467884398</v>
      </c>
      <c r="IW49" s="262">
        <f t="shared" ref="IW49" si="130">IF(IV46&lt;=0,0,IW48*IW48*1000/(3600*3600*($G$24+IW46)))</f>
        <v>9.1006485433922233</v>
      </c>
      <c r="IX49" s="262">
        <f t="shared" ref="IX49" si="131">IF(IW46&lt;=0,0,IX48*IX48*1000/(3600*3600*($G$24+IX46)))</f>
        <v>9.1005888066332918</v>
      </c>
      <c r="IY49" s="262">
        <f t="shared" ref="IY49" si="132">IF(IX46&lt;=0,0,IY48*IY48*1000/(3600*3600*($G$24+IY46)))</f>
        <v>9.1005307888384124</v>
      </c>
      <c r="IZ49" s="262">
        <f t="shared" ref="IZ49" si="133">IF(IY46&lt;=0,0,IZ48*IZ48*1000/(3600*3600*($G$24+IZ46)))</f>
        <v>9.1004745408700174</v>
      </c>
      <c r="JA49" s="262">
        <f t="shared" ref="JA49" si="134">IF(IZ46&lt;=0,0,JA48*JA48*1000/(3600*3600*($G$24+JA46)))</f>
        <v>9.1004201120817552</v>
      </c>
      <c r="JB49" s="262">
        <f t="shared" ref="JB49" si="135">IF(JA46&lt;=0,0,JB48*JB48*1000/(3600*3600*($G$24+JB46)))</f>
        <v>9.1003675502754202</v>
      </c>
      <c r="JC49" s="262">
        <f t="shared" ref="JC49" si="136">IF(JB46&lt;=0,0,JC48*JC48*1000/(3600*3600*($G$24+JC46)))</f>
        <v>9.1003169016591379</v>
      </c>
      <c r="JD49" s="262">
        <f t="shared" ref="JD49" si="137">IF(JC46&lt;=0,0,JD48*JD48*1000/(3600*3600*($G$24+JD46)))</f>
        <v>9.1002682108069557</v>
      </c>
      <c r="JE49" s="262">
        <f t="shared" ref="JE49" si="138">IF(JD46&lt;=0,0,JE48*JE48*1000/(3600*3600*($G$24+JE46)))</f>
        <v>9.1002215206197796</v>
      </c>
      <c r="JF49" s="262">
        <f t="shared" ref="JF49" si="139">IF(JE46&lt;=0,0,JF48*JF48*1000/(3600*3600*($G$24+JF46)))</f>
        <v>9.1001768722877845</v>
      </c>
      <c r="JG49" s="262">
        <f t="shared" ref="JG49" si="140">IF(JF46&lt;=0,0,JG48*JG48*1000/(3600*3600*($G$24+JG46)))</f>
        <v>9.1001343052542456</v>
      </c>
      <c r="JH49" s="262">
        <f t="shared" ref="JH49" si="141">IF(JG46&lt;=0,0,JH48*JH48*1000/(3600*3600*($G$24+JH46)))</f>
        <v>9.1000938571808945</v>
      </c>
    </row>
    <row r="50" spans="3:268" hidden="1" x14ac:dyDescent="0.25">
      <c r="C50" s="255"/>
      <c r="H50" t="str">
        <f>IF(AND(Results!I18=" ",MIN(R46:IS46)&gt;0),"Target orbit was not achieved - eccentric orbit",H49)</f>
        <v>TARGET ORBIT HAS BEEN ACHIEVED - Payload Ratio of 45.7</v>
      </c>
      <c r="Q50" s="255"/>
      <c r="R50" s="262">
        <f t="shared" ref="R50:CC50" si="142">R49-R47</f>
        <v>-1.6105609878636074E-5</v>
      </c>
      <c r="S50" s="262">
        <f t="shared" si="142"/>
        <v>-4.2460467073013319E-5</v>
      </c>
      <c r="T50" s="262">
        <f t="shared" si="142"/>
        <v>-6.8789537342794915E-5</v>
      </c>
      <c r="U50" s="262">
        <f t="shared" si="142"/>
        <v>-9.5070037275490904E-5</v>
      </c>
      <c r="V50" s="262">
        <f t="shared" si="142"/>
        <v>-1.2127921719695678E-4</v>
      </c>
      <c r="W50" s="262">
        <f t="shared" si="142"/>
        <v>-1.4739438083921641E-4</v>
      </c>
      <c r="X50" s="262">
        <f t="shared" si="142"/>
        <v>-1.7339290498696869E-4</v>
      </c>
      <c r="Y50" s="262">
        <f t="shared" si="142"/>
        <v>-1.9925225904771082E-4</v>
      </c>
      <c r="Z50" s="262">
        <f t="shared" si="142"/>
        <v>-2.2495002455613644E-4</v>
      </c>
      <c r="AA50" s="262">
        <f t="shared" si="142"/>
        <v>-2.5046391458438677E-4</v>
      </c>
      <c r="AB50" s="262">
        <f t="shared" si="142"/>
        <v>-2.7577179301729871E-4</v>
      </c>
      <c r="AC50" s="262">
        <f t="shared" si="142"/>
        <v>-3.0085169374594045E-4</v>
      </c>
      <c r="AD50" s="262">
        <f t="shared" si="142"/>
        <v>-3.2568183968173514E-4</v>
      </c>
      <c r="AE50" s="262">
        <f t="shared" si="142"/>
        <v>-3.5024066160893597E-4</v>
      </c>
      <c r="AF50" s="262">
        <f t="shared" si="142"/>
        <v>-3.7450681690387455E-4</v>
      </c>
      <c r="AG50" s="262">
        <f t="shared" si="142"/>
        <v>-3.9845920799663759E-4</v>
      </c>
      <c r="AH50" s="262">
        <f t="shared" si="142"/>
        <v>-4.2207700069063492E-4</v>
      </c>
      <c r="AI50" s="262">
        <f t="shared" si="142"/>
        <v>-4.4533964220860867E-4</v>
      </c>
      <c r="AJ50" s="262">
        <f t="shared" si="142"/>
        <v>-4.6822687902547955E-4</v>
      </c>
      <c r="AK50" s="262">
        <f t="shared" si="142"/>
        <v>-4.9071877443473966E-4</v>
      </c>
      <c r="AL50" s="262">
        <f t="shared" si="142"/>
        <v>-5.1279572585727351E-4</v>
      </c>
      <c r="AM50" s="262">
        <f t="shared" si="142"/>
        <v>-5.3443848186773835E-4</v>
      </c>
      <c r="AN50" s="262">
        <f t="shared" si="142"/>
        <v>-5.55628158885213E-4</v>
      </c>
      <c r="AO50" s="262">
        <f t="shared" si="142"/>
        <v>-5.7634625761160407E-4</v>
      </c>
      <c r="AP50" s="262">
        <f t="shared" si="142"/>
        <v>-5.9657467907925366E-4</v>
      </c>
      <c r="AQ50" s="262">
        <f t="shared" si="142"/>
        <v>-6.1629574042676438E-4</v>
      </c>
      <c r="AR50" s="262">
        <f t="shared" si="142"/>
        <v>-6.3549219023784076E-4</v>
      </c>
      <c r="AS50" s="262">
        <f t="shared" si="142"/>
        <v>-6.5414722360124244E-4</v>
      </c>
      <c r="AT50" s="262">
        <f t="shared" si="142"/>
        <v>-6.7224449670888475E-4</v>
      </c>
      <c r="AU50" s="262">
        <f t="shared" si="142"/>
        <v>-6.8976814112708951E-4</v>
      </c>
      <c r="AV50" s="262">
        <f t="shared" si="142"/>
        <v>-7.0670277761664124E-4</v>
      </c>
      <c r="AW50" s="262">
        <f t="shared" si="142"/>
        <v>-7.2303352956559763E-4</v>
      </c>
      <c r="AX50" s="262">
        <f t="shared" si="142"/>
        <v>-7.3874603597445798E-4</v>
      </c>
      <c r="AY50" s="262">
        <f t="shared" si="142"/>
        <v>-7.5382646401322972E-4</v>
      </c>
      <c r="AZ50" s="262">
        <f t="shared" si="142"/>
        <v>-7.6826152111664214E-4</v>
      </c>
      <c r="BA50" s="262">
        <f t="shared" si="142"/>
        <v>-7.8203846664948173E-4</v>
      </c>
      <c r="BB50" s="262">
        <f t="shared" si="142"/>
        <v>-7.9514512304434959E-4</v>
      </c>
      <c r="BC50" s="262">
        <f t="shared" si="142"/>
        <v>-8.0756988653618578E-4</v>
      </c>
      <c r="BD50" s="262">
        <f t="shared" si="142"/>
        <v>-8.1930173732658318E-4</v>
      </c>
      <c r="BE50" s="262">
        <f t="shared" si="142"/>
        <v>-8.303302493128939E-4</v>
      </c>
      <c r="BF50" s="262">
        <f t="shared" si="142"/>
        <v>-8.4064559928265226E-4</v>
      </c>
      <c r="BG50" s="262">
        <f t="shared" si="142"/>
        <v>-8.502385755893016E-4</v>
      </c>
      <c r="BH50" s="262">
        <f t="shared" si="142"/>
        <v>-8.591005863305412E-4</v>
      </c>
      <c r="BI50" s="262">
        <f t="shared" si="142"/>
        <v>-8.6722366697955522E-4</v>
      </c>
      <c r="BJ50" s="262">
        <f t="shared" si="142"/>
        <v>-8.7460048747445285E-4</v>
      </c>
      <c r="BK50" s="262">
        <f t="shared" si="142"/>
        <v>-8.812243587801305E-4</v>
      </c>
      <c r="BL50" s="262">
        <f t="shared" si="142"/>
        <v>-8.8708923891545055E-4</v>
      </c>
      <c r="BM50" s="262">
        <f t="shared" si="142"/>
        <v>-8.9218973839066962E-4</v>
      </c>
      <c r="BN50" s="262">
        <f t="shared" si="142"/>
        <v>-8.9652112511906523E-4</v>
      </c>
      <c r="BO50" s="262">
        <f t="shared" si="142"/>
        <v>-9.0007932875302288E-4</v>
      </c>
      <c r="BP50" s="262">
        <f t="shared" si="142"/>
        <v>-9.0286094447122878E-4</v>
      </c>
      <c r="BQ50" s="262">
        <f t="shared" si="142"/>
        <v>-9.0486323615834863E-4</v>
      </c>
      <c r="BR50" s="262">
        <f t="shared" si="142"/>
        <v>-9.0608413907133922E-4</v>
      </c>
      <c r="BS50" s="262">
        <f t="shared" si="142"/>
        <v>-9.0652226187337703E-4</v>
      </c>
      <c r="BT50" s="262">
        <f t="shared" si="142"/>
        <v>-9.061768881277743E-4</v>
      </c>
      <c r="BU50" s="262">
        <f t="shared" si="142"/>
        <v>-9.050479772181319E-4</v>
      </c>
      <c r="BV50" s="262">
        <f t="shared" si="142"/>
        <v>-9.0313616464321456E-4</v>
      </c>
      <c r="BW50" s="262">
        <f t="shared" si="142"/>
        <v>-9.0044276180734073E-4</v>
      </c>
      <c r="BX50" s="262">
        <f t="shared" si="142"/>
        <v>-8.9696975513930965E-4</v>
      </c>
      <c r="BY50" s="262">
        <f t="shared" si="142"/>
        <v>-8.9271980473704104E-4</v>
      </c>
      <c r="BZ50" s="262">
        <f t="shared" si="142"/>
        <v>-8.8769624234785738E-4</v>
      </c>
      <c r="CA50" s="262">
        <f t="shared" si="142"/>
        <v>-8.8190306880342462E-4</v>
      </c>
      <c r="CB50" s="262">
        <f t="shared" si="142"/>
        <v>-8.7534495089691688E-4</v>
      </c>
      <c r="CC50" s="262">
        <f t="shared" si="142"/>
        <v>-8.6802721767043067E-4</v>
      </c>
      <c r="CD50" s="262">
        <f t="shared" ref="CD50:EO50" si="143">CD49-CD47</f>
        <v>-8.5995585612153036E-4</v>
      </c>
      <c r="CE50" s="262">
        <f t="shared" si="143"/>
        <v>-8.5113750637511032E-4</v>
      </c>
      <c r="CF50" s="262">
        <f t="shared" si="143"/>
        <v>-8.4157945626373021E-4</v>
      </c>
      <c r="CG50" s="262">
        <f t="shared" si="143"/>
        <v>-8.3128963535727962E-4</v>
      </c>
      <c r="CH50" s="262">
        <f t="shared" si="143"/>
        <v>-8.2027660847217021E-4</v>
      </c>
      <c r="CI50" s="262">
        <f t="shared" si="143"/>
        <v>-8.0854956856413196E-4</v>
      </c>
      <c r="CJ50" s="262">
        <f t="shared" si="143"/>
        <v>-7.9611832914849856E-4</v>
      </c>
      <c r="CK50" s="262">
        <f t="shared" si="143"/>
        <v>-7.8299331612718959E-4</v>
      </c>
      <c r="CL50" s="262">
        <f t="shared" si="143"/>
        <v>-7.6918555914851083E-4</v>
      </c>
      <c r="CM50" s="262">
        <f t="shared" si="143"/>
        <v>-7.5470668237720417E-4</v>
      </c>
      <c r="CN50" s="262">
        <f t="shared" si="143"/>
        <v>-7.3956889479198651E-4</v>
      </c>
      <c r="CO50" s="262">
        <f t="shared" si="143"/>
        <v>-7.2378497996439251E-4</v>
      </c>
      <c r="CP50" s="262">
        <f t="shared" si="143"/>
        <v>-7.0736828533668472E-4</v>
      </c>
      <c r="CQ50" s="262">
        <f t="shared" si="143"/>
        <v>-6.9033271101304194E-4</v>
      </c>
      <c r="CR50" s="262">
        <f t="shared" si="143"/>
        <v>-6.7269269806047305E-4</v>
      </c>
      <c r="CS50" s="262">
        <f t="shared" si="143"/>
        <v>-6.5446321635320714E-4</v>
      </c>
      <c r="CT50" s="262">
        <f t="shared" si="143"/>
        <v>-6.3565975194812552E-4</v>
      </c>
      <c r="CU50" s="262">
        <f t="shared" si="143"/>
        <v>-6.1629829399478808E-4</v>
      </c>
      <c r="CV50" s="262">
        <f t="shared" si="143"/>
        <v>-5.9639532123334504E-4</v>
      </c>
      <c r="CW50" s="262">
        <f t="shared" si="143"/>
        <v>-5.7596778804303028E-4</v>
      </c>
      <c r="CX50" s="262">
        <f t="shared" si="143"/>
        <v>-5.5503311007498723E-4</v>
      </c>
      <c r="CY50" s="262">
        <f t="shared" si="143"/>
        <v>-5.3360914948719085E-4</v>
      </c>
      <c r="CZ50" s="262">
        <f t="shared" si="143"/>
        <v>-5.1171419977791288E-4</v>
      </c>
      <c r="DA50" s="262">
        <f t="shared" si="143"/>
        <v>-4.8936697024437592E-4</v>
      </c>
      <c r="DB50" s="262">
        <f t="shared" si="143"/>
        <v>-4.6658657006837245E-4</v>
      </c>
      <c r="DC50" s="262">
        <f t="shared" si="143"/>
        <v>-4.4339249205194164E-4</v>
      </c>
      <c r="DD50" s="262">
        <f t="shared" si="143"/>
        <v>-4.1980459599955111E-4</v>
      </c>
      <c r="DE50" s="262">
        <f t="shared" si="143"/>
        <v>-3.9584309180895616E-4</v>
      </c>
      <c r="DF50" s="262">
        <f t="shared" si="143"/>
        <v>-3.7152852218369503E-4</v>
      </c>
      <c r="DG50" s="262">
        <f t="shared" si="143"/>
        <v>-3.4688174513064496E-4</v>
      </c>
      <c r="DH50" s="262">
        <f t="shared" si="143"/>
        <v>-3.2192391608276694E-4</v>
      </c>
      <c r="DI50" s="262">
        <f t="shared" si="143"/>
        <v>-2.9667646985487295E-4</v>
      </c>
      <c r="DJ50" s="262">
        <f t="shared" si="143"/>
        <v>-2.7116110224056911E-4</v>
      </c>
      <c r="DK50" s="262">
        <f t="shared" si="143"/>
        <v>-2.4539975145465576E-4</v>
      </c>
      <c r="DL50" s="262">
        <f t="shared" si="143"/>
        <v>-2.1941457931262676E-4</v>
      </c>
      <c r="DM50" s="262">
        <f t="shared" si="143"/>
        <v>-1.9322795220411138E-4</v>
      </c>
      <c r="DN50" s="262">
        <f t="shared" si="143"/>
        <v>-1.6686242189400957E-4</v>
      </c>
      <c r="DO50" s="262">
        <f t="shared" si="143"/>
        <v>-1.4034070614421523E-4</v>
      </c>
      <c r="DP50" s="262">
        <f t="shared" si="143"/>
        <v>-1.1368566916480916E-4</v>
      </c>
      <c r="DQ50" s="262">
        <f t="shared" si="143"/>
        <v>-8.6920301942683409E-5</v>
      </c>
      <c r="DR50" s="262">
        <f t="shared" si="143"/>
        <v>-6.0067702440491644E-5</v>
      </c>
      <c r="DS50" s="262">
        <f t="shared" si="143"/>
        <v>-3.3151055674807139E-5</v>
      </c>
      <c r="DT50" s="262">
        <f t="shared" si="143"/>
        <v>-6.1936137374374312E-6</v>
      </c>
      <c r="DU50" s="262">
        <f t="shared" si="143"/>
        <v>2.0781324298724257E-5</v>
      </c>
      <c r="DV50" s="262">
        <f t="shared" si="143"/>
        <v>4.7750432484505723E-5</v>
      </c>
      <c r="DW50" s="262">
        <f t="shared" si="143"/>
        <v>7.4690378159658621E-5</v>
      </c>
      <c r="DX50" s="262">
        <f t="shared" si="143"/>
        <v>1.0157784215891752E-4</v>
      </c>
      <c r="DY50" s="262">
        <f t="shared" si="143"/>
        <v>1.2838953897542638E-4</v>
      </c>
      <c r="DZ50" s="262">
        <f t="shared" si="143"/>
        <v>1.5510223693304681E-4</v>
      </c>
      <c r="EA50" s="262">
        <f t="shared" si="143"/>
        <v>1.8169277834800823E-4</v>
      </c>
      <c r="EB50" s="262">
        <f t="shared" si="143"/>
        <v>2.0813809958930563E-4</v>
      </c>
      <c r="EC50" s="262">
        <f t="shared" si="143"/>
        <v>2.3441525112843919E-4</v>
      </c>
      <c r="ED50" s="262">
        <f t="shared" si="143"/>
        <v>2.6050141745947997E-4</v>
      </c>
      <c r="EE50" s="262">
        <f t="shared" si="143"/>
        <v>2.8637393693919933E-4</v>
      </c>
      <c r="EF50" s="262">
        <f t="shared" si="143"/>
        <v>3.12010321509959E-4</v>
      </c>
      <c r="EG50" s="262">
        <f t="shared" si="143"/>
        <v>3.3738827627338708E-4</v>
      </c>
      <c r="EH50" s="262">
        <f t="shared" si="143"/>
        <v>3.6248571891839276E-4</v>
      </c>
      <c r="EI50" s="262">
        <f t="shared" si="143"/>
        <v>3.8728079898397993E-4</v>
      </c>
      <c r="EJ50" s="262">
        <f t="shared" si="143"/>
        <v>4.1175191691245061E-4</v>
      </c>
      <c r="EK50" s="262">
        <f t="shared" si="143"/>
        <v>4.3587774291786729E-4</v>
      </c>
      <c r="EL50" s="262">
        <f t="shared" si="143"/>
        <v>4.5963723563779979E-4</v>
      </c>
      <c r="EM50" s="262">
        <f t="shared" si="143"/>
        <v>4.8300966052750027E-4</v>
      </c>
      <c r="EN50" s="262">
        <f t="shared" si="143"/>
        <v>5.0597460800894112E-4</v>
      </c>
      <c r="EO50" s="262">
        <f t="shared" si="143"/>
        <v>5.2851201135695192E-4</v>
      </c>
      <c r="EP50" s="262">
        <f t="shared" ref="EP50:HA50" si="144">EP49-EP47</f>
        <v>5.5060216427982311E-4</v>
      </c>
      <c r="EQ50" s="262">
        <f t="shared" si="144"/>
        <v>5.7222573823700884E-4</v>
      </c>
      <c r="ER50" s="262">
        <f t="shared" si="144"/>
        <v>5.9336379938557116E-4</v>
      </c>
      <c r="ES50" s="262">
        <f t="shared" si="144"/>
        <v>6.139978252424072E-4</v>
      </c>
      <c r="ET50" s="262">
        <f t="shared" si="144"/>
        <v>6.3410972097166507E-4</v>
      </c>
      <c r="EU50" s="262">
        <f t="shared" si="144"/>
        <v>6.5368183531511193E-4</v>
      </c>
      <c r="EV50" s="262">
        <f t="shared" si="144"/>
        <v>6.7269697617255986E-4</v>
      </c>
      <c r="EW50" s="262">
        <f t="shared" si="144"/>
        <v>6.9113842573642614E-4</v>
      </c>
      <c r="EX50" s="262">
        <f t="shared" si="144"/>
        <v>7.0898995528523301E-4</v>
      </c>
      <c r="EY50" s="262">
        <f t="shared" si="144"/>
        <v>7.2623583951347825E-4</v>
      </c>
      <c r="EZ50" s="262">
        <f t="shared" si="144"/>
        <v>7.4286087047426008E-4</v>
      </c>
      <c r="FA50" s="262">
        <f t="shared" si="144"/>
        <v>7.5885037101208752E-4</v>
      </c>
      <c r="FB50" s="262">
        <f t="shared" si="144"/>
        <v>7.7419020784397219E-4</v>
      </c>
      <c r="FC50" s="262">
        <f t="shared" si="144"/>
        <v>7.8886680406142773E-4</v>
      </c>
      <c r="FD50" s="262">
        <f t="shared" si="144"/>
        <v>8.0286715122923624E-4</v>
      </c>
      <c r="FE50" s="262">
        <f t="shared" si="144"/>
        <v>8.1617882098861116E-4</v>
      </c>
      <c r="FF50" s="262">
        <f t="shared" si="144"/>
        <v>8.2878997612745309E-4</v>
      </c>
      <c r="FG50" s="262">
        <f t="shared" si="144"/>
        <v>8.4068938117098924E-4</v>
      </c>
      <c r="FH50" s="262">
        <f t="shared" si="144"/>
        <v>8.5186641243062411E-4</v>
      </c>
      <c r="FI50" s="262">
        <f t="shared" si="144"/>
        <v>8.6231106756251563E-4</v>
      </c>
      <c r="FJ50" s="262">
        <f t="shared" si="144"/>
        <v>8.7201397453995355E-4</v>
      </c>
      <c r="FK50" s="262">
        <f t="shared" si="144"/>
        <v>8.8096640012125249E-4</v>
      </c>
      <c r="FL50" s="262">
        <f t="shared" si="144"/>
        <v>8.8916025772789453E-4</v>
      </c>
      <c r="FM50" s="262">
        <f t="shared" si="144"/>
        <v>8.9658811481463374E-4</v>
      </c>
      <c r="FN50" s="262">
        <f t="shared" si="144"/>
        <v>9.0324319961254673E-4</v>
      </c>
      <c r="FO50" s="262">
        <f t="shared" si="144"/>
        <v>9.0911940733029439E-4</v>
      </c>
      <c r="FP50" s="262">
        <f t="shared" si="144"/>
        <v>9.1421130579405485E-4</v>
      </c>
      <c r="FQ50" s="262">
        <f t="shared" si="144"/>
        <v>9.1851414045152069E-4</v>
      </c>
      <c r="FR50" s="262">
        <f t="shared" si="144"/>
        <v>9.2202383883410732E-4</v>
      </c>
      <c r="FS50" s="262">
        <f t="shared" si="144"/>
        <v>9.2473701441342371E-4</v>
      </c>
      <c r="FT50" s="262">
        <f t="shared" si="144"/>
        <v>9.2665096983246542E-4</v>
      </c>
      <c r="FU50" s="262">
        <f t="shared" si="144"/>
        <v>9.2776369957903171E-4</v>
      </c>
      <c r="FV50" s="262">
        <f t="shared" si="144"/>
        <v>9.2807389202853585E-4</v>
      </c>
      <c r="FW50" s="262">
        <f t="shared" si="144"/>
        <v>9.2758093088640692E-4</v>
      </c>
      <c r="FX50" s="262">
        <f t="shared" si="144"/>
        <v>9.2628489603718833E-4</v>
      </c>
      <c r="FY50" s="262">
        <f t="shared" si="144"/>
        <v>9.2418656376125341E-4</v>
      </c>
      <c r="FZ50" s="262">
        <f t="shared" si="144"/>
        <v>9.2128740635644135E-4</v>
      </c>
      <c r="GA50" s="262">
        <f t="shared" si="144"/>
        <v>9.1758959117704819E-4</v>
      </c>
      <c r="GB50" s="262">
        <f t="shared" si="144"/>
        <v>9.1309597901378936E-4</v>
      </c>
      <c r="GC50" s="262">
        <f t="shared" si="144"/>
        <v>9.0781012189644628E-4</v>
      </c>
      <c r="GD50" s="262">
        <f t="shared" si="144"/>
        <v>9.0173626030676246E-4</v>
      </c>
      <c r="GE50" s="262">
        <f t="shared" si="144"/>
        <v>8.9487931976073298E-4</v>
      </c>
      <c r="GF50" s="262">
        <f t="shared" si="144"/>
        <v>8.8724490680114343E-4</v>
      </c>
      <c r="GG50" s="262">
        <f t="shared" si="144"/>
        <v>8.7883930440213476E-4</v>
      </c>
      <c r="GH50" s="262">
        <f t="shared" si="144"/>
        <v>8.6966946676625412E-4</v>
      </c>
      <c r="GI50" s="262">
        <f t="shared" si="144"/>
        <v>8.5974301355484783E-4</v>
      </c>
      <c r="GJ50" s="262">
        <f t="shared" si="144"/>
        <v>8.4906822351626943E-4</v>
      </c>
      <c r="GK50" s="262">
        <f t="shared" si="144"/>
        <v>8.3765402753499529E-4</v>
      </c>
      <c r="GL50" s="262">
        <f t="shared" si="144"/>
        <v>8.2551000113184614E-4</v>
      </c>
      <c r="GM50" s="262">
        <f t="shared" si="144"/>
        <v>8.1264635637801064E-4</v>
      </c>
      <c r="GN50" s="262">
        <f t="shared" si="144"/>
        <v>7.9907393326372755E-4</v>
      </c>
      <c r="GO50" s="262">
        <f t="shared" si="144"/>
        <v>7.8480419049142824E-4</v>
      </c>
      <c r="GP50" s="262">
        <f t="shared" si="144"/>
        <v>7.6984919578393374E-4</v>
      </c>
      <c r="GQ50" s="262">
        <f t="shared" si="144"/>
        <v>7.5422161557447964E-4</v>
      </c>
      <c r="GR50" s="262">
        <f t="shared" si="144"/>
        <v>7.3793470425265184E-4</v>
      </c>
      <c r="GS50" s="262">
        <f t="shared" si="144"/>
        <v>7.2100229285076978E-4</v>
      </c>
      <c r="GT50" s="262">
        <f t="shared" si="144"/>
        <v>7.0343877721867898E-4</v>
      </c>
      <c r="GU50" s="262">
        <f t="shared" si="144"/>
        <v>6.8525910574379623E-4</v>
      </c>
      <c r="GV50" s="262">
        <f t="shared" si="144"/>
        <v>6.6647876653647131E-4</v>
      </c>
      <c r="GW50" s="262">
        <f t="shared" si="144"/>
        <v>6.4711377418191773E-4</v>
      </c>
      <c r="GX50" s="262">
        <f t="shared" si="144"/>
        <v>6.271806560018689E-4</v>
      </c>
      <c r="GY50" s="262">
        <f t="shared" si="144"/>
        <v>6.0669643789523775E-4</v>
      </c>
      <c r="GZ50" s="262">
        <f t="shared" si="144"/>
        <v>5.856786297062655E-4</v>
      </c>
      <c r="HA50" s="262">
        <f t="shared" si="144"/>
        <v>5.6414521020720088E-4</v>
      </c>
      <c r="HB50" s="262">
        <f t="shared" ref="HB50:IS50" si="145">HB49-HB47</f>
        <v>5.4211461162623209E-4</v>
      </c>
      <c r="HC50" s="262">
        <f t="shared" si="145"/>
        <v>5.1960570381837101E-4</v>
      </c>
      <c r="HD50" s="262">
        <f t="shared" si="145"/>
        <v>4.9663777803310438E-4</v>
      </c>
      <c r="HE50" s="262">
        <f t="shared" si="145"/>
        <v>4.7323053029479922E-4</v>
      </c>
      <c r="HF50" s="262">
        <f t="shared" si="145"/>
        <v>4.4940404447579851E-4</v>
      </c>
      <c r="HG50" s="262">
        <f t="shared" si="145"/>
        <v>4.2517877498049472E-4</v>
      </c>
      <c r="HH50" s="262">
        <f t="shared" si="145"/>
        <v>4.0057552911498817E-4</v>
      </c>
      <c r="HI50" s="262">
        <f t="shared" si="145"/>
        <v>3.7561544918673917E-4</v>
      </c>
      <c r="HJ50" s="262">
        <f t="shared" si="145"/>
        <v>3.5031999424539606E-4</v>
      </c>
      <c r="HK50" s="262">
        <f t="shared" si="145"/>
        <v>3.2471092159802595E-4</v>
      </c>
      <c r="HL50" s="262">
        <f t="shared" si="145"/>
        <v>2.9881026803835198E-4</v>
      </c>
      <c r="HM50" s="262">
        <f t="shared" si="145"/>
        <v>2.726403308255243E-4</v>
      </c>
      <c r="HN50" s="262">
        <f t="shared" si="145"/>
        <v>2.4622364846038636E-4</v>
      </c>
      <c r="HO50" s="262">
        <f t="shared" si="145"/>
        <v>2.1958298121482756E-4</v>
      </c>
      <c r="HP50" s="262">
        <f t="shared" si="145"/>
        <v>1.927412914906057E-4</v>
      </c>
      <c r="HQ50" s="262">
        <f t="shared" si="145"/>
        <v>1.6572172399165197E-4</v>
      </c>
      <c r="HR50" s="262">
        <f t="shared" si="145"/>
        <v>1.3854758573295101E-4</v>
      </c>
      <c r="HS50" s="262">
        <f t="shared" si="145"/>
        <v>1.1124232590908889E-4</v>
      </c>
      <c r="HT50" s="262">
        <f t="shared" si="145"/>
        <v>8.3829515645561514E-5</v>
      </c>
      <c r="HU50" s="262">
        <f t="shared" si="145"/>
        <v>5.6332827604421709E-5</v>
      </c>
      <c r="HV50" s="262">
        <f t="shared" si="145"/>
        <v>2.8776015559728307E-5</v>
      </c>
      <c r="HW50" s="262">
        <f t="shared" si="145"/>
        <v>1.1828938433211533E-6</v>
      </c>
      <c r="HX50" s="262">
        <f t="shared" si="145"/>
        <v>-2.6422683225391097E-5</v>
      </c>
      <c r="HY50" s="262">
        <f t="shared" si="145"/>
        <v>-5.401684198069745E-5</v>
      </c>
      <c r="HZ50" s="262">
        <f t="shared" si="145"/>
        <v>-8.1575710039416549E-5</v>
      </c>
      <c r="IA50" s="262">
        <f t="shared" si="145"/>
        <v>-1.0907543695637401E-4</v>
      </c>
      <c r="IB50" s="262">
        <f t="shared" si="145"/>
        <v>-1.3649221484612895E-4</v>
      </c>
      <c r="IC50" s="262">
        <f t="shared" si="145"/>
        <v>-1.6380229898160792E-4</v>
      </c>
      <c r="ID50" s="262">
        <f t="shared" si="145"/>
        <v>-1.9098202833944811E-4</v>
      </c>
      <c r="IE50" s="262">
        <f t="shared" si="145"/>
        <v>-2.1800784606540446E-4</v>
      </c>
      <c r="IF50" s="262">
        <f t="shared" si="145"/>
        <v>-2.4485631988646617E-4</v>
      </c>
      <c r="IG50" s="262">
        <f t="shared" si="145"/>
        <v>-2.7150416235954822E-4</v>
      </c>
      <c r="IH50" s="262">
        <f t="shared" si="145"/>
        <v>-2.9792825105978693E-4</v>
      </c>
      <c r="II50" s="262">
        <f t="shared" si="145"/>
        <v>-3.2410564858587065E-4</v>
      </c>
      <c r="IJ50" s="262">
        <f t="shared" si="145"/>
        <v>-3.5001362244102552E-4</v>
      </c>
      <c r="IK50" s="262">
        <f t="shared" si="145"/>
        <v>-3.7562966470083836E-4</v>
      </c>
      <c r="IL50" s="262">
        <f t="shared" si="145"/>
        <v>-4.0093151153719475E-4</v>
      </c>
      <c r="IM50" s="262">
        <f t="shared" si="145"/>
        <v>-4.2589716249885612E-4</v>
      </c>
      <c r="IN50" s="262">
        <f t="shared" si="145"/>
        <v>-4.5050489959486129E-4</v>
      </c>
      <c r="IO50" s="262">
        <f t="shared" si="145"/>
        <v>-4.7473330609903996E-4</v>
      </c>
      <c r="IP50" s="262">
        <f t="shared" si="145"/>
        <v>-4.9856128515202158E-4</v>
      </c>
      <c r="IQ50" s="262">
        <f t="shared" si="145"/>
        <v>-5.2196807804349987E-4</v>
      </c>
      <c r="IR50" s="262">
        <f t="shared" si="145"/>
        <v>-5.4493328223159665E-4</v>
      </c>
      <c r="IS50" s="262">
        <f t="shared" si="145"/>
        <v>-5.6743686906024493E-4</v>
      </c>
      <c r="IT50" s="262">
        <f t="shared" ref="IT50:IZ50" si="146">IT49-IT47</f>
        <v>-5.8945920114084061E-4</v>
      </c>
      <c r="IU50" s="262">
        <f t="shared" si="146"/>
        <v>-6.1098104941592624E-4</v>
      </c>
      <c r="IV50" s="262">
        <f t="shared" si="146"/>
        <v>-6.3198360986582713E-4</v>
      </c>
      <c r="IW50" s="262">
        <f t="shared" si="146"/>
        <v>-6.5244851986534513E-4</v>
      </c>
      <c r="IX50" s="262">
        <f t="shared" si="146"/>
        <v>-6.7235787414965387E-4</v>
      </c>
      <c r="IY50" s="262">
        <f t="shared" si="146"/>
        <v>-6.9169424041248817E-4</v>
      </c>
      <c r="IZ50" s="262">
        <f t="shared" si="146"/>
        <v>-7.1044067446024428E-4</v>
      </c>
      <c r="JA50" s="262">
        <f t="shared" ref="JA50:JH50" si="147">JA49-JA47</f>
        <v>-7.2858073500192688E-4</v>
      </c>
      <c r="JB50" s="262">
        <f t="shared" si="147"/>
        <v>-7.4609849797724337E-4</v>
      </c>
      <c r="JC50" s="262">
        <f t="shared" si="147"/>
        <v>-7.6297857044593798E-4</v>
      </c>
      <c r="JD50" s="262">
        <f t="shared" si="147"/>
        <v>-7.7920610403481305E-4</v>
      </c>
      <c r="JE50" s="262">
        <f t="shared" si="147"/>
        <v>-7.9476680792289756E-4</v>
      </c>
      <c r="JF50" s="262">
        <f t="shared" si="147"/>
        <v>-8.0964696134167013E-4</v>
      </c>
      <c r="JG50" s="262">
        <f t="shared" si="147"/>
        <v>-8.2383342559033679E-4</v>
      </c>
      <c r="JH50" s="262">
        <f t="shared" si="147"/>
        <v>-8.3731365555905768E-4</v>
      </c>
    </row>
    <row r="51" spans="3:268" hidden="1" x14ac:dyDescent="0.25">
      <c r="C51" s="255"/>
      <c r="H51" t="str">
        <f>IF(AND(Results!I18=" ",MIN(R46:IS46)&gt;0,MAX(R46:IS46)&gt;G24*2),"Target orbit was not achieved - highly eccentric orbit",H50)</f>
        <v>TARGET ORBIT HAS BEEN ACHIEVED - Payload Ratio of 45.7</v>
      </c>
    </row>
    <row r="52" spans="3:268" hidden="1" x14ac:dyDescent="0.25">
      <c r="C52" s="255"/>
      <c r="H52" t="str">
        <f>IF(K57=1,"Approaching or exceeding the Planet's escape velocity",H51)</f>
        <v>TARGET ORBIT HAS BEEN ACHIEVED - Payload Ratio of 45.7</v>
      </c>
      <c r="R52">
        <v>0</v>
      </c>
      <c r="S52">
        <v>1</v>
      </c>
      <c r="T52">
        <v>2</v>
      </c>
      <c r="U52">
        <v>3</v>
      </c>
      <c r="V52">
        <v>4</v>
      </c>
      <c r="W52">
        <v>5</v>
      </c>
      <c r="X52">
        <v>6</v>
      </c>
      <c r="Y52">
        <v>7</v>
      </c>
      <c r="Z52">
        <v>8</v>
      </c>
      <c r="AA52">
        <v>9</v>
      </c>
      <c r="AB52">
        <v>10</v>
      </c>
      <c r="AC52">
        <v>11</v>
      </c>
      <c r="AD52">
        <v>12</v>
      </c>
      <c r="AE52">
        <v>13</v>
      </c>
      <c r="AF52">
        <v>14</v>
      </c>
      <c r="AG52">
        <v>15</v>
      </c>
      <c r="AH52">
        <v>16</v>
      </c>
      <c r="AI52">
        <v>17</v>
      </c>
      <c r="AJ52">
        <v>18</v>
      </c>
      <c r="AK52">
        <v>19</v>
      </c>
      <c r="AL52">
        <v>20</v>
      </c>
      <c r="AM52">
        <v>21</v>
      </c>
      <c r="AN52">
        <v>22</v>
      </c>
      <c r="AO52">
        <v>23</v>
      </c>
      <c r="AP52">
        <v>24</v>
      </c>
      <c r="AQ52">
        <v>25</v>
      </c>
      <c r="AR52">
        <v>26</v>
      </c>
      <c r="AS52">
        <v>27</v>
      </c>
      <c r="AT52">
        <v>28</v>
      </c>
      <c r="AU52">
        <v>29</v>
      </c>
      <c r="AV52">
        <v>30</v>
      </c>
      <c r="AW52">
        <v>31</v>
      </c>
      <c r="AX52">
        <v>32</v>
      </c>
      <c r="AY52">
        <v>33</v>
      </c>
      <c r="AZ52">
        <v>34</v>
      </c>
      <c r="BA52">
        <v>35</v>
      </c>
      <c r="BB52">
        <v>36</v>
      </c>
      <c r="BC52">
        <v>37</v>
      </c>
      <c r="BD52">
        <v>38</v>
      </c>
      <c r="BE52">
        <v>39</v>
      </c>
      <c r="BF52">
        <v>40</v>
      </c>
      <c r="BG52">
        <v>41</v>
      </c>
      <c r="BH52">
        <v>42</v>
      </c>
      <c r="BI52">
        <v>43</v>
      </c>
      <c r="BJ52">
        <v>44</v>
      </c>
      <c r="BK52">
        <v>45</v>
      </c>
      <c r="BL52">
        <v>46</v>
      </c>
      <c r="BM52">
        <v>47</v>
      </c>
      <c r="BN52">
        <v>48</v>
      </c>
      <c r="BO52">
        <v>49</v>
      </c>
      <c r="BP52">
        <v>50</v>
      </c>
      <c r="BQ52">
        <v>51</v>
      </c>
      <c r="BR52">
        <v>52</v>
      </c>
      <c r="BS52">
        <v>53</v>
      </c>
      <c r="BT52">
        <v>54</v>
      </c>
      <c r="BU52">
        <v>55</v>
      </c>
      <c r="BV52">
        <v>56</v>
      </c>
      <c r="BW52">
        <v>57</v>
      </c>
      <c r="BX52">
        <v>58</v>
      </c>
      <c r="BY52">
        <v>59</v>
      </c>
      <c r="BZ52">
        <v>60</v>
      </c>
      <c r="CA52">
        <v>61</v>
      </c>
      <c r="CB52">
        <v>62</v>
      </c>
      <c r="CC52">
        <v>63</v>
      </c>
      <c r="CD52">
        <v>64</v>
      </c>
      <c r="CE52">
        <v>65</v>
      </c>
      <c r="CF52">
        <v>66</v>
      </c>
      <c r="CG52">
        <v>67</v>
      </c>
      <c r="CH52">
        <v>68</v>
      </c>
      <c r="CI52">
        <v>69</v>
      </c>
      <c r="CJ52">
        <v>70</v>
      </c>
      <c r="CK52">
        <v>71</v>
      </c>
      <c r="CL52">
        <v>72</v>
      </c>
      <c r="CM52">
        <v>73</v>
      </c>
      <c r="CN52">
        <v>74</v>
      </c>
      <c r="CO52">
        <v>75</v>
      </c>
      <c r="CP52">
        <v>76</v>
      </c>
      <c r="CQ52">
        <v>77</v>
      </c>
      <c r="CR52">
        <v>78</v>
      </c>
      <c r="CS52">
        <v>79</v>
      </c>
      <c r="CT52">
        <v>80</v>
      </c>
      <c r="CU52">
        <v>81</v>
      </c>
      <c r="CV52">
        <v>82</v>
      </c>
      <c r="CW52">
        <v>83</v>
      </c>
      <c r="CX52">
        <v>84</v>
      </c>
      <c r="CY52">
        <v>85</v>
      </c>
      <c r="CZ52">
        <v>86</v>
      </c>
      <c r="DA52">
        <v>87</v>
      </c>
      <c r="DB52">
        <v>88</v>
      </c>
      <c r="DC52">
        <v>89</v>
      </c>
      <c r="DD52">
        <v>90</v>
      </c>
      <c r="DE52">
        <v>91</v>
      </c>
      <c r="DF52">
        <v>92</v>
      </c>
      <c r="DG52">
        <v>93</v>
      </c>
      <c r="DH52">
        <v>94</v>
      </c>
      <c r="DI52">
        <v>95</v>
      </c>
      <c r="DJ52">
        <v>96</v>
      </c>
      <c r="DK52">
        <v>97</v>
      </c>
      <c r="DL52">
        <v>98</v>
      </c>
      <c r="DM52">
        <v>99</v>
      </c>
      <c r="DN52">
        <v>100</v>
      </c>
      <c r="DO52">
        <v>101</v>
      </c>
      <c r="DP52">
        <v>102</v>
      </c>
      <c r="DQ52">
        <v>103</v>
      </c>
      <c r="DR52">
        <v>104</v>
      </c>
      <c r="DS52">
        <v>105</v>
      </c>
      <c r="DT52">
        <v>106</v>
      </c>
      <c r="DU52">
        <v>107</v>
      </c>
      <c r="DV52">
        <v>108</v>
      </c>
      <c r="DW52">
        <v>109</v>
      </c>
      <c r="DX52">
        <v>110</v>
      </c>
      <c r="DY52">
        <v>111</v>
      </c>
      <c r="DZ52">
        <v>112</v>
      </c>
      <c r="EA52">
        <v>113</v>
      </c>
      <c r="EB52">
        <v>114</v>
      </c>
      <c r="EC52">
        <v>115</v>
      </c>
      <c r="ED52">
        <v>116</v>
      </c>
      <c r="EE52">
        <v>117</v>
      </c>
      <c r="EF52">
        <v>118</v>
      </c>
      <c r="EG52">
        <v>119</v>
      </c>
      <c r="EH52">
        <v>120</v>
      </c>
      <c r="EI52">
        <v>121</v>
      </c>
      <c r="EJ52">
        <v>122</v>
      </c>
      <c r="EK52">
        <v>123</v>
      </c>
      <c r="EL52">
        <v>124</v>
      </c>
      <c r="EM52">
        <v>125</v>
      </c>
      <c r="EN52">
        <v>126</v>
      </c>
      <c r="EO52">
        <v>127</v>
      </c>
      <c r="EP52">
        <v>128</v>
      </c>
      <c r="EQ52">
        <v>129</v>
      </c>
      <c r="ER52">
        <v>130</v>
      </c>
      <c r="ES52">
        <v>131</v>
      </c>
      <c r="ET52">
        <v>132</v>
      </c>
      <c r="EU52">
        <v>133</v>
      </c>
      <c r="EV52">
        <v>134</v>
      </c>
      <c r="EW52">
        <v>135</v>
      </c>
      <c r="EX52">
        <v>136</v>
      </c>
      <c r="EY52">
        <v>137</v>
      </c>
      <c r="EZ52">
        <v>138</v>
      </c>
      <c r="FA52">
        <v>139</v>
      </c>
      <c r="FB52">
        <v>140</v>
      </c>
      <c r="FC52">
        <v>141</v>
      </c>
      <c r="FD52">
        <v>142</v>
      </c>
      <c r="FE52">
        <v>143</v>
      </c>
      <c r="FF52">
        <v>144</v>
      </c>
      <c r="FG52">
        <v>145</v>
      </c>
      <c r="FH52">
        <v>146</v>
      </c>
      <c r="FI52">
        <v>147</v>
      </c>
      <c r="FJ52">
        <v>148</v>
      </c>
      <c r="FK52">
        <v>149</v>
      </c>
      <c r="FL52">
        <v>150</v>
      </c>
      <c r="FM52">
        <v>151</v>
      </c>
      <c r="FN52">
        <v>152</v>
      </c>
      <c r="FO52">
        <v>153</v>
      </c>
      <c r="FP52">
        <v>154</v>
      </c>
      <c r="FQ52">
        <v>155</v>
      </c>
      <c r="FR52">
        <v>156</v>
      </c>
      <c r="FS52">
        <v>157</v>
      </c>
      <c r="FT52">
        <v>158</v>
      </c>
      <c r="FU52">
        <v>159</v>
      </c>
      <c r="FV52">
        <v>160</v>
      </c>
      <c r="FW52">
        <v>161</v>
      </c>
      <c r="FX52">
        <v>162</v>
      </c>
      <c r="FY52">
        <v>163</v>
      </c>
      <c r="FZ52">
        <v>164</v>
      </c>
      <c r="GA52">
        <v>165</v>
      </c>
      <c r="GB52">
        <v>166</v>
      </c>
      <c r="GC52">
        <v>167</v>
      </c>
      <c r="GD52">
        <v>168</v>
      </c>
      <c r="GE52">
        <v>169</v>
      </c>
      <c r="GF52">
        <v>170</v>
      </c>
      <c r="GG52">
        <v>171</v>
      </c>
      <c r="GH52">
        <v>172</v>
      </c>
      <c r="GI52">
        <v>173</v>
      </c>
      <c r="GJ52">
        <v>174</v>
      </c>
      <c r="GK52">
        <v>175</v>
      </c>
      <c r="GL52">
        <v>176</v>
      </c>
      <c r="GM52">
        <v>177</v>
      </c>
      <c r="GN52">
        <v>178</v>
      </c>
      <c r="GO52">
        <v>179</v>
      </c>
      <c r="GP52">
        <v>180</v>
      </c>
      <c r="GQ52">
        <v>181</v>
      </c>
      <c r="GR52">
        <v>182</v>
      </c>
      <c r="GS52">
        <v>183</v>
      </c>
      <c r="GT52">
        <v>184</v>
      </c>
      <c r="GU52">
        <v>185</v>
      </c>
      <c r="GV52">
        <v>186</v>
      </c>
      <c r="GW52">
        <v>187</v>
      </c>
      <c r="GX52">
        <v>188</v>
      </c>
      <c r="GY52">
        <v>189</v>
      </c>
      <c r="GZ52">
        <v>190</v>
      </c>
      <c r="HA52">
        <v>191</v>
      </c>
      <c r="HB52">
        <v>192</v>
      </c>
      <c r="HC52">
        <v>193</v>
      </c>
      <c r="HD52">
        <v>194</v>
      </c>
      <c r="HE52">
        <v>195</v>
      </c>
      <c r="HF52">
        <v>196</v>
      </c>
      <c r="HG52">
        <v>197</v>
      </c>
      <c r="HH52">
        <v>198</v>
      </c>
      <c r="HI52">
        <v>199</v>
      </c>
      <c r="HJ52">
        <v>200</v>
      </c>
      <c r="HK52">
        <v>201</v>
      </c>
      <c r="HL52">
        <v>202</v>
      </c>
      <c r="HM52">
        <v>203</v>
      </c>
      <c r="HN52">
        <v>204</v>
      </c>
      <c r="HO52">
        <v>205</v>
      </c>
      <c r="HP52">
        <v>206</v>
      </c>
      <c r="HQ52">
        <v>207</v>
      </c>
      <c r="HR52">
        <v>208</v>
      </c>
      <c r="HS52">
        <v>209</v>
      </c>
      <c r="HT52">
        <v>210</v>
      </c>
      <c r="HU52">
        <v>211</v>
      </c>
      <c r="HV52">
        <v>212</v>
      </c>
      <c r="HW52">
        <v>213</v>
      </c>
      <c r="HX52">
        <v>214</v>
      </c>
      <c r="HY52">
        <v>215</v>
      </c>
      <c r="HZ52">
        <v>216</v>
      </c>
      <c r="IA52">
        <v>217</v>
      </c>
      <c r="IB52">
        <v>218</v>
      </c>
      <c r="IC52">
        <v>219</v>
      </c>
      <c r="ID52">
        <v>220</v>
      </c>
      <c r="IE52">
        <v>221</v>
      </c>
      <c r="IF52">
        <v>222</v>
      </c>
      <c r="IG52">
        <v>223</v>
      </c>
      <c r="IH52">
        <v>224</v>
      </c>
      <c r="II52">
        <v>225</v>
      </c>
      <c r="IJ52">
        <v>226</v>
      </c>
      <c r="IK52">
        <v>227</v>
      </c>
      <c r="IL52">
        <v>228</v>
      </c>
      <c r="IM52">
        <v>229</v>
      </c>
      <c r="IN52">
        <v>230</v>
      </c>
      <c r="IO52">
        <v>231</v>
      </c>
      <c r="IP52">
        <v>232</v>
      </c>
      <c r="IQ52">
        <v>233</v>
      </c>
      <c r="IR52">
        <v>234</v>
      </c>
      <c r="IS52">
        <v>235</v>
      </c>
      <c r="IT52">
        <v>236</v>
      </c>
      <c r="IU52">
        <v>237</v>
      </c>
      <c r="IV52">
        <v>238</v>
      </c>
      <c r="IW52">
        <v>239</v>
      </c>
      <c r="IX52">
        <v>240</v>
      </c>
      <c r="IY52">
        <v>241</v>
      </c>
      <c r="IZ52">
        <v>242</v>
      </c>
      <c r="JA52">
        <v>243</v>
      </c>
      <c r="JB52">
        <v>244</v>
      </c>
      <c r="JC52">
        <v>245</v>
      </c>
      <c r="JD52">
        <v>246</v>
      </c>
      <c r="JE52">
        <v>247</v>
      </c>
      <c r="JF52">
        <v>248</v>
      </c>
      <c r="JG52">
        <v>249</v>
      </c>
      <c r="JH52">
        <v>250</v>
      </c>
    </row>
    <row r="53" spans="3:268" hidden="1" x14ac:dyDescent="0.25">
      <c r="M53" s="279"/>
    </row>
    <row r="54" spans="3:268" hidden="1" x14ac:dyDescent="0.25">
      <c r="J54" s="274"/>
      <c r="K54" s="275">
        <f>MIN(BA45:IS45)</f>
        <v>-19.611341438085617</v>
      </c>
      <c r="M54" s="260"/>
      <c r="P54" s="48"/>
      <c r="Q54" s="48"/>
      <c r="R54" s="48">
        <f>2*3.141593*(R46+Results!$C$46)</f>
        <v>41581.041605986815</v>
      </c>
      <c r="S54" s="48">
        <f>2*3.141593*(S46+Results!$C$46)</f>
        <v>41581.161998061754</v>
      </c>
      <c r="T54" s="48">
        <f>2*3.141593*(T46+Results!$C$46)</f>
        <v>41581.282274427445</v>
      </c>
      <c r="U54" s="48">
        <f>2*3.141593*(U46+Results!$C$46)</f>
        <v>41581.402330996018</v>
      </c>
      <c r="V54" s="48">
        <f>2*3.141593*(V46+Results!$C$46)</f>
        <v>41581.522063826524</v>
      </c>
      <c r="W54" s="48">
        <f>2*3.141593*(W46+Results!$C$46)</f>
        <v>41581.641369214864</v>
      </c>
      <c r="X54" s="48">
        <f>2*3.141593*(X46+Results!$C$46)</f>
        <v>41581.76014378362</v>
      </c>
      <c r="Y54" s="48">
        <f>2*3.141593*(Y46+Results!$C$46)</f>
        <v>41581.87828457154</v>
      </c>
      <c r="Z54" s="48">
        <f>2*3.141593*(Z46+Results!$C$46)</f>
        <v>41581.995689122792</v>
      </c>
      <c r="AA54" s="48">
        <f>2*3.141593*(AA46+Results!$C$46)</f>
        <v>41582.112255575768</v>
      </c>
      <c r="AB54" s="48">
        <f>2*3.141593*(AB46+Results!$C$46)</f>
        <v>41582.227882751351</v>
      </c>
      <c r="AC54" s="48">
        <f>2*3.141593*(AC46+Results!$C$46)</f>
        <v>41582.342470240772</v>
      </c>
      <c r="AD54" s="48">
        <f>2*3.141593*(AD46+Results!$C$46)</f>
        <v>41582.455918492669</v>
      </c>
      <c r="AE54" s="48">
        <f>2*3.141593*(AE46+Results!$C$46)</f>
        <v>41582.568128899555</v>
      </c>
      <c r="AF54" s="48">
        <f>2*3.141593*(AF46+Results!$C$46)</f>
        <v>41582.67900388343</v>
      </c>
      <c r="AG54" s="48">
        <f>2*3.141593*(AG46+Results!$C$46)</f>
        <v>41582.788446980565</v>
      </c>
      <c r="AH54" s="48">
        <f>2*3.141593*(AH46+Results!$C$46)</f>
        <v>41582.896362925378</v>
      </c>
      <c r="AI54" s="48">
        <f>2*3.141593*(AI46+Results!$C$46)</f>
        <v>41583.002657733254</v>
      </c>
      <c r="AJ54" s="48">
        <f>2*3.141593*(AJ46+Results!$C$46)</f>
        <v>41583.107238782301</v>
      </c>
      <c r="AK54" s="48">
        <f>2*3.141593*(AK46+Results!$C$46)</f>
        <v>41583.210014894015</v>
      </c>
      <c r="AL54" s="48">
        <f>2*3.141593*(AL46+Results!$C$46)</f>
        <v>41583.310896412659</v>
      </c>
      <c r="AM54" s="48">
        <f>2*3.141593*(AM46+Results!$C$46)</f>
        <v>41583.409795283347</v>
      </c>
      <c r="AN54" s="48">
        <f>2*3.141593*(AN46+Results!$C$46)</f>
        <v>41583.506625128881</v>
      </c>
      <c r="AO54" s="48">
        <f>2*3.141593*(AO46+Results!$C$46)</f>
        <v>41583.601301325027</v>
      </c>
      <c r="AP54" s="48">
        <f>2*3.141593*(AP46+Results!$C$46)</f>
        <v>41583.693741074414</v>
      </c>
      <c r="AQ54" s="48">
        <f>2*3.141593*(AQ46+Results!$C$46)</f>
        <v>41583.783863478828</v>
      </c>
      <c r="AR54" s="48">
        <f>2*3.141593*(AR46+Results!$C$46)</f>
        <v>41583.871589609902</v>
      </c>
      <c r="AS54" s="48">
        <f>2*3.141593*(AS46+Results!$C$46)</f>
        <v>41583.956842578133</v>
      </c>
      <c r="AT54" s="48">
        <f>2*3.141593*(AT46+Results!$C$46)</f>
        <v>41584.03954760018</v>
      </c>
      <c r="AU54" s="48">
        <f>2*3.141593*(AU46+Results!$C$46)</f>
        <v>41584.119632064372</v>
      </c>
      <c r="AV54" s="48">
        <f>2*3.141593*(AV46+Results!$C$46)</f>
        <v>41584.197025594294</v>
      </c>
      <c r="AW54" s="48">
        <f>2*3.141593*(AW46+Results!$C$46)</f>
        <v>41584.271660110571</v>
      </c>
      <c r="AX54" s="48">
        <f>2*3.141593*(AX46+Results!$C$46)</f>
        <v>41584.343469890628</v>
      </c>
      <c r="AY54" s="48">
        <f>2*3.141593*(AY46+Results!$C$46)</f>
        <v>41584.412391626465</v>
      </c>
      <c r="AZ54" s="48">
        <f>2*3.141593*(AZ46+Results!$C$46)</f>
        <v>41584.478364480354</v>
      </c>
      <c r="BA54" s="48">
        <f>2*3.141593*(BA46+Results!$C$46)</f>
        <v>41584.541330138411</v>
      </c>
      <c r="BB54" s="48">
        <f>2*3.141593*(BB46+Results!$C$46)</f>
        <v>41584.601232862071</v>
      </c>
      <c r="BC54" s="48">
        <f>2*3.141593*(BC46+Results!$C$46)</f>
        <v>41584.658019537281</v>
      </c>
      <c r="BD54" s="48">
        <f>2*3.141593*(BD46+Results!$C$46)</f>
        <v>41584.7116397215</v>
      </c>
      <c r="BE54" s="48">
        <f>2*3.141593*(BE46+Results!$C$46)</f>
        <v>41584.762045688403</v>
      </c>
      <c r="BF54" s="48">
        <f>2*3.141593*(BF46+Results!$C$46)</f>
        <v>41584.809192470246</v>
      </c>
      <c r="BG54" s="48">
        <f>2*3.141593*(BG46+Results!$C$46)</f>
        <v>41584.853037897868</v>
      </c>
      <c r="BH54" s="48">
        <f>2*3.141593*(BH46+Results!$C$46)</f>
        <v>41584.893542638296</v>
      </c>
      <c r="BI54" s="48">
        <f>2*3.141593*(BI46+Results!$C$46)</f>
        <v>41584.930670229936</v>
      </c>
      <c r="BJ54" s="48">
        <f>2*3.141593*(BJ46+Results!$C$46)</f>
        <v>41584.964387115273</v>
      </c>
      <c r="BK54" s="48">
        <f>2*3.141593*(BK46+Results!$C$46)</f>
        <v>41584.994662671088</v>
      </c>
      <c r="BL54" s="48">
        <f>2*3.141593*(BL46+Results!$C$46)</f>
        <v>41585.021469236141</v>
      </c>
      <c r="BM54" s="48">
        <f>2*3.141593*(BM46+Results!$C$46)</f>
        <v>41585.044782136363</v>
      </c>
      <c r="BN54" s="48">
        <f>2*3.141593*(BN46+Results!$C$46)</f>
        <v>41585.064579707396</v>
      </c>
      <c r="BO54" s="48">
        <f>2*3.141593*(BO46+Results!$C$46)</f>
        <v>41585.08084331463</v>
      </c>
      <c r="BP54" s="48">
        <f>2*3.141593*(BP46+Results!$C$46)</f>
        <v>41585.093557370565</v>
      </c>
      <c r="BQ54" s="48">
        <f>2*3.141593*(BQ46+Results!$C$46)</f>
        <v>41585.102709349594</v>
      </c>
      <c r="BR54" s="48">
        <f>2*3.141593*(BR46+Results!$C$46)</f>
        <v>41585.108289800126</v>
      </c>
      <c r="BS54" s="48">
        <f>2*3.141593*(BS46+Results!$C$46)</f>
        <v>41585.110292354082</v>
      </c>
      <c r="BT54" s="48">
        <f>2*3.141593*(BT46+Results!$C$46)</f>
        <v>41585.108713733716</v>
      </c>
      <c r="BU54" s="48">
        <f>2*3.141593*(BU46+Results!$C$46)</f>
        <v>41585.103553755791</v>
      </c>
      <c r="BV54" s="48">
        <f>2*3.141593*(BV46+Results!$C$46)</f>
        <v>41585.094815333054</v>
      </c>
      <c r="BW54" s="48">
        <f>2*3.141593*(BW46+Results!$C$46)</f>
        <v>41585.082504473081</v>
      </c>
      <c r="BX54" s="48">
        <f>2*3.141593*(BX46+Results!$C$46)</f>
        <v>41585.066630274407</v>
      </c>
      <c r="BY54" s="48">
        <f>2*3.141593*(BY46+Results!$C$46)</f>
        <v>41585.047204920025</v>
      </c>
      <c r="BZ54" s="48">
        <f>2*3.141593*(BZ46+Results!$C$46)</f>
        <v>41585.024243668238</v>
      </c>
      <c r="CA54" s="48">
        <f>2*3.141593*(CA46+Results!$C$46)</f>
        <v>41584.997764840751</v>
      </c>
      <c r="CB54" s="48">
        <f>2*3.141593*(CB46+Results!$C$46)</f>
        <v>41584.967789808237</v>
      </c>
      <c r="CC54" s="48">
        <f>2*3.141593*(CC46+Results!$C$46)</f>
        <v>41584.934342973196</v>
      </c>
      <c r="CD54" s="48">
        <f>2*3.141593*(CD46+Results!$C$46)</f>
        <v>41584.897451750221</v>
      </c>
      <c r="CE54" s="48">
        <f>2*3.141593*(CE46+Results!$C$46)</f>
        <v>41584.857146543589</v>
      </c>
      <c r="CF54" s="48">
        <f>2*3.141593*(CF46+Results!$C$46)</f>
        <v>41584.813460722391</v>
      </c>
      <c r="CG54" s="48">
        <f>2*3.141593*(CG46+Results!$C$46)</f>
        <v>41584.766430592957</v>
      </c>
      <c r="CH54" s="48">
        <f>2*3.141593*(CH46+Results!$C$46)</f>
        <v>41584.716095368822</v>
      </c>
      <c r="CI54" s="48">
        <f>2*3.141593*(CI46+Results!$C$46)</f>
        <v>41584.662497138088</v>
      </c>
      <c r="CJ54" s="48">
        <f>2*3.141593*(CJ46+Results!$C$46)</f>
        <v>41584.605680828427</v>
      </c>
      <c r="CK54" s="48">
        <f>2*3.141593*(CK46+Results!$C$46)</f>
        <v>41584.54569416945</v>
      </c>
      <c r="CL54" s="48">
        <f>2*3.141593*(CL46+Results!$C$46)</f>
        <v>41584.482587652754</v>
      </c>
      <c r="CM54" s="48">
        <f>2*3.141593*(CM46+Results!$C$46)</f>
        <v>41584.416414489533</v>
      </c>
      <c r="CN54" s="48">
        <f>2*3.141593*(CN46+Results!$C$46)</f>
        <v>41584.347230565807</v>
      </c>
      <c r="CO54" s="48">
        <f>2*3.141593*(CO46+Results!$C$46)</f>
        <v>41584.275094395351</v>
      </c>
      <c r="CP54" s="48">
        <f>2*3.141593*(CP46+Results!$C$46)</f>
        <v>41584.200067070298</v>
      </c>
      <c r="CQ54" s="48">
        <f>2*3.141593*(CQ46+Results!$C$46)</f>
        <v>41584.12221220955</v>
      </c>
      <c r="CR54" s="48">
        <f>2*3.141593*(CR46+Results!$C$46)</f>
        <v>41584.041595904877</v>
      </c>
      <c r="CS54" s="48">
        <f>2*3.141593*(CS46+Results!$C$46)</f>
        <v>41583.958286665009</v>
      </c>
      <c r="CT54" s="48">
        <f>2*3.141593*(CT46+Results!$C$46)</f>
        <v>41583.872355357445</v>
      </c>
      <c r="CU54" s="48">
        <f>2*3.141593*(CU46+Results!$C$46)</f>
        <v>41583.783875148343</v>
      </c>
      <c r="CV54" s="48">
        <f>2*3.141593*(CV46+Results!$C$46)</f>
        <v>41583.692921440314</v>
      </c>
      <c r="CW54" s="48">
        <f>2*3.141593*(CW46+Results!$C$46)</f>
        <v>41583.599571808241</v>
      </c>
      <c r="CX54" s="48">
        <f>2*3.141593*(CX46+Results!$C$46)</f>
        <v>41583.503905933307</v>
      </c>
      <c r="CY54" s="48">
        <f>2*3.141593*(CY46+Results!$C$46)</f>
        <v>41583.406005534998</v>
      </c>
      <c r="CZ54" s="48">
        <f>2*3.141593*(CZ46+Results!$C$46)</f>
        <v>41583.305954301461</v>
      </c>
      <c r="DA54" s="48">
        <f>2*3.141593*(DA46+Results!$C$46)</f>
        <v>41583.203837818051</v>
      </c>
      <c r="DB54" s="48">
        <f>2*3.141593*(DB46+Results!$C$46)</f>
        <v>41583.09974349424</v>
      </c>
      <c r="DC54" s="48">
        <f>2*3.141593*(DC46+Results!$C$46)</f>
        <v>41582.993760488876</v>
      </c>
      <c r="DD54" s="48">
        <f>2*3.141593*(DD46+Results!$C$46)</f>
        <v>41582.885979633931</v>
      </c>
      <c r="DE54" s="48">
        <f>2*3.141593*(DE46+Results!$C$46)</f>
        <v>41582.776493356767</v>
      </c>
      <c r="DF54" s="48">
        <f>2*3.141593*(DF46+Results!$C$46)</f>
        <v>41582.665395600932</v>
      </c>
      <c r="DG54" s="48">
        <f>2*3.141593*(DG46+Results!$C$46)</f>
        <v>41582.552781745675</v>
      </c>
      <c r="DH54" s="48">
        <f>2*3.141593*(DH46+Results!$C$46)</f>
        <v>41582.438748524139</v>
      </c>
      <c r="DI54" s="48">
        <f>2*3.141593*(DI46+Results!$C$46)</f>
        <v>41582.323393940365</v>
      </c>
      <c r="DJ54" s="48">
        <f>2*3.141593*(DJ46+Results!$C$46)</f>
        <v>41582.206817185128</v>
      </c>
      <c r="DK54" s="48">
        <f>2*3.141593*(DK46+Results!$C$46)</f>
        <v>41582.089118550735</v>
      </c>
      <c r="DL54" s="48">
        <f>2*3.141593*(DL46+Results!$C$46)</f>
        <v>41581.970399344827</v>
      </c>
      <c r="DM54" s="48">
        <f>2*3.141593*(DM46+Results!$C$46)</f>
        <v>41581.850761803231</v>
      </c>
      <c r="DN54" s="48">
        <f>2*3.141593*(DN46+Results!$C$46)</f>
        <v>41581.730309002007</v>
      </c>
      <c r="DO54" s="48">
        <f>2*3.141593*(DO46+Results!$C$46)</f>
        <v>41581.609144768663</v>
      </c>
      <c r="DP54" s="48">
        <f>2*3.141593*(DP46+Results!$C$46)</f>
        <v>41581.487373592769</v>
      </c>
      <c r="DQ54" s="48">
        <f>2*3.141593*(DQ46+Results!$C$46)</f>
        <v>41581.365100535862</v>
      </c>
      <c r="DR54" s="48">
        <f>2*3.141593*(DR46+Results!$C$46)</f>
        <v>41581.242431140876</v>
      </c>
      <c r="DS54" s="48">
        <f>2*3.141593*(DS46+Results!$C$46)</f>
        <v>41581.119471341044</v>
      </c>
      <c r="DT54" s="48">
        <f>2*3.141593*(DT46+Results!$C$46)</f>
        <v>41580.996327368521</v>
      </c>
      <c r="DU54" s="48">
        <f>2*3.141593*(DU46+Results!$C$46)</f>
        <v>41580.873105662547</v>
      </c>
      <c r="DV54" s="48">
        <f>2*3.141593*(DV46+Results!$C$46)</f>
        <v>41580.749912777588</v>
      </c>
      <c r="DW54" s="48">
        <f>2*3.141593*(DW46+Results!$C$46)</f>
        <v>41580.626855291113</v>
      </c>
      <c r="DX54" s="48">
        <f>2*3.141593*(DX46+Results!$C$46)</f>
        <v>41580.504039711479</v>
      </c>
      <c r="DY54" s="48">
        <f>2*3.141593*(DY46+Results!$C$46)</f>
        <v>41580.381572385733</v>
      </c>
      <c r="DZ54" s="48">
        <f>2*3.141593*(DZ46+Results!$C$46)</f>
        <v>41580.259559407539</v>
      </c>
      <c r="EA54" s="48">
        <f>2*3.141593*(EA46+Results!$C$46)</f>
        <v>41580.138106525272</v>
      </c>
      <c r="EB54" s="48">
        <f>2*3.141593*(EB46+Results!$C$46)</f>
        <v>41580.017319050377</v>
      </c>
      <c r="EC54" s="48">
        <f>2*3.141593*(EC46+Results!$C$46)</f>
        <v>41579.897301766039</v>
      </c>
      <c r="ED54" s="48">
        <f>2*3.141593*(ED46+Results!$C$46)</f>
        <v>41579.77815883627</v>
      </c>
      <c r="EE54" s="48">
        <f>2*3.141593*(EE46+Results!$C$46)</f>
        <v>41579.659993715504</v>
      </c>
      <c r="EF54" s="48">
        <f>2*3.141593*(EF46+Results!$C$46)</f>
        <v>41579.54290905875</v>
      </c>
      <c r="EG54" s="48">
        <f>2*3.141593*(EG46+Results!$C$46)</f>
        <v>41579.427006632366</v>
      </c>
      <c r="EH54" s="48">
        <f>2*3.141593*(EH46+Results!$C$46)</f>
        <v>41579.312387225611</v>
      </c>
      <c r="EI54" s="48">
        <f>2*3.141593*(EI46+Results!$C$46)</f>
        <v>41579.199150562927</v>
      </c>
      <c r="EJ54" s="48">
        <f>2*3.141593*(EJ46+Results!$C$46)</f>
        <v>41579.087395217211</v>
      </c>
      <c r="EK54" s="48">
        <f>2*3.141593*(EK46+Results!$C$46)</f>
        <v>41578.977218523883</v>
      </c>
      <c r="EL54" s="48">
        <f>2*3.141593*(EL46+Results!$C$46)</f>
        <v>41578.868716496159</v>
      </c>
      <c r="EM54" s="48">
        <f>2*3.141593*(EM46+Results!$C$46)</f>
        <v>41578.761983741242</v>
      </c>
      <c r="EN54" s="48">
        <f>2*3.141593*(EN46+Results!$C$46)</f>
        <v>41578.657113377893</v>
      </c>
      <c r="EO54" s="48">
        <f>2*3.141593*(EO46+Results!$C$46)</f>
        <v>41578.554196955047</v>
      </c>
      <c r="EP54" s="48">
        <f>2*3.141593*(EP46+Results!$C$46)</f>
        <v>41578.453324371891</v>
      </c>
      <c r="EQ54" s="48">
        <f>2*3.141593*(EQ46+Results!$C$46)</f>
        <v>41578.354583799293</v>
      </c>
      <c r="ER54" s="48">
        <f>2*3.141593*(ER46+Results!$C$46)</f>
        <v>41578.258061602646</v>
      </c>
      <c r="ES54" s="48">
        <f>2*3.141593*(ES46+Results!$C$46)</f>
        <v>41578.163842266295</v>
      </c>
      <c r="ET54" s="48">
        <f>2*3.141593*(ET46+Results!$C$46)</f>
        <v>41578.072008319534</v>
      </c>
      <c r="EU54" s="48">
        <f>2*3.141593*(EU46+Results!$C$46)</f>
        <v>41577.982640264265</v>
      </c>
      <c r="EV54" s="48">
        <f>2*3.141593*(EV46+Results!$C$46)</f>
        <v>41577.895816504344</v>
      </c>
      <c r="EW54" s="48">
        <f>2*3.141593*(EW46+Results!$C$46)</f>
        <v>41577.81161327679</v>
      </c>
      <c r="EX54" s="48">
        <f>2*3.141593*(EX46+Results!$C$46)</f>
        <v>41577.730104584749</v>
      </c>
      <c r="EY54" s="48">
        <f>2*3.141593*(EY46+Results!$C$46)</f>
        <v>41577.651362132419</v>
      </c>
      <c r="EZ54" s="48">
        <f>2*3.141593*(EZ46+Results!$C$46)</f>
        <v>41577.575455261904</v>
      </c>
      <c r="FA54" s="48">
        <f>2*3.141593*(FA46+Results!$C$46)</f>
        <v>41577.50245089212</v>
      </c>
      <c r="FB54" s="48">
        <f>2*3.141593*(FB46+Results!$C$46)</f>
        <v>41577.432413459748</v>
      </c>
      <c r="FC54" s="48">
        <f>2*3.141593*(FC46+Results!$C$46)</f>
        <v>41577.365404862292</v>
      </c>
      <c r="FD54" s="48">
        <f>2*3.141593*(FD46+Results!$C$46)</f>
        <v>41577.301484403339</v>
      </c>
      <c r="FE54" s="48">
        <f>2*3.141593*(FE46+Results!$C$46)</f>
        <v>41577.240708740057</v>
      </c>
      <c r="FF54" s="48">
        <f>2*3.141593*(FF46+Results!$C$46)</f>
        <v>41577.18313183292</v>
      </c>
      <c r="FG54" s="48">
        <f>2*3.141593*(FG46+Results!$C$46)</f>
        <v>41577.128804897759</v>
      </c>
      <c r="FH54" s="48">
        <f>2*3.141593*(FH46+Results!$C$46)</f>
        <v>41577.077776360195</v>
      </c>
      <c r="FI54" s="48">
        <f>2*3.141593*(FI46+Results!$C$46)</f>
        <v>41577.030091812449</v>
      </c>
      <c r="FJ54" s="48">
        <f>2*3.141593*(FJ46+Results!$C$46)</f>
        <v>41576.98579397257</v>
      </c>
      <c r="FK54" s="48">
        <f>2*3.141593*(FK46+Results!$C$46)</f>
        <v>41576.944922646195</v>
      </c>
      <c r="FL54" s="48">
        <f>2*3.141593*(FL46+Results!$C$46)</f>
        <v>41576.907514690742</v>
      </c>
      <c r="FM54" s="48">
        <f>2*3.141593*(FM46+Results!$C$46)</f>
        <v>41576.873603982189</v>
      </c>
      <c r="FN54" s="48">
        <f>2*3.141593*(FN46+Results!$C$46)</f>
        <v>41576.843221384435</v>
      </c>
      <c r="FO54" s="48">
        <f>2*3.141593*(FO46+Results!$C$46)</f>
        <v>41576.816394721202</v>
      </c>
      <c r="FP54" s="48">
        <f>2*3.141593*(FP46+Results!$C$46)</f>
        <v>41576.793148750628</v>
      </c>
      <c r="FQ54" s="48">
        <f>2*3.141593*(FQ46+Results!$C$46)</f>
        <v>41576.773505142446</v>
      </c>
      <c r="FR54" s="48">
        <f>2*3.141593*(FR46+Results!$C$46)</f>
        <v>41576.757482457855</v>
      </c>
      <c r="FS54" s="48">
        <f>2*3.141593*(FS46+Results!$C$46)</f>
        <v>41576.74509613213</v>
      </c>
      <c r="FT54" s="48">
        <f>2*3.141593*(FT46+Results!$C$46)</f>
        <v>41576.736358459828</v>
      </c>
      <c r="FU54" s="48">
        <f>2*3.141593*(FU46+Results!$C$46)</f>
        <v>41576.731278582782</v>
      </c>
      <c r="FV54" s="48">
        <f>2*3.141593*(FV46+Results!$C$46)</f>
        <v>41576.729862480832</v>
      </c>
      <c r="FW54" s="48">
        <f>2*3.141593*(FW46+Results!$C$46)</f>
        <v>41576.732112965248</v>
      </c>
      <c r="FX54" s="48">
        <f>2*3.141593*(FX46+Results!$C$46)</f>
        <v>41576.73802967494</v>
      </c>
      <c r="FY54" s="48">
        <f>2*3.141593*(FY46+Results!$C$46)</f>
        <v>41576.747609075377</v>
      </c>
      <c r="FZ54" s="48">
        <f>2*3.141593*(FZ46+Results!$C$46)</f>
        <v>41576.760844460288</v>
      </c>
      <c r="GA54" s="48">
        <f>2*3.141593*(GA46+Results!$C$46)</f>
        <v>41576.777725956126</v>
      </c>
      <c r="GB54" s="48">
        <f>2*3.141593*(GB46+Results!$C$46)</f>
        <v>41576.798240529206</v>
      </c>
      <c r="GC54" s="48">
        <f>2*3.141593*(GC46+Results!$C$46)</f>
        <v>41576.822371995702</v>
      </c>
      <c r="GD54" s="48">
        <f>2*3.141593*(GD46+Results!$C$46)</f>
        <v>41576.850101034273</v>
      </c>
      <c r="GE54" s="48">
        <f>2*3.141593*(GE46+Results!$C$46)</f>
        <v>41576.881405201464</v>
      </c>
      <c r="GF54" s="48">
        <f>2*3.141593*(GF46+Results!$C$46)</f>
        <v>41576.916258949845</v>
      </c>
      <c r="GG54" s="48">
        <f>2*3.141593*(GG46+Results!$C$46)</f>
        <v>41576.954633648777</v>
      </c>
      <c r="GH54" s="48">
        <f>2*3.141593*(GH46+Results!$C$46)</f>
        <v>41576.996497607935</v>
      </c>
      <c r="GI54" s="48">
        <f>2*3.141593*(GI46+Results!$C$46)</f>
        <v>41577.041816103454</v>
      </c>
      <c r="GJ54" s="48">
        <f>2*3.141593*(GJ46+Results!$C$46)</f>
        <v>41577.090551406691</v>
      </c>
      <c r="GK54" s="48">
        <f>2*3.141593*(GK46+Results!$C$46)</f>
        <v>41577.142662815699</v>
      </c>
      <c r="GL54" s="48">
        <f>2*3.141593*(GL46+Results!$C$46)</f>
        <v>41577.19810668916</v>
      </c>
      <c r="GM54" s="48">
        <f>2*3.141593*(GM46+Results!$C$46)</f>
        <v>41577.256836483</v>
      </c>
      <c r="GN54" s="48">
        <f>2*3.141593*(GN46+Results!$C$46)</f>
        <v>41577.318802789458</v>
      </c>
      <c r="GO54" s="48">
        <f>2*3.141593*(GO46+Results!$C$46)</f>
        <v>41577.383953378667</v>
      </c>
      <c r="GP54" s="48">
        <f>2*3.141593*(GP46+Results!$C$46)</f>
        <v>41577.452233242744</v>
      </c>
      <c r="GQ54" s="48">
        <f>2*3.141593*(GQ46+Results!$C$46)</f>
        <v>41577.523584642258</v>
      </c>
      <c r="GR54" s="48">
        <f>2*3.141593*(GR46+Results!$C$46)</f>
        <v>41577.597947155075</v>
      </c>
      <c r="GS54" s="48">
        <f>2*3.141593*(GS46+Results!$C$46)</f>
        <v>41577.675257727598</v>
      </c>
      <c r="GT54" s="48">
        <f>2*3.141593*(GT46+Results!$C$46)</f>
        <v>41577.755450728269</v>
      </c>
      <c r="GU54" s="48">
        <f>2*3.141593*(GU46+Results!$C$46)</f>
        <v>41577.838458003323</v>
      </c>
      <c r="GV54" s="48">
        <f>2*3.141593*(GV46+Results!$C$46)</f>
        <v>41577.924208934804</v>
      </c>
      <c r="GW54" s="48">
        <f>2*3.141593*(GW46+Results!$C$46)</f>
        <v>41578.012630500656</v>
      </c>
      <c r="GX54" s="48">
        <f>2*3.141593*(GX46+Results!$C$46)</f>
        <v>41578.103647336982</v>
      </c>
      <c r="GY54" s="48">
        <f>2*3.141593*(GY46+Results!$C$46)</f>
        <v>41578.197181802338</v>
      </c>
      <c r="GZ54" s="48">
        <f>2*3.141593*(GZ46+Results!$C$46)</f>
        <v>41578.293154044011</v>
      </c>
      <c r="HA54" s="48">
        <f>2*3.141593*(HA46+Results!$C$46)</f>
        <v>41578.391482066269</v>
      </c>
      <c r="HB54" s="48">
        <f>2*3.141593*(HB46+Results!$C$46)</f>
        <v>41578.492081800468</v>
      </c>
      <c r="HC54" s="48">
        <f>2*3.141593*(HC46+Results!$C$46)</f>
        <v>41578.594867176987</v>
      </c>
      <c r="HD54" s="48">
        <f>2*3.141593*(HD46+Results!$C$46)</f>
        <v>41578.699750198932</v>
      </c>
      <c r="HE54" s="48">
        <f>2*3.141593*(HE46+Results!$C$46)</f>
        <v>41578.806641017538</v>
      </c>
      <c r="HF54" s="48">
        <f>2*3.141593*(HF46+Results!$C$46)</f>
        <v>41578.915448009153</v>
      </c>
      <c r="HG54" s="48">
        <f>2*3.141593*(HG46+Results!$C$46)</f>
        <v>41579.026077853894</v>
      </c>
      <c r="HH54" s="48">
        <f>2*3.141593*(HH46+Results!$C$46)</f>
        <v>41579.1384356157</v>
      </c>
      <c r="HI54" s="48">
        <f>2*3.141593*(HI46+Results!$C$46)</f>
        <v>41579.252424823862</v>
      </c>
      <c r="HJ54" s="48">
        <f>2*3.141593*(HJ46+Results!$C$46)</f>
        <v>41579.367947555904</v>
      </c>
      <c r="HK54" s="48">
        <f>2*3.141593*(HK46+Results!$C$46)</f>
        <v>41579.484904521756</v>
      </c>
      <c r="HL54" s="48">
        <f>2*3.141593*(HL46+Results!$C$46)</f>
        <v>41579.603195149095</v>
      </c>
      <c r="HM54" s="48">
        <f>2*3.141593*(HM46+Results!$C$46)</f>
        <v>41579.72271766996</v>
      </c>
      <c r="HN54" s="48">
        <f>2*3.141593*(HN46+Results!$C$46)</f>
        <v>41579.843369208247</v>
      </c>
      <c r="HO54" s="48">
        <f>2*3.141593*(HO46+Results!$C$46)</f>
        <v>41579.965045868346</v>
      </c>
      <c r="HP54" s="48">
        <f>2*3.141593*(HP46+Results!$C$46)</f>
        <v>41580.087642824619</v>
      </c>
      <c r="HQ54" s="48">
        <f>2*3.141593*(HQ46+Results!$C$46)</f>
        <v>41580.211054411746</v>
      </c>
      <c r="HR54" s="48">
        <f>2*3.141593*(HR46+Results!$C$46)</f>
        <v>41580.335174215805</v>
      </c>
      <c r="HS54" s="48">
        <f>2*3.141593*(HS46+Results!$C$46)</f>
        <v>41580.459895166059</v>
      </c>
      <c r="HT54" s="48">
        <f>2*3.141593*(HT46+Results!$C$46)</f>
        <v>41580.585109627318</v>
      </c>
      <c r="HU54" s="48">
        <f>2*3.141593*(HU46+Results!$C$46)</f>
        <v>41580.710709492858</v>
      </c>
      <c r="HV54" s="48">
        <f>2*3.141593*(HV46+Results!$C$46)</f>
        <v>41580.836586277757</v>
      </c>
      <c r="HW54" s="48">
        <f>2*3.141593*(HW46+Results!$C$46)</f>
        <v>41580.962631212562</v>
      </c>
      <c r="HX54" s="48">
        <f>2*3.141593*(HX46+Results!$C$46)</f>
        <v>41581.088735337311</v>
      </c>
      <c r="HY54" s="48">
        <f>2*3.141593*(HY46+Results!$C$46)</f>
        <v>41581.214789595695</v>
      </c>
      <c r="HZ54" s="48">
        <f>2*3.141593*(HZ46+Results!$C$46)</f>
        <v>41581.340684929368</v>
      </c>
      <c r="IA54" s="48">
        <f>2*3.141593*(IA46+Results!$C$46)</f>
        <v>41581.466312372249</v>
      </c>
      <c r="IB54" s="48">
        <f>2*3.141593*(IB46+Results!$C$46)</f>
        <v>41581.59156314483</v>
      </c>
      <c r="IC54" s="48">
        <f>2*3.141593*(IC46+Results!$C$46)</f>
        <v>41581.716328748342</v>
      </c>
      <c r="ID54" s="48">
        <f>2*3.141593*(ID46+Results!$C$46)</f>
        <v>41581.840501058679</v>
      </c>
      <c r="IE54" s="48">
        <f>2*3.141593*(IE46+Results!$C$46)</f>
        <v>41581.963972420075</v>
      </c>
      <c r="IF54" s="48">
        <f>2*3.141593*(IF46+Results!$C$46)</f>
        <v>41582.086635738415</v>
      </c>
      <c r="IG54" s="48">
        <f>2*3.141593*(IG46+Results!$C$46)</f>
        <v>41582.208384574013</v>
      </c>
      <c r="IH54" s="48">
        <f>2*3.141593*(IH46+Results!$C$46)</f>
        <v>41582.329113233973</v>
      </c>
      <c r="II54" s="48">
        <f>2*3.141593*(II46+Results!$C$46)</f>
        <v>41582.448716863844</v>
      </c>
      <c r="IJ54" s="48">
        <f>2*3.141593*(IJ46+Results!$C$46)</f>
        <v>41582.567091538651</v>
      </c>
      <c r="IK54" s="48">
        <f>2*3.141593*(IK46+Results!$C$46)</f>
        <v>41582.684134353083</v>
      </c>
      <c r="IL54" s="48">
        <f>2*3.141593*(IL46+Results!$C$46)</f>
        <v>41582.799743510936</v>
      </c>
      <c r="IM54" s="48">
        <f>2*3.141593*(IM46+Results!$C$46)</f>
        <v>41582.913818413508</v>
      </c>
      <c r="IN54" s="48">
        <f>2*3.141593*(IN46+Results!$C$46)</f>
        <v>41583.026259747086</v>
      </c>
      <c r="IO54" s="48">
        <f>2*3.141593*(IO46+Results!$C$46)</f>
        <v>41583.136969569314</v>
      </c>
      <c r="IP54" s="48">
        <f>2*3.141593*(IP46+Results!$C$46)</f>
        <v>41583.245851394408</v>
      </c>
      <c r="IQ54" s="48">
        <f>2*3.141593*(IQ46+Results!$C$46)</f>
        <v>41583.352810277167</v>
      </c>
      <c r="IR54" s="48">
        <f>2*3.141593*(IR46+Results!$C$46)</f>
        <v>41583.457752895643</v>
      </c>
      <c r="IS54" s="48">
        <f>2*3.141593*(IS46+Results!$C$46)</f>
        <v>41583.56058763247</v>
      </c>
      <c r="IT54" s="48">
        <f>2*3.141593*(IT46+Results!$C$46)</f>
        <v>41583.661224654774</v>
      </c>
      <c r="IU54" s="48">
        <f>2*3.141593*(IU46+Results!$C$46)</f>
        <v>41583.75957599251</v>
      </c>
      <c r="IV54" s="48">
        <f>2*3.141593*(IV46+Results!$C$46)</f>
        <v>41583.855555615235</v>
      </c>
      <c r="IW54" s="48">
        <f>2*3.141593*(IW46+Results!$C$46)</f>
        <v>41583.949079507292</v>
      </c>
      <c r="IX54" s="48">
        <f>2*3.141593*(IX46+Results!$C$46)</f>
        <v>41584.040065741232</v>
      </c>
      <c r="IY54" s="48">
        <f>2*3.141593*(IY46+Results!$C$46)</f>
        <v>41584.12843454945</v>
      </c>
      <c r="IZ54" s="48">
        <f>2*3.141593*(IZ46+Results!$C$46)</f>
        <v>41584.214108393979</v>
      </c>
      <c r="JA54" s="48">
        <f>2*3.141593*(JA46+Results!$C$46)</f>
        <v>41584.297012034498</v>
      </c>
      <c r="JB54" s="48">
        <f>2*3.141593*(JB46+Results!$C$46)</f>
        <v>41584.377072594172</v>
      </c>
      <c r="JC54" s="48">
        <f>2*3.141593*(JC46+Results!$C$46)</f>
        <v>41584.454219623702</v>
      </c>
      <c r="JD54" s="48">
        <f>2*3.141593*(JD46+Results!$C$46)</f>
        <v>41584.528385163132</v>
      </c>
      <c r="JE54" s="48">
        <f>2*3.141593*(JE46+Results!$C$46)</f>
        <v>41584.599503801619</v>
      </c>
      <c r="JF54" s="48">
        <f>2*3.141593*(JF46+Results!$C$46)</f>
        <v>41584.667512735003</v>
      </c>
      <c r="JG54" s="48">
        <f>2*3.141593*(JG46+Results!$C$46)</f>
        <v>41584.732351821149</v>
      </c>
      <c r="JH54" s="48">
        <f>2*3.141593*(JH46+Results!$C$46)</f>
        <v>41584.793963633027</v>
      </c>
    </row>
    <row r="55" spans="3:268" hidden="1" x14ac:dyDescent="0.25">
      <c r="J55" s="274"/>
      <c r="K55" s="275">
        <f>MAX(BA45:IS45)</f>
        <v>20.070092585303041</v>
      </c>
      <c r="P55" s="48"/>
      <c r="Q55" s="48"/>
      <c r="R55" s="48">
        <f>$P$39*R48/3600</f>
        <v>194.63702611089863</v>
      </c>
      <c r="S55" s="48">
        <f>$P$39*S48/3600</f>
        <v>194.63646256831569</v>
      </c>
      <c r="T55" s="48">
        <f t="shared" ref="T55:CE55" si="148">$P$39*T48/3600</f>
        <v>194.6358995706141</v>
      </c>
      <c r="U55" s="48">
        <f t="shared" si="148"/>
        <v>194.63533760500175</v>
      </c>
      <c r="V55" s="48">
        <f t="shared" si="148"/>
        <v>194.63477715798754</v>
      </c>
      <c r="W55" s="48">
        <f t="shared" si="148"/>
        <v>194.63421871496055</v>
      </c>
      <c r="X55" s="48">
        <f t="shared" si="148"/>
        <v>194.63366275976978</v>
      </c>
      <c r="Y55" s="48">
        <f t="shared" si="148"/>
        <v>194.63310977430535</v>
      </c>
      <c r="Z55" s="48">
        <f t="shared" si="148"/>
        <v>194.632560238081</v>
      </c>
      <c r="AA55" s="48">
        <f t="shared" si="148"/>
        <v>194.63201462781859</v>
      </c>
      <c r="AB55" s="48">
        <f t="shared" si="148"/>
        <v>194.63147341703515</v>
      </c>
      <c r="AC55" s="48">
        <f t="shared" si="148"/>
        <v>194.63093707563212</v>
      </c>
      <c r="AD55" s="48">
        <f t="shared" si="148"/>
        <v>194.63040606948809</v>
      </c>
      <c r="AE55" s="48">
        <f t="shared" si="148"/>
        <v>194.62988086005444</v>
      </c>
      <c r="AF55" s="48">
        <f t="shared" si="148"/>
        <v>194.62936190395496</v>
      </c>
      <c r="AG55" s="48">
        <f t="shared" si="148"/>
        <v>194.62884965258954</v>
      </c>
      <c r="AH55" s="48">
        <f t="shared" si="148"/>
        <v>194.62834455174195</v>
      </c>
      <c r="AI55" s="48">
        <f t="shared" si="148"/>
        <v>194.62784704119272</v>
      </c>
      <c r="AJ55" s="48">
        <f t="shared" si="148"/>
        <v>194.62735755433687</v>
      </c>
      <c r="AK55" s="48">
        <f t="shared" si="148"/>
        <v>194.62687651780709</v>
      </c>
      <c r="AL55" s="48">
        <f t="shared" si="148"/>
        <v>194.62640435110251</v>
      </c>
      <c r="AM55" s="48">
        <f t="shared" si="148"/>
        <v>194.62594146622388</v>
      </c>
      <c r="AN55" s="48">
        <f t="shared" si="148"/>
        <v>194.62548826731452</v>
      </c>
      <c r="AO55" s="48">
        <f t="shared" si="148"/>
        <v>194.62504515030864</v>
      </c>
      <c r="AP55" s="48">
        <f t="shared" si="148"/>
        <v>194.62461250258596</v>
      </c>
      <c r="AQ55" s="48">
        <f t="shared" si="148"/>
        <v>194.624190702634</v>
      </c>
      <c r="AR55" s="48">
        <f t="shared" si="148"/>
        <v>194.62378011971779</v>
      </c>
      <c r="AS55" s="48">
        <f t="shared" si="148"/>
        <v>194.62338111355766</v>
      </c>
      <c r="AT55" s="48">
        <f t="shared" si="148"/>
        <v>194.6229940340146</v>
      </c>
      <c r="AU55" s="48">
        <f t="shared" si="148"/>
        <v>194.6226192207846</v>
      </c>
      <c r="AV55" s="48">
        <f t="shared" si="148"/>
        <v>194.6222570031014</v>
      </c>
      <c r="AW55" s="48">
        <f t="shared" si="148"/>
        <v>194.62190769944814</v>
      </c>
      <c r="AX55" s="48">
        <f t="shared" si="148"/>
        <v>194.62157161727828</v>
      </c>
      <c r="AY55" s="48">
        <f t="shared" si="148"/>
        <v>194.62124905274564</v>
      </c>
      <c r="AZ55" s="48">
        <f t="shared" si="148"/>
        <v>194.62094029044462</v>
      </c>
      <c r="BA55" s="48">
        <f t="shared" si="148"/>
        <v>194.62064560315972</v>
      </c>
      <c r="BB55" s="48">
        <f t="shared" si="148"/>
        <v>194.62036525162563</v>
      </c>
      <c r="BC55" s="48">
        <f t="shared" si="148"/>
        <v>194.6200994842971</v>
      </c>
      <c r="BD55" s="48">
        <f t="shared" si="148"/>
        <v>194.6198485371298</v>
      </c>
      <c r="BE55" s="48">
        <f t="shared" si="148"/>
        <v>194.61961263337176</v>
      </c>
      <c r="BF55" s="48">
        <f t="shared" si="148"/>
        <v>194.61939198336526</v>
      </c>
      <c r="BG55" s="48">
        <f t="shared" si="148"/>
        <v>194.61918678436027</v>
      </c>
      <c r="BH55" s="48">
        <f t="shared" si="148"/>
        <v>194.61899722033905</v>
      </c>
      <c r="BI55" s="48">
        <f t="shared" si="148"/>
        <v>194.61882346185158</v>
      </c>
      <c r="BJ55" s="48">
        <f t="shared" si="148"/>
        <v>194.61866566586323</v>
      </c>
      <c r="BK55" s="48">
        <f t="shared" si="148"/>
        <v>194.61852397561361</v>
      </c>
      <c r="BL55" s="48">
        <f t="shared" si="148"/>
        <v>194.61839852048723</v>
      </c>
      <c r="BM55" s="48">
        <f t="shared" si="148"/>
        <v>194.61828941589619</v>
      </c>
      <c r="BN55" s="48">
        <f t="shared" si="148"/>
        <v>194.61819676317458</v>
      </c>
      <c r="BO55" s="48">
        <f t="shared" si="148"/>
        <v>194.61812064948558</v>
      </c>
      <c r="BP55" s="48">
        <f t="shared" si="148"/>
        <v>194.61806114773961</v>
      </c>
      <c r="BQ55" s="48">
        <f t="shared" si="148"/>
        <v>194.61801831652608</v>
      </c>
      <c r="BR55" s="48">
        <f t="shared" si="148"/>
        <v>194.61799220005634</v>
      </c>
      <c r="BS55" s="48">
        <f t="shared" si="148"/>
        <v>194.61798282811938</v>
      </c>
      <c r="BT55" s="48">
        <f t="shared" si="148"/>
        <v>194.61799021605032</v>
      </c>
      <c r="BU55" s="48">
        <f t="shared" si="148"/>
        <v>194.61801436471049</v>
      </c>
      <c r="BV55" s="48">
        <f t="shared" si="148"/>
        <v>194.61805526048067</v>
      </c>
      <c r="BW55" s="48">
        <f t="shared" si="148"/>
        <v>194.61811287526663</v>
      </c>
      <c r="BX55" s="48">
        <f t="shared" si="148"/>
        <v>194.61818716651683</v>
      </c>
      <c r="BY55" s="48">
        <f t="shared" si="148"/>
        <v>194.61827807725297</v>
      </c>
      <c r="BZ55" s="48">
        <f t="shared" si="148"/>
        <v>194.61838553611267</v>
      </c>
      <c r="CA55" s="48">
        <f t="shared" si="148"/>
        <v>194.6185094574048</v>
      </c>
      <c r="CB55" s="48">
        <f t="shared" si="148"/>
        <v>194.61864974117699</v>
      </c>
      <c r="CC55" s="48">
        <f t="shared" si="148"/>
        <v>194.61880627329558</v>
      </c>
      <c r="CD55" s="48">
        <f t="shared" si="148"/>
        <v>194.61897892553756</v>
      </c>
      <c r="CE55" s="48">
        <f t="shared" si="148"/>
        <v>194.61916755569524</v>
      </c>
      <c r="CF55" s="48">
        <f t="shared" ref="CF55:EQ55" si="149">$P$39*CF48/3600</f>
        <v>194.61937200769216</v>
      </c>
      <c r="CG55" s="48">
        <f t="shared" si="149"/>
        <v>194.61959211171208</v>
      </c>
      <c r="CH55" s="48">
        <f t="shared" si="149"/>
        <v>194.6198276843385</v>
      </c>
      <c r="CI55" s="48">
        <f t="shared" si="149"/>
        <v>194.62007852870761</v>
      </c>
      <c r="CJ55" s="48">
        <f t="shared" si="149"/>
        <v>194.62034443467127</v>
      </c>
      <c r="CK55" s="48">
        <f t="shared" si="149"/>
        <v>194.62062517897274</v>
      </c>
      <c r="CL55" s="48">
        <f t="shared" si="149"/>
        <v>194.62092052543298</v>
      </c>
      <c r="CM55" s="48">
        <f t="shared" si="149"/>
        <v>194.62123022514865</v>
      </c>
      <c r="CN55" s="48">
        <f t="shared" si="149"/>
        <v>194.62155401670108</v>
      </c>
      <c r="CO55" s="48">
        <f t="shared" si="149"/>
        <v>194.62189162637594</v>
      </c>
      <c r="CP55" s="48">
        <f t="shared" si="149"/>
        <v>194.6222427683939</v>
      </c>
      <c r="CQ55" s="48">
        <f t="shared" si="149"/>
        <v>194.62260714515125</v>
      </c>
      <c r="CR55" s="48">
        <f t="shared" si="149"/>
        <v>194.62298444747185</v>
      </c>
      <c r="CS55" s="48">
        <f t="shared" si="149"/>
        <v>194.62337435486796</v>
      </c>
      <c r="CT55" s="48">
        <f t="shared" si="149"/>
        <v>194.62377653581197</v>
      </c>
      <c r="CU55" s="48">
        <f t="shared" si="149"/>
        <v>194.62419064801722</v>
      </c>
      <c r="CV55" s="48">
        <f t="shared" si="149"/>
        <v>194.62461633872843</v>
      </c>
      <c r="CW55" s="48">
        <f t="shared" si="149"/>
        <v>194.62505324502109</v>
      </c>
      <c r="CX55" s="48">
        <f t="shared" si="149"/>
        <v>194.62550099411041</v>
      </c>
      <c r="CY55" s="48">
        <f t="shared" si="149"/>
        <v>194.62595920366797</v>
      </c>
      <c r="CZ55" s="48">
        <f t="shared" si="149"/>
        <v>194.62642748214779</v>
      </c>
      <c r="DA55" s="48">
        <f t="shared" si="149"/>
        <v>194.62690542911957</v>
      </c>
      <c r="DB55" s="48">
        <f t="shared" si="149"/>
        <v>194.62739263561076</v>
      </c>
      <c r="DC55" s="48">
        <f t="shared" si="149"/>
        <v>194.62788868445503</v>
      </c>
      <c r="DD55" s="48">
        <f t="shared" si="149"/>
        <v>194.62839315064934</v>
      </c>
      <c r="DE55" s="48">
        <f t="shared" si="149"/>
        <v>194.62890560171664</v>
      </c>
      <c r="DF55" s="48">
        <f t="shared" si="149"/>
        <v>194.62942559807638</v>
      </c>
      <c r="DG55" s="48">
        <f t="shared" si="149"/>
        <v>194.62995269342034</v>
      </c>
      <c r="DH55" s="48">
        <f t="shared" si="149"/>
        <v>194.63048643509549</v>
      </c>
      <c r="DI55" s="48">
        <f t="shared" si="149"/>
        <v>194.63102636449145</v>
      </c>
      <c r="DJ55" s="48">
        <f t="shared" si="149"/>
        <v>194.63157201743439</v>
      </c>
      <c r="DK55" s="48">
        <f t="shared" si="149"/>
        <v>194.63212292458508</v>
      </c>
      <c r="DL55" s="48">
        <f t="shared" si="149"/>
        <v>194.63267861184221</v>
      </c>
      <c r="DM55" s="48">
        <f t="shared" si="149"/>
        <v>194.63323860074979</v>
      </c>
      <c r="DN55" s="48">
        <f t="shared" si="149"/>
        <v>194.63380240890848</v>
      </c>
      <c r="DO55" s="48">
        <f t="shared" si="149"/>
        <v>194.63436955039091</v>
      </c>
      <c r="DP55" s="48">
        <f t="shared" si="149"/>
        <v>194.63493953615975</v>
      </c>
      <c r="DQ55" s="48">
        <f t="shared" si="149"/>
        <v>194.63551187448914</v>
      </c>
      <c r="DR55" s="48">
        <f t="shared" si="149"/>
        <v>194.63608607138875</v>
      </c>
      <c r="DS55" s="48">
        <f t="shared" si="149"/>
        <v>194.63666163102945</v>
      </c>
      <c r="DT55" s="48">
        <f t="shared" si="149"/>
        <v>194.63723805617144</v>
      </c>
      <c r="DU55" s="48">
        <f t="shared" si="149"/>
        <v>194.63781484859368</v>
      </c>
      <c r="DV55" s="48">
        <f t="shared" si="149"/>
        <v>194.63839150952418</v>
      </c>
      <c r="DW55" s="48">
        <f t="shared" si="149"/>
        <v>194.63896754007109</v>
      </c>
      <c r="DX55" s="48">
        <f t="shared" si="149"/>
        <v>194.63954244165467</v>
      </c>
      <c r="DY55" s="48">
        <f t="shared" si="149"/>
        <v>194.64011571643829</v>
      </c>
      <c r="DZ55" s="48">
        <f t="shared" si="149"/>
        <v>194.64068686775977</v>
      </c>
      <c r="EA55" s="48">
        <f t="shared" si="149"/>
        <v>194.64125540056179</v>
      </c>
      <c r="EB55" s="48">
        <f t="shared" si="149"/>
        <v>194.64182082182097</v>
      </c>
      <c r="EC55" s="48">
        <f t="shared" si="149"/>
        <v>194.64238264097568</v>
      </c>
      <c r="ED55" s="48">
        <f t="shared" si="149"/>
        <v>194.64294037035165</v>
      </c>
      <c r="EE55" s="48">
        <f t="shared" si="149"/>
        <v>194.64349352558568</v>
      </c>
      <c r="EF55" s="48">
        <f t="shared" si="149"/>
        <v>194.64404162604649</v>
      </c>
      <c r="EG55" s="48">
        <f t="shared" si="149"/>
        <v>194.64458419525269</v>
      </c>
      <c r="EH55" s="48">
        <f t="shared" si="149"/>
        <v>194.64512076128727</v>
      </c>
      <c r="EI55" s="48">
        <f t="shared" si="149"/>
        <v>194.64565085720864</v>
      </c>
      <c r="EJ55" s="48">
        <f t="shared" si="149"/>
        <v>194.64617402145697</v>
      </c>
      <c r="EK55" s="48">
        <f t="shared" si="149"/>
        <v>194.64668979825711</v>
      </c>
      <c r="EL55" s="48">
        <f t="shared" si="149"/>
        <v>194.64719773801559</v>
      </c>
      <c r="EM55" s="48">
        <f t="shared" si="149"/>
        <v>194.64769739771347</v>
      </c>
      <c r="EN55" s="48">
        <f t="shared" si="149"/>
        <v>194.64818834129284</v>
      </c>
      <c r="EO55" s="48">
        <f t="shared" si="149"/>
        <v>194.64867014003852</v>
      </c>
      <c r="EP55" s="48">
        <f t="shared" si="149"/>
        <v>194.64914237295233</v>
      </c>
      <c r="EQ55" s="48">
        <f t="shared" si="149"/>
        <v>194.64960462712199</v>
      </c>
      <c r="ER55" s="48">
        <f t="shared" ref="ER55:HC55" si="150">$P$39*ER48/3600</f>
        <v>194.65005649808268</v>
      </c>
      <c r="ES55" s="48">
        <f t="shared" si="150"/>
        <v>194.65049759017165</v>
      </c>
      <c r="ET55" s="48">
        <f t="shared" si="150"/>
        <v>194.65092751687507</v>
      </c>
      <c r="EU55" s="48">
        <f t="shared" si="150"/>
        <v>194.65134590116753</v>
      </c>
      <c r="EV55" s="48">
        <f t="shared" si="150"/>
        <v>194.65175237584336</v>
      </c>
      <c r="EW55" s="48">
        <f t="shared" si="150"/>
        <v>194.65214658383945</v>
      </c>
      <c r="EX55" s="48">
        <f t="shared" si="150"/>
        <v>194.65252817854972</v>
      </c>
      <c r="EY55" s="48">
        <f t="shared" si="150"/>
        <v>194.65289682413018</v>
      </c>
      <c r="EZ55" s="48">
        <f t="shared" si="150"/>
        <v>194.65325219579563</v>
      </c>
      <c r="FA55" s="48">
        <f t="shared" si="150"/>
        <v>194.65359398010597</v>
      </c>
      <c r="FB55" s="48">
        <f t="shared" si="150"/>
        <v>194.65392187524364</v>
      </c>
      <c r="FC55" s="48">
        <f t="shared" si="150"/>
        <v>194.65423559128044</v>
      </c>
      <c r="FD55" s="48">
        <f t="shared" si="150"/>
        <v>194.65453485043463</v>
      </c>
      <c r="FE55" s="48">
        <f t="shared" si="150"/>
        <v>194.65481938731745</v>
      </c>
      <c r="FF55" s="48">
        <f t="shared" si="150"/>
        <v>194.6550889491688</v>
      </c>
      <c r="FG55" s="48">
        <f t="shared" si="150"/>
        <v>194.65534329608258</v>
      </c>
      <c r="FH55" s="48">
        <f t="shared" si="150"/>
        <v>194.65558220122043</v>
      </c>
      <c r="FI55" s="48">
        <f t="shared" si="150"/>
        <v>194.65580545101443</v>
      </c>
      <c r="FJ55" s="48">
        <f t="shared" si="150"/>
        <v>194.65601284535856</v>
      </c>
      <c r="FK55" s="48">
        <f t="shared" si="150"/>
        <v>194.65620419778836</v>
      </c>
      <c r="FL55" s="48">
        <f t="shared" si="150"/>
        <v>194.65637933564855</v>
      </c>
      <c r="FM55" s="48">
        <f t="shared" si="150"/>
        <v>194.65653810024955</v>
      </c>
      <c r="FN55" s="48">
        <f t="shared" si="150"/>
        <v>194.65668034701091</v>
      </c>
      <c r="FO55" s="48">
        <f t="shared" si="150"/>
        <v>194.6568059455935</v>
      </c>
      <c r="FP55" s="48">
        <f t="shared" si="150"/>
        <v>194.65691478001872</v>
      </c>
      <c r="FQ55" s="48">
        <f t="shared" si="150"/>
        <v>194.65700674877539</v>
      </c>
      <c r="FR55" s="48">
        <f t="shared" si="150"/>
        <v>194.65708176491444</v>
      </c>
      <c r="FS55" s="48">
        <f t="shared" si="150"/>
        <v>194.65713975613076</v>
      </c>
      <c r="FT55" s="48">
        <f t="shared" si="150"/>
        <v>194.65718066483231</v>
      </c>
      <c r="FU55" s="48">
        <f t="shared" si="150"/>
        <v>194.65720444819658</v>
      </c>
      <c r="FV55" s="48">
        <f t="shared" si="150"/>
        <v>194.65721107821406</v>
      </c>
      <c r="FW55" s="48">
        <f t="shared" si="150"/>
        <v>194.65720054171928</v>
      </c>
      <c r="FX55" s="48">
        <f t="shared" si="150"/>
        <v>194.65717284040844</v>
      </c>
      <c r="FY55" s="48">
        <f t="shared" si="150"/>
        <v>194.65712799084434</v>
      </c>
      <c r="FZ55" s="48">
        <f t="shared" si="150"/>
        <v>194.65706602444862</v>
      </c>
      <c r="GA55" s="48">
        <f t="shared" si="150"/>
        <v>194.65698698748065</v>
      </c>
      <c r="GB55" s="48">
        <f t="shared" si="150"/>
        <v>194.65689094100389</v>
      </c>
      <c r="GC55" s="48">
        <f t="shared" si="150"/>
        <v>194.65677796083912</v>
      </c>
      <c r="GD55" s="48">
        <f t="shared" si="150"/>
        <v>194.65664813750499</v>
      </c>
      <c r="GE55" s="48">
        <f t="shared" si="150"/>
        <v>194.65650157614559</v>
      </c>
      <c r="GF55" s="48">
        <f t="shared" si="150"/>
        <v>194.65633839644551</v>
      </c>
      <c r="GG55" s="48">
        <f t="shared" si="150"/>
        <v>194.65615873253199</v>
      </c>
      <c r="GH55" s="48">
        <f t="shared" si="150"/>
        <v>194.65596273286471</v>
      </c>
      <c r="GI55" s="48">
        <f t="shared" si="150"/>
        <v>194.65575056011289</v>
      </c>
      <c r="GJ55" s="48">
        <f t="shared" si="150"/>
        <v>194.65552239102013</v>
      </c>
      <c r="GK55" s="48">
        <f t="shared" si="150"/>
        <v>194.65527841625678</v>
      </c>
      <c r="GL55" s="48">
        <f t="shared" si="150"/>
        <v>194.6550188402604</v>
      </c>
      <c r="GM55" s="48">
        <f t="shared" si="150"/>
        <v>194.65474388106404</v>
      </c>
      <c r="GN55" s="48">
        <f t="shared" si="150"/>
        <v>194.6544537701127</v>
      </c>
      <c r="GO55" s="48">
        <f t="shared" si="150"/>
        <v>194.65414875206798</v>
      </c>
      <c r="GP55" s="48">
        <f t="shared" si="150"/>
        <v>194.65382908460154</v>
      </c>
      <c r="GQ55" s="48">
        <f t="shared" si="150"/>
        <v>194.65349503817623</v>
      </c>
      <c r="GR55" s="48">
        <f t="shared" si="150"/>
        <v>194.65314689581749</v>
      </c>
      <c r="GS55" s="48">
        <f t="shared" si="150"/>
        <v>194.65278495287251</v>
      </c>
      <c r="GT55" s="48">
        <f t="shared" si="150"/>
        <v>194.65240951675904</v>
      </c>
      <c r="GU55" s="48">
        <f t="shared" si="150"/>
        <v>194.6520209067038</v>
      </c>
      <c r="GV55" s="48">
        <f t="shared" si="150"/>
        <v>194.65161945347054</v>
      </c>
      <c r="GW55" s="48">
        <f t="shared" si="150"/>
        <v>194.65120549907738</v>
      </c>
      <c r="GX55" s="48">
        <f t="shared" si="150"/>
        <v>194.65077939650516</v>
      </c>
      <c r="GY55" s="48">
        <f t="shared" si="150"/>
        <v>194.65034150939567</v>
      </c>
      <c r="GZ55" s="48">
        <f t="shared" si="150"/>
        <v>194.64989221174056</v>
      </c>
      <c r="HA55" s="48">
        <f t="shared" si="150"/>
        <v>194.64943188756132</v>
      </c>
      <c r="HB55" s="48">
        <f t="shared" si="150"/>
        <v>194.64896093058022</v>
      </c>
      <c r="HC55" s="48">
        <f t="shared" si="150"/>
        <v>194.64847974388297</v>
      </c>
      <c r="HD55" s="48">
        <f t="shared" ref="HD55:JH55" si="151">$P$39*HD48/3600</f>
        <v>194.64798873957321</v>
      </c>
      <c r="HE55" s="48">
        <f t="shared" si="151"/>
        <v>194.64748833841847</v>
      </c>
      <c r="HF55" s="48">
        <f t="shared" si="151"/>
        <v>194.64697896948945</v>
      </c>
      <c r="HG55" s="48">
        <f t="shared" si="151"/>
        <v>194.64646106979112</v>
      </c>
      <c r="HH55" s="48">
        <f t="shared" si="151"/>
        <v>194.64593508388728</v>
      </c>
      <c r="HI55" s="48">
        <f t="shared" si="151"/>
        <v>194.64540146351854</v>
      </c>
      <c r="HJ55" s="48">
        <f t="shared" si="151"/>
        <v>194.64486066721338</v>
      </c>
      <c r="HK55" s="48">
        <f t="shared" si="151"/>
        <v>194.64431315989398</v>
      </c>
      <c r="HL55" s="48">
        <f t="shared" si="151"/>
        <v>194.64375941247596</v>
      </c>
      <c r="HM55" s="48">
        <f t="shared" si="151"/>
        <v>194.64319990146251</v>
      </c>
      <c r="HN55" s="48">
        <f t="shared" si="151"/>
        <v>194.64263510853448</v>
      </c>
      <c r="HO55" s="48">
        <f t="shared" si="151"/>
        <v>194.64206552013474</v>
      </c>
      <c r="HP55" s="48">
        <f t="shared" si="151"/>
        <v>194.64149162704913</v>
      </c>
      <c r="HQ55" s="48">
        <f t="shared" si="151"/>
        <v>194.64091392398336</v>
      </c>
      <c r="HR55" s="48">
        <f t="shared" si="151"/>
        <v>194.64033290913588</v>
      </c>
      <c r="HS55" s="48">
        <f t="shared" si="151"/>
        <v>194.63974908376841</v>
      </c>
      <c r="HT55" s="48">
        <f t="shared" si="151"/>
        <v>194.63916295177296</v>
      </c>
      <c r="HU55" s="48">
        <f t="shared" si="151"/>
        <v>194.63857501923698</v>
      </c>
      <c r="HV55" s="48">
        <f t="shared" si="151"/>
        <v>194.63798579400606</v>
      </c>
      <c r="HW55" s="48">
        <f t="shared" si="151"/>
        <v>194.63739578524536</v>
      </c>
      <c r="HX55" s="48">
        <f t="shared" si="151"/>
        <v>194.63680550299964</v>
      </c>
      <c r="HY55" s="48">
        <f t="shared" si="151"/>
        <v>194.63621545775212</v>
      </c>
      <c r="HZ55" s="48">
        <f t="shared" si="151"/>
        <v>194.63562615998333</v>
      </c>
      <c r="IA55" s="48">
        <f t="shared" si="151"/>
        <v>194.63503811972942</v>
      </c>
      <c r="IB55" s="48">
        <f t="shared" si="151"/>
        <v>194.63445184614105</v>
      </c>
      <c r="IC55" s="48">
        <f t="shared" si="151"/>
        <v>194.63386784704261</v>
      </c>
      <c r="ID55" s="48">
        <f t="shared" si="151"/>
        <v>194.63328662849261</v>
      </c>
      <c r="IE55" s="48">
        <f t="shared" si="151"/>
        <v>194.63270869434575</v>
      </c>
      <c r="IF55" s="48">
        <f t="shared" si="151"/>
        <v>194.632134545816</v>
      </c>
      <c r="IG55" s="48">
        <f t="shared" si="151"/>
        <v>194.63156468104279</v>
      </c>
      <c r="IH55" s="48">
        <f t="shared" si="151"/>
        <v>194.63099959465899</v>
      </c>
      <c r="II55" s="48">
        <f t="shared" si="151"/>
        <v>194.63043977736211</v>
      </c>
      <c r="IJ55" s="48">
        <f t="shared" si="151"/>
        <v>194.62988571548888</v>
      </c>
      <c r="IK55" s="48">
        <f t="shared" si="151"/>
        <v>194.62933789059323</v>
      </c>
      <c r="IL55" s="48">
        <f t="shared" si="151"/>
        <v>194.62879677902822</v>
      </c>
      <c r="IM55" s="48">
        <f t="shared" si="151"/>
        <v>194.62826285153275</v>
      </c>
      <c r="IN55" s="48">
        <f t="shared" si="151"/>
        <v>194.62773657282253</v>
      </c>
      <c r="IO55" s="48">
        <f t="shared" si="151"/>
        <v>194.62721840118647</v>
      </c>
      <c r="IP55" s="48">
        <f t="shared" si="151"/>
        <v>194.62670878808822</v>
      </c>
      <c r="IQ55" s="48">
        <f t="shared" si="151"/>
        <v>194.62620817777378</v>
      </c>
      <c r="IR55" s="48">
        <f t="shared" si="151"/>
        <v>194.62571700688483</v>
      </c>
      <c r="IS55" s="48">
        <f t="shared" si="151"/>
        <v>194.62523570407896</v>
      </c>
      <c r="IT55" s="48">
        <f t="shared" si="151"/>
        <v>194.62476468965622</v>
      </c>
      <c r="IU55" s="48">
        <f t="shared" si="151"/>
        <v>194.62430437519308</v>
      </c>
      <c r="IV55" s="48">
        <f t="shared" si="151"/>
        <v>194.62385516318383</v>
      </c>
      <c r="IW55" s="48">
        <f t="shared" si="151"/>
        <v>194.62341744668925</v>
      </c>
      <c r="IX55" s="48">
        <f t="shared" si="151"/>
        <v>194.62299160899377</v>
      </c>
      <c r="IY55" s="48">
        <f t="shared" si="151"/>
        <v>194.6225780232709</v>
      </c>
      <c r="IZ55" s="48">
        <f t="shared" si="151"/>
        <v>194.62217705225697</v>
      </c>
      <c r="JA55" s="48">
        <f t="shared" si="151"/>
        <v>194.62178904793419</v>
      </c>
      <c r="JB55" s="48">
        <f t="shared" si="151"/>
        <v>194.62141435122228</v>
      </c>
      <c r="JC55" s="48">
        <f t="shared" si="151"/>
        <v>194.62105329168014</v>
      </c>
      <c r="JD55" s="48">
        <f t="shared" si="151"/>
        <v>194.62070618721694</v>
      </c>
      <c r="JE55" s="48">
        <f t="shared" si="151"/>
        <v>194.62037334381316</v>
      </c>
      <c r="JF55" s="48">
        <f t="shared" si="151"/>
        <v>194.62005505525158</v>
      </c>
      <c r="JG55" s="48">
        <f t="shared" si="151"/>
        <v>194.61975160285925</v>
      </c>
      <c r="JH55" s="48">
        <f t="shared" si="151"/>
        <v>194.61946325525955</v>
      </c>
    </row>
    <row r="56" spans="3:268" hidden="1" x14ac:dyDescent="0.25">
      <c r="J56" s="274"/>
      <c r="K56" s="274">
        <f>100*(K55-K54)/K54</f>
        <v>-202.33921350390912</v>
      </c>
      <c r="P56" s="48"/>
      <c r="Q56" s="48"/>
      <c r="R56" s="48">
        <v>0</v>
      </c>
      <c r="S56" s="48">
        <f>360*S55/S54</f>
        <v>1.6851170856615267</v>
      </c>
      <c r="T56" s="48">
        <f t="shared" ref="T56:CE56" si="152">360*T55/T54</f>
        <v>1.6851073370701117</v>
      </c>
      <c r="U56" s="48">
        <f t="shared" si="152"/>
        <v>1.6850976063779677</v>
      </c>
      <c r="V56" s="48">
        <f t="shared" si="152"/>
        <v>1.6850879020090272</v>
      </c>
      <c r="W56" s="48">
        <f t="shared" si="152"/>
        <v>1.685078232367738</v>
      </c>
      <c r="X56" s="48">
        <f t="shared" si="152"/>
        <v>1.6850686058317843</v>
      </c>
      <c r="Y56" s="48">
        <f t="shared" si="152"/>
        <v>1.6850590307448376</v>
      </c>
      <c r="Z56" s="48">
        <f t="shared" si="152"/>
        <v>1.6850495154093288</v>
      </c>
      <c r="AA56" s="48">
        <f t="shared" si="152"/>
        <v>1.6850400680792568</v>
      </c>
      <c r="AB56" s="48">
        <f t="shared" si="152"/>
        <v>1.6850306969530404</v>
      </c>
      <c r="AC56" s="48">
        <f t="shared" si="152"/>
        <v>1.6850214101664065</v>
      </c>
      <c r="AD56" s="48">
        <f t="shared" si="152"/>
        <v>1.6850122157853435</v>
      </c>
      <c r="AE56" s="48">
        <f t="shared" si="152"/>
        <v>1.6850031217991022</v>
      </c>
      <c r="AF56" s="48">
        <f t="shared" si="152"/>
        <v>1.6849941361132657</v>
      </c>
      <c r="AG56" s="48">
        <f t="shared" si="152"/>
        <v>1.6849852665428919</v>
      </c>
      <c r="AH56" s="48">
        <f t="shared" si="152"/>
        <v>1.6849765208057264</v>
      </c>
      <c r="AI56" s="48">
        <f t="shared" si="152"/>
        <v>1.6849679065155028</v>
      </c>
      <c r="AJ56" s="48">
        <f t="shared" si="152"/>
        <v>1.6849594311753275</v>
      </c>
      <c r="AK56" s="48">
        <f t="shared" si="152"/>
        <v>1.6849511021711614</v>
      </c>
      <c r="AL56" s="48">
        <f t="shared" si="152"/>
        <v>1.6849429267653953</v>
      </c>
      <c r="AM56" s="48">
        <f t="shared" si="152"/>
        <v>1.6849349120905388</v>
      </c>
      <c r="AN56" s="48">
        <f t="shared" si="152"/>
        <v>1.6849270651430077</v>
      </c>
      <c r="AO56" s="48">
        <f t="shared" si="152"/>
        <v>1.6849193927770403</v>
      </c>
      <c r="AP56" s="48">
        <f t="shared" si="152"/>
        <v>1.6849119016987222</v>
      </c>
      <c r="AQ56" s="48">
        <f t="shared" si="152"/>
        <v>1.6849045984601445</v>
      </c>
      <c r="AR56" s="48">
        <f t="shared" si="152"/>
        <v>1.6848974894536912</v>
      </c>
      <c r="AS56" s="48">
        <f t="shared" si="152"/>
        <v>1.6848905809064629</v>
      </c>
      <c r="AT56" s="48">
        <f t="shared" si="152"/>
        <v>1.6848838788748381</v>
      </c>
      <c r="AU56" s="48">
        <f t="shared" si="152"/>
        <v>1.6848773892391826</v>
      </c>
      <c r="AV56" s="48">
        <f t="shared" si="152"/>
        <v>1.6848711176987117</v>
      </c>
      <c r="AW56" s="48">
        <f t="shared" si="152"/>
        <v>1.6848650697665011</v>
      </c>
      <c r="AX56" s="48">
        <f t="shared" si="152"/>
        <v>1.6848592507646591</v>
      </c>
      <c r="AY56" s="48">
        <f t="shared" si="152"/>
        <v>1.6848536658196622</v>
      </c>
      <c r="AZ56" s="48">
        <f t="shared" si="152"/>
        <v>1.6848483198578557</v>
      </c>
      <c r="BA56" s="48">
        <f t="shared" si="152"/>
        <v>1.6848432176011283</v>
      </c>
      <c r="BB56" s="48">
        <f t="shared" si="152"/>
        <v>1.6848383635627593</v>
      </c>
      <c r="BC56" s="48">
        <f t="shared" si="152"/>
        <v>1.6848337620434415</v>
      </c>
      <c r="BD56" s="48">
        <f t="shared" si="152"/>
        <v>1.6848294171274902</v>
      </c>
      <c r="BE56" s="48">
        <f t="shared" si="152"/>
        <v>1.684825332679236</v>
      </c>
      <c r="BF56" s="48">
        <f t="shared" si="152"/>
        <v>1.6848215123396018</v>
      </c>
      <c r="BG56" s="48">
        <f t="shared" si="152"/>
        <v>1.6848179595228745</v>
      </c>
      <c r="BH56" s="48">
        <f t="shared" si="152"/>
        <v>1.6848146774136727</v>
      </c>
      <c r="BI56" s="48">
        <f t="shared" si="152"/>
        <v>1.6848116689641019</v>
      </c>
      <c r="BJ56" s="48">
        <f t="shared" si="152"/>
        <v>1.6848089368911199</v>
      </c>
      <c r="BK56" s="48">
        <f t="shared" si="152"/>
        <v>1.6848064836740955</v>
      </c>
      <c r="BL56" s="48">
        <f t="shared" si="152"/>
        <v>1.6848043115525742</v>
      </c>
      <c r="BM56" s="48">
        <f t="shared" si="152"/>
        <v>1.6848024225242464</v>
      </c>
      <c r="BN56" s="48">
        <f t="shared" si="152"/>
        <v>1.6848008183431282</v>
      </c>
      <c r="BO56" s="48">
        <f t="shared" si="152"/>
        <v>1.6847995005179437</v>
      </c>
      <c r="BP56" s="48">
        <f t="shared" si="152"/>
        <v>1.6847984703107235</v>
      </c>
      <c r="BQ56" s="48">
        <f t="shared" si="152"/>
        <v>1.6847977287356133</v>
      </c>
      <c r="BR56" s="48">
        <f t="shared" si="152"/>
        <v>1.6847972765578922</v>
      </c>
      <c r="BS56" s="48">
        <f t="shared" si="152"/>
        <v>1.6847971142932088</v>
      </c>
      <c r="BT56" s="48">
        <f t="shared" si="152"/>
        <v>1.6847972422070303</v>
      </c>
      <c r="BU56" s="48">
        <f t="shared" si="152"/>
        <v>1.6847976603143033</v>
      </c>
      <c r="BV56" s="48">
        <f t="shared" si="152"/>
        <v>1.6847983683793342</v>
      </c>
      <c r="BW56" s="48">
        <f t="shared" si="152"/>
        <v>1.6847993659158846</v>
      </c>
      <c r="BX56" s="48">
        <f t="shared" si="152"/>
        <v>1.6848006521874783</v>
      </c>
      <c r="BY56" s="48">
        <f t="shared" si="152"/>
        <v>1.6848022262079287</v>
      </c>
      <c r="BZ56" s="48">
        <f t="shared" si="152"/>
        <v>1.6848040867420759</v>
      </c>
      <c r="CA56" s="48">
        <f t="shared" si="152"/>
        <v>1.6848062323067443</v>
      </c>
      <c r="CB56" s="48">
        <f t="shared" si="152"/>
        <v>1.6848086611719075</v>
      </c>
      <c r="CC56" s="48">
        <f t="shared" si="152"/>
        <v>1.684811371362072</v>
      </c>
      <c r="CD56" s="48">
        <f t="shared" si="152"/>
        <v>1.6848143606578672</v>
      </c>
      <c r="CE56" s="48">
        <f t="shared" si="152"/>
        <v>1.6848176265978521</v>
      </c>
      <c r="CF56" s="48">
        <f t="shared" ref="CF56:EQ56" si="153">360*CF55/CF54</f>
        <v>1.684821166480521</v>
      </c>
      <c r="CG56" s="48">
        <f t="shared" si="153"/>
        <v>1.6848249773665334</v>
      </c>
      <c r="CH56" s="48">
        <f t="shared" si="153"/>
        <v>1.6848290560811259</v>
      </c>
      <c r="CI56" s="48">
        <f t="shared" si="153"/>
        <v>1.6848333992167566</v>
      </c>
      <c r="CJ56" s="48">
        <f t="shared" si="153"/>
        <v>1.6848380031359214</v>
      </c>
      <c r="CK56" s="48">
        <f t="shared" si="153"/>
        <v>1.6848428639741939</v>
      </c>
      <c r="CL56" s="48">
        <f t="shared" si="153"/>
        <v>1.6848479776434468</v>
      </c>
      <c r="CM56" s="48">
        <f t="shared" si="153"/>
        <v>1.6848533398352747</v>
      </c>
      <c r="CN56" s="48">
        <f t="shared" si="153"/>
        <v>1.6848589460246071</v>
      </c>
      <c r="CO56" s="48">
        <f t="shared" si="153"/>
        <v>1.6848647914735062</v>
      </c>
      <c r="CP56" s="48">
        <f t="shared" si="153"/>
        <v>1.684870871235157</v>
      </c>
      <c r="CQ56" s="48">
        <f t="shared" si="153"/>
        <v>1.6848771801580282</v>
      </c>
      <c r="CR56" s="48">
        <f t="shared" si="153"/>
        <v>1.6848837128902272</v>
      </c>
      <c r="CS56" s="48">
        <f t="shared" si="153"/>
        <v>1.6848904638840132</v>
      </c>
      <c r="CT56" s="48">
        <f t="shared" si="153"/>
        <v>1.6848974274004949</v>
      </c>
      <c r="CU56" s="48">
        <f t="shared" si="153"/>
        <v>1.6849045975144861</v>
      </c>
      <c r="CV56" s="48">
        <f t="shared" si="153"/>
        <v>1.6849119681195317</v>
      </c>
      <c r="CW56" s="48">
        <f t="shared" si="153"/>
        <v>1.6849195329330855</v>
      </c>
      <c r="CX56" s="48">
        <f t="shared" si="153"/>
        <v>1.6849272855018489</v>
      </c>
      <c r="CY56" s="48">
        <f t="shared" si="153"/>
        <v>1.6849352192072569</v>
      </c>
      <c r="CZ56" s="48">
        <f t="shared" si="153"/>
        <v>1.6849433272711087</v>
      </c>
      <c r="DA56" s="48">
        <f t="shared" si="153"/>
        <v>1.6849516027613405</v>
      </c>
      <c r="DB56" s="48">
        <f t="shared" si="153"/>
        <v>1.684960038597936</v>
      </c>
      <c r="DC56" s="48">
        <f t="shared" si="153"/>
        <v>1.6849686275589617</v>
      </c>
      <c r="DD56" s="48">
        <f t="shared" si="153"/>
        <v>1.6849773622867379</v>
      </c>
      <c r="DE56" s="48">
        <f t="shared" si="153"/>
        <v>1.6849862352941185</v>
      </c>
      <c r="DF56" s="48">
        <f t="shared" si="153"/>
        <v>1.6849952389708984</v>
      </c>
      <c r="DG56" s="48">
        <f t="shared" si="153"/>
        <v>1.6850043655903191</v>
      </c>
      <c r="DH56" s="48">
        <f t="shared" si="153"/>
        <v>1.6850136073156898</v>
      </c>
      <c r="DI56" s="48">
        <f t="shared" si="153"/>
        <v>1.6850229562070969</v>
      </c>
      <c r="DJ56" s="48">
        <f t="shared" si="153"/>
        <v>1.6850324042282163</v>
      </c>
      <c r="DK56" s="48">
        <f t="shared" si="153"/>
        <v>1.6850419432532038</v>
      </c>
      <c r="DL56" s="48">
        <f t="shared" si="153"/>
        <v>1.6850515650736742</v>
      </c>
      <c r="DM56" s="48">
        <f t="shared" si="153"/>
        <v>1.685061261405753</v>
      </c>
      <c r="DN56" s="48">
        <f t="shared" si="153"/>
        <v>1.6850710238971955</v>
      </c>
      <c r="DO56" s="48">
        <f t="shared" si="153"/>
        <v>1.6850808441345746</v>
      </c>
      <c r="DP56" s="48">
        <f t="shared" si="153"/>
        <v>1.6850907136505198</v>
      </c>
      <c r="DQ56" s="48">
        <f t="shared" si="153"/>
        <v>1.6851006239310096</v>
      </c>
      <c r="DR56" s="48">
        <f t="shared" si="153"/>
        <v>1.6851105664227128</v>
      </c>
      <c r="DS56" s="48">
        <f t="shared" si="153"/>
        <v>1.6851205325403613</v>
      </c>
      <c r="DT56" s="48">
        <f t="shared" si="153"/>
        <v>1.6851305136741561</v>
      </c>
      <c r="DU56" s="48">
        <f t="shared" si="153"/>
        <v>1.6851405011972087</v>
      </c>
      <c r="DV56" s="48">
        <f t="shared" si="153"/>
        <v>1.6851504864729858</v>
      </c>
      <c r="DW56" s="48">
        <f t="shared" si="153"/>
        <v>1.6851604608627784</v>
      </c>
      <c r="DX56" s="48">
        <f t="shared" si="153"/>
        <v>1.6851704157331779</v>
      </c>
      <c r="DY56" s="48">
        <f t="shared" si="153"/>
        <v>1.685180342463543</v>
      </c>
      <c r="DZ56" s="48">
        <f t="shared" si="153"/>
        <v>1.6851902324534678</v>
      </c>
      <c r="EA56" s="48">
        <f t="shared" si="153"/>
        <v>1.6852000771302356</v>
      </c>
      <c r="EB56" s="48">
        <f t="shared" si="153"/>
        <v>1.6852098679562517</v>
      </c>
      <c r="EC56" s="48">
        <f t="shared" si="153"/>
        <v>1.6852195964364511</v>
      </c>
      <c r="ED56" s="48">
        <f t="shared" si="153"/>
        <v>1.685229254125673</v>
      </c>
      <c r="EE56" s="48">
        <f t="shared" si="153"/>
        <v>1.6852388326359986</v>
      </c>
      <c r="EF56" s="48">
        <f t="shared" si="153"/>
        <v>1.685248323644041</v>
      </c>
      <c r="EG56" s="48">
        <f t="shared" si="153"/>
        <v>1.6852577188981879</v>
      </c>
      <c r="EH56" s="48">
        <f t="shared" si="153"/>
        <v>1.6852670102257794</v>
      </c>
      <c r="EI56" s="48">
        <f t="shared" si="153"/>
        <v>1.6852761895402313</v>
      </c>
      <c r="EJ56" s="48">
        <f t="shared" si="153"/>
        <v>1.6852852488480752</v>
      </c>
      <c r="EK56" s="48">
        <f t="shared" si="153"/>
        <v>1.6852941802559389</v>
      </c>
      <c r="EL56" s="48">
        <f t="shared" si="153"/>
        <v>1.6853029759774247</v>
      </c>
      <c r="EM56" s="48">
        <f t="shared" si="153"/>
        <v>1.6853116283399185</v>
      </c>
      <c r="EN56" s="48">
        <f t="shared" si="153"/>
        <v>1.6853201297912863</v>
      </c>
      <c r="EO56" s="48">
        <f t="shared" si="153"/>
        <v>1.6853284729064872</v>
      </c>
      <c r="EP56" s="48">
        <f t="shared" si="153"/>
        <v>1.6853366503940637</v>
      </c>
      <c r="EQ56" s="48">
        <f t="shared" si="153"/>
        <v>1.6853446551025302</v>
      </c>
      <c r="ER56" s="48">
        <f t="shared" ref="ER56:HC56" si="154">360*ER55/ER54</f>
        <v>1.6853524800266426</v>
      </c>
      <c r="ES56" s="48">
        <f t="shared" si="154"/>
        <v>1.6853601183135429</v>
      </c>
      <c r="ET56" s="48">
        <f t="shared" si="154"/>
        <v>1.6853675632687719</v>
      </c>
      <c r="EU56" s="48">
        <f t="shared" si="154"/>
        <v>1.6853748083621531</v>
      </c>
      <c r="EV56" s="48">
        <f t="shared" si="154"/>
        <v>1.6853818472335362</v>
      </c>
      <c r="EW56" s="48">
        <f t="shared" si="154"/>
        <v>1.6853886736983927</v>
      </c>
      <c r="EX56" s="48">
        <f t="shared" si="154"/>
        <v>1.6853952817532667</v>
      </c>
      <c r="EY56" s="48">
        <f t="shared" si="154"/>
        <v>1.6854016655810662</v>
      </c>
      <c r="EZ56" s="48">
        <f t="shared" si="154"/>
        <v>1.6854078195562021</v>
      </c>
      <c r="FA56" s="48">
        <f t="shared" si="154"/>
        <v>1.6854137382495555</v>
      </c>
      <c r="FB56" s="48">
        <f t="shared" si="154"/>
        <v>1.6854194164332859</v>
      </c>
      <c r="FC56" s="48">
        <f t="shared" si="154"/>
        <v>1.6854248490854575</v>
      </c>
      <c r="FD56" s="48">
        <f t="shared" si="154"/>
        <v>1.685430031394499</v>
      </c>
      <c r="FE56" s="48">
        <f t="shared" si="154"/>
        <v>1.6854349587634727</v>
      </c>
      <c r="FF56" s="48">
        <f t="shared" si="154"/>
        <v>1.6854396268141674</v>
      </c>
      <c r="FG56" s="48">
        <f t="shared" si="154"/>
        <v>1.6854440313909993</v>
      </c>
      <c r="FH56" s="48">
        <f t="shared" si="154"/>
        <v>1.6854481685647233</v>
      </c>
      <c r="FI56" s="48">
        <f t="shared" si="154"/>
        <v>1.6854520346359447</v>
      </c>
      <c r="FJ56" s="48">
        <f t="shared" si="154"/>
        <v>1.6854556261384406</v>
      </c>
      <c r="FK56" s="48">
        <f t="shared" si="154"/>
        <v>1.6854589398422726</v>
      </c>
      <c r="FL56" s="48">
        <f t="shared" si="154"/>
        <v>1.6854619727566988</v>
      </c>
      <c r="FM56" s="48">
        <f t="shared" si="154"/>
        <v>1.6854647221328831</v>
      </c>
      <c r="FN56" s="48">
        <f t="shared" si="154"/>
        <v>1.6854671854663841</v>
      </c>
      <c r="FO56" s="48">
        <f t="shared" si="154"/>
        <v>1.6854693604994471</v>
      </c>
      <c r="FP56" s="48">
        <f t="shared" si="154"/>
        <v>1.6854712452230702</v>
      </c>
      <c r="FQ56" s="48">
        <f t="shared" si="154"/>
        <v>1.6854728378788624</v>
      </c>
      <c r="FR56" s="48">
        <f t="shared" si="154"/>
        <v>1.6854741369606814</v>
      </c>
      <c r="FS56" s="48">
        <f t="shared" si="154"/>
        <v>1.6854751412160514</v>
      </c>
      <c r="FT56" s="48">
        <f t="shared" si="154"/>
        <v>1.6854758496473663</v>
      </c>
      <c r="FU56" s="48">
        <f t="shared" si="154"/>
        <v>1.6854762615128667</v>
      </c>
      <c r="FV56" s="48">
        <f t="shared" si="154"/>
        <v>1.6854763763273921</v>
      </c>
      <c r="FW56" s="48">
        <f t="shared" si="154"/>
        <v>1.6854761938629208</v>
      </c>
      <c r="FX56" s="48">
        <f t="shared" si="154"/>
        <v>1.6854757141488743</v>
      </c>
      <c r="FY56" s="48">
        <f t="shared" si="154"/>
        <v>1.6854749374722049</v>
      </c>
      <c r="FZ56" s="48">
        <f t="shared" si="154"/>
        <v>1.6854738643772569</v>
      </c>
      <c r="GA56" s="48">
        <f t="shared" si="154"/>
        <v>1.6854724956654035</v>
      </c>
      <c r="GB56" s="48">
        <f t="shared" si="154"/>
        <v>1.6854708323944629</v>
      </c>
      <c r="GC56" s="48">
        <f t="shared" si="154"/>
        <v>1.6854688758778849</v>
      </c>
      <c r="GD56" s="48">
        <f t="shared" si="154"/>
        <v>1.6854666276837205</v>
      </c>
      <c r="GE56" s="48">
        <f t="shared" si="154"/>
        <v>1.6854640896333684</v>
      </c>
      <c r="GF56" s="48">
        <f t="shared" si="154"/>
        <v>1.6854612638000965</v>
      </c>
      <c r="GG56" s="48">
        <f t="shared" si="154"/>
        <v>1.6854581525073487</v>
      </c>
      <c r="GH56" s="48">
        <f t="shared" si="154"/>
        <v>1.6854547583268316</v>
      </c>
      <c r="GI56" s="48">
        <f t="shared" si="154"/>
        <v>1.6854510840763823</v>
      </c>
      <c r="GJ56" s="48">
        <f t="shared" si="154"/>
        <v>1.6854471328176268</v>
      </c>
      <c r="GK56" s="48">
        <f t="shared" si="154"/>
        <v>1.6854429078534168</v>
      </c>
      <c r="GL56" s="48">
        <f t="shared" si="154"/>
        <v>1.6854384127250648</v>
      </c>
      <c r="GM56" s="48">
        <f t="shared" si="154"/>
        <v>1.6854336512093646</v>
      </c>
      <c r="GN56" s="48">
        <f t="shared" si="154"/>
        <v>1.6854286273154089</v>
      </c>
      <c r="GO56" s="48">
        <f t="shared" si="154"/>
        <v>1.6854233452812029</v>
      </c>
      <c r="GP56" s="48">
        <f t="shared" si="154"/>
        <v>1.6854178095700783</v>
      </c>
      <c r="GQ56" s="48">
        <f t="shared" si="154"/>
        <v>1.6854120248669058</v>
      </c>
      <c r="GR56" s="48">
        <f t="shared" si="154"/>
        <v>1.6854059960741226</v>
      </c>
      <c r="GS56" s="48">
        <f t="shared" si="154"/>
        <v>1.6853997283075612</v>
      </c>
      <c r="GT56" s="48">
        <f t="shared" si="154"/>
        <v>1.6853932268920935</v>
      </c>
      <c r="GU56" s="48">
        <f t="shared" si="154"/>
        <v>1.6853864973570956</v>
      </c>
      <c r="GV56" s="48">
        <f t="shared" si="154"/>
        <v>1.6853795454317284</v>
      </c>
      <c r="GW56" s="48">
        <f t="shared" si="154"/>
        <v>1.6853723770400437</v>
      </c>
      <c r="GX56" s="48">
        <f t="shared" si="154"/>
        <v>1.6853649982959245</v>
      </c>
      <c r="GY56" s="48">
        <f t="shared" si="154"/>
        <v>1.6853574154978517</v>
      </c>
      <c r="GZ56" s="48">
        <f t="shared" si="154"/>
        <v>1.6853496351235147</v>
      </c>
      <c r="HA56" s="48">
        <f t="shared" si="154"/>
        <v>1.6853416638242615</v>
      </c>
      <c r="HB56" s="48">
        <f t="shared" si="154"/>
        <v>1.6853335084193966</v>
      </c>
      <c r="HC56" s="48">
        <f t="shared" si="154"/>
        <v>1.6853251758903309</v>
      </c>
      <c r="HD56" s="48">
        <f t="shared" ref="HD56:JH56" si="155">360*HD55/HD54</f>
        <v>1.6853166733745948</v>
      </c>
      <c r="HE56" s="48">
        <f t="shared" si="155"/>
        <v>1.6853080081597021</v>
      </c>
      <c r="HF56" s="48">
        <f t="shared" si="155"/>
        <v>1.6852991876768968</v>
      </c>
      <c r="HG56" s="48">
        <f t="shared" si="155"/>
        <v>1.6852902194947614</v>
      </c>
      <c r="HH56" s="48">
        <f t="shared" si="155"/>
        <v>1.6852811113127095</v>
      </c>
      <c r="HI56" s="48">
        <f t="shared" si="155"/>
        <v>1.6852718709543635</v>
      </c>
      <c r="HJ56" s="48">
        <f t="shared" si="155"/>
        <v>1.6852625063608202</v>
      </c>
      <c r="HK56" s="48">
        <f t="shared" si="155"/>
        <v>1.6852530255838145</v>
      </c>
      <c r="HL56" s="48">
        <f t="shared" si="155"/>
        <v>1.6852434367787881</v>
      </c>
      <c r="HM56" s="48">
        <f t="shared" si="155"/>
        <v>1.6852337481978563</v>
      </c>
      <c r="HN56" s="48">
        <f t="shared" si="155"/>
        <v>1.6852239681827039</v>
      </c>
      <c r="HO56" s="48">
        <f t="shared" si="155"/>
        <v>1.6852141051573881</v>
      </c>
      <c r="HP56" s="48">
        <f t="shared" si="155"/>
        <v>1.6852041676210769</v>
      </c>
      <c r="HQ56" s="48">
        <f t="shared" si="155"/>
        <v>1.6851941641407171</v>
      </c>
      <c r="HR56" s="48">
        <f t="shared" si="155"/>
        <v>1.685184103343641</v>
      </c>
      <c r="HS56" s="48">
        <f t="shared" si="155"/>
        <v>1.6851739939101216</v>
      </c>
      <c r="HT56" s="48">
        <f t="shared" si="155"/>
        <v>1.6851638445658779</v>
      </c>
      <c r="HU56" s="48">
        <f t="shared" si="155"/>
        <v>1.685153664074539</v>
      </c>
      <c r="HV56" s="48">
        <f t="shared" si="155"/>
        <v>1.6851434612300735</v>
      </c>
      <c r="HW56" s="48">
        <f t="shared" si="155"/>
        <v>1.6851332448491945</v>
      </c>
      <c r="HX56" s="48">
        <f t="shared" si="155"/>
        <v>1.6851230237637367</v>
      </c>
      <c r="HY56" s="48">
        <f t="shared" si="155"/>
        <v>1.6851128068130226</v>
      </c>
      <c r="HZ56" s="48">
        <f t="shared" si="155"/>
        <v>1.6851026028362177</v>
      </c>
      <c r="IA56" s="48">
        <f t="shared" si="155"/>
        <v>1.6850924206646896</v>
      </c>
      <c r="IB56" s="48">
        <f t="shared" si="155"/>
        <v>1.6850822691143639</v>
      </c>
      <c r="IC56" s="48">
        <f t="shared" si="155"/>
        <v>1.6850721569780971</v>
      </c>
      <c r="ID56" s="48">
        <f t="shared" si="155"/>
        <v>1.6850620930180662</v>
      </c>
      <c r="IE56" s="48">
        <f t="shared" si="155"/>
        <v>1.6850520859581832</v>
      </c>
      <c r="IF56" s="48">
        <f t="shared" si="155"/>
        <v>1.685042144476536</v>
      </c>
      <c r="IG56" s="48">
        <f t="shared" si="155"/>
        <v>1.6850322771978772</v>
      </c>
      <c r="IH56" s="48">
        <f t="shared" si="155"/>
        <v>1.6850224926861468</v>
      </c>
      <c r="II56" s="48">
        <f t="shared" si="155"/>
        <v>1.6850127994370514</v>
      </c>
      <c r="IJ56" s="48">
        <f t="shared" si="155"/>
        <v>1.6850032058706976</v>
      </c>
      <c r="IK56" s="48">
        <f t="shared" si="155"/>
        <v>1.6849937203242933</v>
      </c>
      <c r="IL56" s="48">
        <f t="shared" si="155"/>
        <v>1.6849843510449085</v>
      </c>
      <c r="IM56" s="48">
        <f t="shared" si="155"/>
        <v>1.6849751061823255</v>
      </c>
      <c r="IN56" s="48">
        <f t="shared" si="155"/>
        <v>1.6849659937819605</v>
      </c>
      <c r="IO56" s="48">
        <f t="shared" si="155"/>
        <v>1.6849570217778791</v>
      </c>
      <c r="IP56" s="48">
        <f t="shared" si="155"/>
        <v>1.6849481979859025</v>
      </c>
      <c r="IQ56" s="48">
        <f t="shared" si="155"/>
        <v>1.6849395300968166</v>
      </c>
      <c r="IR56" s="48">
        <f t="shared" si="155"/>
        <v>1.6849310256696866</v>
      </c>
      <c r="IS56" s="48">
        <f t="shared" si="155"/>
        <v>1.6849226921252807</v>
      </c>
      <c r="IT56" s="48">
        <f t="shared" si="155"/>
        <v>1.6849145367396139</v>
      </c>
      <c r="IU56" s="48">
        <f t="shared" si="155"/>
        <v>1.6849065666376133</v>
      </c>
      <c r="IV56" s="48">
        <f t="shared" si="155"/>
        <v>1.684898788786916</v>
      </c>
      <c r="IW56" s="48">
        <f t="shared" si="155"/>
        <v>1.6848912099917925</v>
      </c>
      <c r="IX56" s="48">
        <f t="shared" si="155"/>
        <v>1.6848838368872148</v>
      </c>
      <c r="IY56" s="48">
        <f t="shared" si="155"/>
        <v>1.68487667593307</v>
      </c>
      <c r="IZ56" s="48">
        <f t="shared" si="155"/>
        <v>1.6848697334085185</v>
      </c>
      <c r="JA56" s="48">
        <f t="shared" si="155"/>
        <v>1.6848630154065087</v>
      </c>
      <c r="JB56" s="48">
        <f t="shared" si="155"/>
        <v>1.68485652782845</v>
      </c>
      <c r="JC56" s="48">
        <f t="shared" si="155"/>
        <v>1.6848502763790478</v>
      </c>
      <c r="JD56" s="48">
        <f t="shared" si="155"/>
        <v>1.6848442665613086</v>
      </c>
      <c r="JE56" s="48">
        <f t="shared" si="155"/>
        <v>1.6848385036717168</v>
      </c>
      <c r="JF56" s="48">
        <f t="shared" si="155"/>
        <v>1.684832992795583</v>
      </c>
      <c r="JG56" s="48">
        <f t="shared" si="155"/>
        <v>1.6848277388025803</v>
      </c>
      <c r="JH56" s="48">
        <f t="shared" si="155"/>
        <v>1.6848227463424572</v>
      </c>
    </row>
    <row r="57" spans="3:268" hidden="1" x14ac:dyDescent="0.25">
      <c r="J57" s="274"/>
      <c r="K57" s="274">
        <f>IF(K55&lt;K54*1.2,1,0)</f>
        <v>0</v>
      </c>
      <c r="P57" s="48"/>
      <c r="Q57" s="48"/>
      <c r="R57" s="48">
        <f>SUM($R$56:R56)</f>
        <v>0</v>
      </c>
      <c r="S57" s="48">
        <f>SUM($R$56:S56)</f>
        <v>1.6851170856615267</v>
      </c>
      <c r="T57" s="48">
        <f>SUM($R$56:T56)</f>
        <v>3.3702244227316385</v>
      </c>
      <c r="U57" s="48">
        <f>SUM($R$56:U56)</f>
        <v>5.0553220291096057</v>
      </c>
      <c r="V57" s="48">
        <f>SUM($R$56:V56)</f>
        <v>6.7404099311186325</v>
      </c>
      <c r="W57" s="48">
        <f>SUM($R$56:W56)</f>
        <v>8.4254881634863708</v>
      </c>
      <c r="X57" s="48">
        <f>SUM($R$56:X56)</f>
        <v>10.110556769318155</v>
      </c>
      <c r="Y57" s="48">
        <f>SUM($R$56:Y56)</f>
        <v>11.795615800062993</v>
      </c>
      <c r="Z57" s="48">
        <f>SUM($R$56:Z56)</f>
        <v>13.480665315472322</v>
      </c>
      <c r="AA57" s="48">
        <f>SUM($R$56:AA56)</f>
        <v>15.165705383551579</v>
      </c>
      <c r="AB57" s="48">
        <f>SUM($R$56:AB56)</f>
        <v>16.850736080504618</v>
      </c>
      <c r="AC57" s="48">
        <f>SUM($R$56:AC56)</f>
        <v>18.535757490671024</v>
      </c>
      <c r="AD57" s="48">
        <f>SUM($R$56:AD56)</f>
        <v>20.220769706456366</v>
      </c>
      <c r="AE57" s="48">
        <f>SUM($R$56:AE56)</f>
        <v>21.905772828255468</v>
      </c>
      <c r="AF57" s="48">
        <f>SUM($R$56:AF56)</f>
        <v>23.590766964368733</v>
      </c>
      <c r="AG57" s="48">
        <f>SUM($R$56:AG56)</f>
        <v>25.275752230911625</v>
      </c>
      <c r="AH57" s="48">
        <f>SUM($R$56:AH56)</f>
        <v>26.960728751717351</v>
      </c>
      <c r="AI57" s="48">
        <f>SUM($R$56:AI56)</f>
        <v>28.645696658232854</v>
      </c>
      <c r="AJ57" s="48">
        <f>SUM($R$56:AJ56)</f>
        <v>30.33065608940818</v>
      </c>
      <c r="AK57" s="48">
        <f>SUM($R$56:AK56)</f>
        <v>32.015607191579342</v>
      </c>
      <c r="AL57" s="48">
        <f>SUM($R$56:AL56)</f>
        <v>33.700550118344736</v>
      </c>
      <c r="AM57" s="48">
        <f>SUM($R$56:AM56)</f>
        <v>35.385485030435277</v>
      </c>
      <c r="AN57" s="48">
        <f>SUM($R$56:AN56)</f>
        <v>37.070412095578284</v>
      </c>
      <c r="AO57" s="48">
        <f>SUM($R$56:AO56)</f>
        <v>38.755331488355324</v>
      </c>
      <c r="AP57" s="48">
        <f>SUM($R$56:AP56)</f>
        <v>40.440243390054043</v>
      </c>
      <c r="AQ57" s="48">
        <f>SUM($R$56:AQ56)</f>
        <v>42.125147988514186</v>
      </c>
      <c r="AR57" s="48">
        <f>SUM($R$56:AR56)</f>
        <v>43.810045477967876</v>
      </c>
      <c r="AS57" s="48">
        <f>SUM($R$56:AS56)</f>
        <v>45.494936058874337</v>
      </c>
      <c r="AT57" s="48">
        <f>SUM($R$56:AT56)</f>
        <v>47.179819937749173</v>
      </c>
      <c r="AU57" s="48">
        <f>SUM($R$56:AU56)</f>
        <v>48.864697326988356</v>
      </c>
      <c r="AV57" s="48">
        <f>SUM($R$56:AV56)</f>
        <v>50.549568444687068</v>
      </c>
      <c r="AW57" s="48">
        <f>SUM($R$56:AW56)</f>
        <v>52.234433514453571</v>
      </c>
      <c r="AX57" s="48">
        <f>SUM($R$56:AX56)</f>
        <v>53.919292765218231</v>
      </c>
      <c r="AY57" s="48">
        <f>SUM($R$56:AY56)</f>
        <v>55.60414643103789</v>
      </c>
      <c r="AZ57" s="48">
        <f>SUM($R$56:AZ56)</f>
        <v>57.288994750895746</v>
      </c>
      <c r="BA57" s="48">
        <f>SUM($R$56:BA56)</f>
        <v>58.973837968496873</v>
      </c>
      <c r="BB57" s="48">
        <f>SUM($R$56:BB56)</f>
        <v>60.658676332059635</v>
      </c>
      <c r="BC57" s="48">
        <f>SUM($R$56:BC56)</f>
        <v>62.343510094103074</v>
      </c>
      <c r="BD57" s="48">
        <f>SUM($R$56:BD56)</f>
        <v>64.02833951123057</v>
      </c>
      <c r="BE57" s="48">
        <f>SUM($R$56:BE56)</f>
        <v>65.713164843909809</v>
      </c>
      <c r="BF57" s="48">
        <f>SUM($R$56:BF56)</f>
        <v>67.397986356249405</v>
      </c>
      <c r="BG57" s="48">
        <f>SUM($R$56:BG56)</f>
        <v>69.082804315772279</v>
      </c>
      <c r="BH57" s="48">
        <f>SUM($R$56:BH56)</f>
        <v>70.767618993185948</v>
      </c>
      <c r="BI57" s="48">
        <f>SUM($R$56:BI56)</f>
        <v>72.45243066215005</v>
      </c>
      <c r="BJ57" s="48">
        <f>SUM($R$56:BJ56)</f>
        <v>74.137239599041166</v>
      </c>
      <c r="BK57" s="48">
        <f>SUM($R$56:BK56)</f>
        <v>75.822046082715261</v>
      </c>
      <c r="BL57" s="48">
        <f>SUM($R$56:BL56)</f>
        <v>77.506850394267829</v>
      </c>
      <c r="BM57" s="48">
        <f>SUM($R$56:BM56)</f>
        <v>79.191652816792072</v>
      </c>
      <c r="BN57" s="48">
        <f>SUM($R$56:BN56)</f>
        <v>80.876453635135206</v>
      </c>
      <c r="BO57" s="48">
        <f>SUM($R$56:BO56)</f>
        <v>82.561253135653146</v>
      </c>
      <c r="BP57" s="48">
        <f>SUM($R$56:BP56)</f>
        <v>84.246051605963871</v>
      </c>
      <c r="BQ57" s="48">
        <f>SUM($R$56:BQ56)</f>
        <v>85.930849334699488</v>
      </c>
      <c r="BR57" s="48">
        <f>SUM($R$56:BR56)</f>
        <v>87.615646611257375</v>
      </c>
      <c r="BS57" s="48">
        <f>SUM($R$56:BS56)</f>
        <v>89.300443725550579</v>
      </c>
      <c r="BT57" s="48">
        <f>SUM($R$56:BT56)</f>
        <v>90.985240967757605</v>
      </c>
      <c r="BU57" s="48">
        <f>SUM($R$56:BU56)</f>
        <v>92.670038628071907</v>
      </c>
      <c r="BV57" s="48">
        <f>SUM($R$56:BV56)</f>
        <v>94.35483699645124</v>
      </c>
      <c r="BW57" s="48">
        <f>SUM($R$56:BW56)</f>
        <v>96.039636362367119</v>
      </c>
      <c r="BX57" s="48">
        <f>SUM($R$56:BX56)</f>
        <v>97.724437014554596</v>
      </c>
      <c r="BY57" s="48">
        <f>SUM($R$56:BY56)</f>
        <v>99.409239240762531</v>
      </c>
      <c r="BZ57" s="48">
        <f>SUM($R$56:BZ56)</f>
        <v>101.09404332750461</v>
      </c>
      <c r="CA57" s="48">
        <f>SUM($R$56:CA56)</f>
        <v>102.77884955981135</v>
      </c>
      <c r="CB57" s="48">
        <f>SUM($R$56:CB56)</f>
        <v>104.46365822098326</v>
      </c>
      <c r="CC57" s="48">
        <f>SUM($R$56:CC56)</f>
        <v>106.14846959234534</v>
      </c>
      <c r="CD57" s="48">
        <f>SUM($R$56:CD56)</f>
        <v>107.8332839530032</v>
      </c>
      <c r="CE57" s="48">
        <f>SUM($R$56:CE56)</f>
        <v>109.51810157960105</v>
      </c>
      <c r="CF57" s="48">
        <f>SUM($R$56:CF56)</f>
        <v>111.20292274608157</v>
      </c>
      <c r="CG57" s="48">
        <f>SUM($R$56:CG56)</f>
        <v>112.8877477234481</v>
      </c>
      <c r="CH57" s="48">
        <f>SUM($R$56:CH56)</f>
        <v>114.57257677952923</v>
      </c>
      <c r="CI57" s="48">
        <f>SUM($R$56:CI56)</f>
        <v>116.25741017874599</v>
      </c>
      <c r="CJ57" s="48">
        <f>SUM($R$56:CJ56)</f>
        <v>117.94224818188191</v>
      </c>
      <c r="CK57" s="48">
        <f>SUM($R$56:CK56)</f>
        <v>119.6270910458561</v>
      </c>
      <c r="CL57" s="48">
        <f>SUM($R$56:CL56)</f>
        <v>121.31193902349955</v>
      </c>
      <c r="CM57" s="48">
        <f>SUM($R$56:CM56)</f>
        <v>122.99679236333482</v>
      </c>
      <c r="CN57" s="48">
        <f>SUM($R$56:CN56)</f>
        <v>124.68165130935942</v>
      </c>
      <c r="CO57" s="48">
        <f>SUM($R$56:CO56)</f>
        <v>126.36651610083292</v>
      </c>
      <c r="CP57" s="48">
        <f>SUM($R$56:CP56)</f>
        <v>128.05138697206809</v>
      </c>
      <c r="CQ57" s="48">
        <f>SUM($R$56:CQ56)</f>
        <v>129.73626415222611</v>
      </c>
      <c r="CR57" s="48">
        <f>SUM($R$56:CR56)</f>
        <v>131.42114786511635</v>
      </c>
      <c r="CS57" s="48">
        <f>SUM($R$56:CS56)</f>
        <v>133.10603832900037</v>
      </c>
      <c r="CT57" s="48">
        <f>SUM($R$56:CT56)</f>
        <v>134.79093575640087</v>
      </c>
      <c r="CU57" s="48">
        <f>SUM($R$56:CU56)</f>
        <v>136.47584035391534</v>
      </c>
      <c r="CV57" s="48">
        <f>SUM($R$56:CV56)</f>
        <v>138.16075232203488</v>
      </c>
      <c r="CW57" s="48">
        <f>SUM($R$56:CW56)</f>
        <v>139.84567185496797</v>
      </c>
      <c r="CX57" s="48">
        <f>SUM($R$56:CX56)</f>
        <v>141.53059914046983</v>
      </c>
      <c r="CY57" s="48">
        <f>SUM($R$56:CY56)</f>
        <v>143.21553435967709</v>
      </c>
      <c r="CZ57" s="48">
        <f>SUM($R$56:CZ56)</f>
        <v>144.90047768694819</v>
      </c>
      <c r="DA57" s="48">
        <f>SUM($R$56:DA56)</f>
        <v>146.58542928970954</v>
      </c>
      <c r="DB57" s="48">
        <f>SUM($R$56:DB56)</f>
        <v>148.27038932830749</v>
      </c>
      <c r="DC57" s="48">
        <f>SUM($R$56:DC56)</f>
        <v>149.95535795586645</v>
      </c>
      <c r="DD57" s="48">
        <f>SUM($R$56:DD56)</f>
        <v>151.64033531815318</v>
      </c>
      <c r="DE57" s="48">
        <f>SUM($R$56:DE56)</f>
        <v>153.32532155344728</v>
      </c>
      <c r="DF57" s="48">
        <f>SUM($R$56:DF56)</f>
        <v>155.01031679241817</v>
      </c>
      <c r="DG57" s="48">
        <f>SUM($R$56:DG56)</f>
        <v>156.69532115800848</v>
      </c>
      <c r="DH57" s="48">
        <f>SUM($R$56:DH56)</f>
        <v>158.38033476532416</v>
      </c>
      <c r="DI57" s="48">
        <f>SUM($R$56:DI56)</f>
        <v>160.06535772153126</v>
      </c>
      <c r="DJ57" s="48">
        <f>SUM($R$56:DJ56)</f>
        <v>161.75039012575948</v>
      </c>
      <c r="DK57" s="48">
        <f>SUM($R$56:DK56)</f>
        <v>163.43543206901268</v>
      </c>
      <c r="DL57" s="48">
        <f>SUM($R$56:DL56)</f>
        <v>165.12048363408636</v>
      </c>
      <c r="DM57" s="48">
        <f>SUM($R$56:DM56)</f>
        <v>166.80554489549212</v>
      </c>
      <c r="DN57" s="48">
        <f>SUM($R$56:DN56)</f>
        <v>168.49061591938931</v>
      </c>
      <c r="DO57" s="48">
        <f>SUM($R$56:DO56)</f>
        <v>170.17569676352389</v>
      </c>
      <c r="DP57" s="48">
        <f>SUM($R$56:DP56)</f>
        <v>171.8607874771744</v>
      </c>
      <c r="DQ57" s="48">
        <f>SUM($R$56:DQ56)</f>
        <v>173.54588810110542</v>
      </c>
      <c r="DR57" s="48">
        <f>SUM($R$56:DR56)</f>
        <v>175.23099866752813</v>
      </c>
      <c r="DS57" s="48">
        <f>SUM($R$56:DS56)</f>
        <v>176.91611920006849</v>
      </c>
      <c r="DT57" s="48">
        <f>SUM($R$56:DT56)</f>
        <v>178.60124971374265</v>
      </c>
      <c r="DU57" s="48">
        <f>SUM($R$56:DU56)</f>
        <v>180.28639021493984</v>
      </c>
      <c r="DV57" s="48">
        <f>SUM($R$56:DV56)</f>
        <v>181.97154070141283</v>
      </c>
      <c r="DW57" s="48">
        <f>SUM($R$56:DW56)</f>
        <v>183.65670116227562</v>
      </c>
      <c r="DX57" s="48">
        <f>SUM($R$56:DX56)</f>
        <v>185.34187157800881</v>
      </c>
      <c r="DY57" s="48">
        <f>SUM($R$56:DY56)</f>
        <v>187.02705192047236</v>
      </c>
      <c r="DZ57" s="48">
        <f>SUM($R$56:DZ56)</f>
        <v>188.71224215292582</v>
      </c>
      <c r="EA57" s="48">
        <f>SUM($R$56:EA56)</f>
        <v>190.39744223005607</v>
      </c>
      <c r="EB57" s="48">
        <f>SUM($R$56:EB56)</f>
        <v>192.08265209801232</v>
      </c>
      <c r="EC57" s="48">
        <f>SUM($R$56:EC56)</f>
        <v>193.76787169444876</v>
      </c>
      <c r="ED57" s="48">
        <f>SUM($R$56:ED56)</f>
        <v>195.45310094857444</v>
      </c>
      <c r="EE57" s="48">
        <f>SUM($R$56:EE56)</f>
        <v>197.13833978121045</v>
      </c>
      <c r="EF57" s="48">
        <f>SUM($R$56:EF56)</f>
        <v>198.82358810485448</v>
      </c>
      <c r="EG57" s="48">
        <f>SUM($R$56:EG56)</f>
        <v>200.50884582375267</v>
      </c>
      <c r="EH57" s="48">
        <f>SUM($R$56:EH56)</f>
        <v>202.19411283397844</v>
      </c>
      <c r="EI57" s="48">
        <f>SUM($R$56:EI56)</f>
        <v>203.87938902351866</v>
      </c>
      <c r="EJ57" s="48">
        <f>SUM($R$56:EJ56)</f>
        <v>205.56467427236674</v>
      </c>
      <c r="EK57" s="48">
        <f>SUM($R$56:EK56)</f>
        <v>207.24996845262268</v>
      </c>
      <c r="EL57" s="48">
        <f>SUM($R$56:EL56)</f>
        <v>208.93527142860012</v>
      </c>
      <c r="EM57" s="48">
        <f>SUM($R$56:EM56)</f>
        <v>210.62058305694003</v>
      </c>
      <c r="EN57" s="48">
        <f>SUM($R$56:EN56)</f>
        <v>212.30590318673131</v>
      </c>
      <c r="EO57" s="48">
        <f>SUM($R$56:EO56)</f>
        <v>213.9912316596378</v>
      </c>
      <c r="EP57" s="48">
        <f>SUM($R$56:EP56)</f>
        <v>215.67656831003188</v>
      </c>
      <c r="EQ57" s="48">
        <f>SUM($R$56:EQ56)</f>
        <v>217.36191296513442</v>
      </c>
      <c r="ER57" s="48">
        <f>SUM($R$56:ER56)</f>
        <v>219.04726544516106</v>
      </c>
      <c r="ES57" s="48">
        <f>SUM($R$56:ES56)</f>
        <v>220.73262556347461</v>
      </c>
      <c r="ET57" s="48">
        <f>SUM($R$56:ET56)</f>
        <v>222.4179931267434</v>
      </c>
      <c r="EU57" s="48">
        <f>SUM($R$56:EU56)</f>
        <v>224.10336793510555</v>
      </c>
      <c r="EV57" s="48">
        <f>SUM($R$56:EV56)</f>
        <v>225.7887497823391</v>
      </c>
      <c r="EW57" s="48">
        <f>SUM($R$56:EW56)</f>
        <v>227.47413845603748</v>
      </c>
      <c r="EX57" s="48">
        <f>SUM($R$56:EX56)</f>
        <v>229.15953373779075</v>
      </c>
      <c r="EY57" s="48">
        <f>SUM($R$56:EY56)</f>
        <v>230.84493540337181</v>
      </c>
      <c r="EZ57" s="48">
        <f>SUM($R$56:EZ56)</f>
        <v>232.530343222928</v>
      </c>
      <c r="FA57" s="48">
        <f>SUM($R$56:FA56)</f>
        <v>234.21575696117756</v>
      </c>
      <c r="FB57" s="48">
        <f>SUM($R$56:FB56)</f>
        <v>235.90117637761085</v>
      </c>
      <c r="FC57" s="48">
        <f>SUM($R$56:FC56)</f>
        <v>237.5866012266963</v>
      </c>
      <c r="FD57" s="48">
        <f>SUM($R$56:FD56)</f>
        <v>239.27203125809081</v>
      </c>
      <c r="FE57" s="48">
        <f>SUM($R$56:FE56)</f>
        <v>240.95746621685427</v>
      </c>
      <c r="FF57" s="48">
        <f>SUM($R$56:FF56)</f>
        <v>242.64290584366844</v>
      </c>
      <c r="FG57" s="48">
        <f>SUM($R$56:FG56)</f>
        <v>244.32834987505944</v>
      </c>
      <c r="FH57" s="48">
        <f>SUM($R$56:FH56)</f>
        <v>246.01379804362418</v>
      </c>
      <c r="FI57" s="48">
        <f>SUM($R$56:FI56)</f>
        <v>247.69925007826012</v>
      </c>
      <c r="FJ57" s="48">
        <f>SUM($R$56:FJ56)</f>
        <v>249.38470570439856</v>
      </c>
      <c r="FK57" s="48">
        <f>SUM($R$56:FK56)</f>
        <v>251.07016464424083</v>
      </c>
      <c r="FL57" s="48">
        <f>SUM($R$56:FL56)</f>
        <v>252.75562661699755</v>
      </c>
      <c r="FM57" s="48">
        <f>SUM($R$56:FM56)</f>
        <v>254.44109133913042</v>
      </c>
      <c r="FN57" s="48">
        <f>SUM($R$56:FN56)</f>
        <v>256.12655852459682</v>
      </c>
      <c r="FO57" s="48">
        <f>SUM($R$56:FO56)</f>
        <v>257.81202788509626</v>
      </c>
      <c r="FP57" s="48">
        <f>SUM($R$56:FP56)</f>
        <v>259.49749913031934</v>
      </c>
      <c r="FQ57" s="48">
        <f>SUM($R$56:FQ56)</f>
        <v>261.18297196819822</v>
      </c>
      <c r="FR57" s="48">
        <f>SUM($R$56:FR56)</f>
        <v>262.86844610515891</v>
      </c>
      <c r="FS57" s="48">
        <f>SUM($R$56:FS56)</f>
        <v>264.55392124637495</v>
      </c>
      <c r="FT57" s="48">
        <f>SUM($R$56:FT56)</f>
        <v>266.23939709602234</v>
      </c>
      <c r="FU57" s="48">
        <f>SUM($R$56:FU56)</f>
        <v>267.9248733575352</v>
      </c>
      <c r="FV57" s="48">
        <f>SUM($R$56:FV56)</f>
        <v>269.61034973386262</v>
      </c>
      <c r="FW57" s="48">
        <f>SUM($R$56:FW56)</f>
        <v>271.29582592772556</v>
      </c>
      <c r="FX57" s="48">
        <f>SUM($R$56:FX56)</f>
        <v>272.98130164187444</v>
      </c>
      <c r="FY57" s="48">
        <f>SUM($R$56:FY56)</f>
        <v>274.66677657934662</v>
      </c>
      <c r="FZ57" s="48">
        <f>SUM($R$56:FZ56)</f>
        <v>276.35225044372385</v>
      </c>
      <c r="GA57" s="48">
        <f>SUM($R$56:GA56)</f>
        <v>278.03772293938925</v>
      </c>
      <c r="GB57" s="48">
        <f>SUM($R$56:GB56)</f>
        <v>279.72319377178371</v>
      </c>
      <c r="GC57" s="48">
        <f>SUM($R$56:GC56)</f>
        <v>281.40866264766157</v>
      </c>
      <c r="GD57" s="48">
        <f>SUM($R$56:GD56)</f>
        <v>283.09412927534527</v>
      </c>
      <c r="GE57" s="48">
        <f>SUM($R$56:GE56)</f>
        <v>284.77959336497861</v>
      </c>
      <c r="GF57" s="48">
        <f>SUM($R$56:GF56)</f>
        <v>286.46505462877872</v>
      </c>
      <c r="GG57" s="48">
        <f>SUM($R$56:GG56)</f>
        <v>288.15051278128607</v>
      </c>
      <c r="GH57" s="48">
        <f>SUM($R$56:GH56)</f>
        <v>289.83596753961291</v>
      </c>
      <c r="GI57" s="48">
        <f>SUM($R$56:GI56)</f>
        <v>291.52141862368927</v>
      </c>
      <c r="GJ57" s="48">
        <f>SUM($R$56:GJ56)</f>
        <v>293.20686575650689</v>
      </c>
      <c r="GK57" s="48">
        <f>SUM($R$56:GK56)</f>
        <v>294.89230866436031</v>
      </c>
      <c r="GL57" s="48">
        <f>SUM($R$56:GL56)</f>
        <v>296.57774707708541</v>
      </c>
      <c r="GM57" s="48">
        <f>SUM($R$56:GM56)</f>
        <v>298.26318072829474</v>
      </c>
      <c r="GN57" s="48">
        <f>SUM($R$56:GN56)</f>
        <v>299.94860935561013</v>
      </c>
      <c r="GO57" s="48">
        <f>SUM($R$56:GO56)</f>
        <v>301.63403270089134</v>
      </c>
      <c r="GP57" s="48">
        <f>SUM($R$56:GP56)</f>
        <v>303.31945051046142</v>
      </c>
      <c r="GQ57" s="48">
        <f>SUM($R$56:GQ56)</f>
        <v>305.0048625353283</v>
      </c>
      <c r="GR57" s="48">
        <f>SUM($R$56:GR56)</f>
        <v>306.69026853140241</v>
      </c>
      <c r="GS57" s="48">
        <f>SUM($R$56:GS56)</f>
        <v>308.37566825970998</v>
      </c>
      <c r="GT57" s="48">
        <f>SUM($R$56:GT56)</f>
        <v>310.06106148660206</v>
      </c>
      <c r="GU57" s="48">
        <f>SUM($R$56:GU56)</f>
        <v>311.74644798395917</v>
      </c>
      <c r="GV57" s="48">
        <f>SUM($R$56:GV56)</f>
        <v>313.43182752939089</v>
      </c>
      <c r="GW57" s="48">
        <f>SUM($R$56:GW56)</f>
        <v>315.11719990643093</v>
      </c>
      <c r="GX57" s="48">
        <f>SUM($R$56:GX56)</f>
        <v>316.80256490472686</v>
      </c>
      <c r="GY57" s="48">
        <f>SUM($R$56:GY56)</f>
        <v>318.4879223202247</v>
      </c>
      <c r="GZ57" s="48">
        <f>SUM($R$56:GZ56)</f>
        <v>320.17327195534818</v>
      </c>
      <c r="HA57" s="48">
        <f>SUM($R$56:HA56)</f>
        <v>321.85861361917244</v>
      </c>
      <c r="HB57" s="48">
        <f>SUM($R$56:HB56)</f>
        <v>323.54394712759182</v>
      </c>
      <c r="HC57" s="48">
        <f>SUM($R$56:HC56)</f>
        <v>325.22927230348216</v>
      </c>
      <c r="HD57" s="48">
        <f>SUM($R$56:HD56)</f>
        <v>326.91458897685675</v>
      </c>
      <c r="HE57" s="48">
        <f>SUM($R$56:HE56)</f>
        <v>328.59989698501647</v>
      </c>
      <c r="HF57" s="48">
        <f>SUM($R$56:HF56)</f>
        <v>330.28519617269336</v>
      </c>
      <c r="HG57" s="48">
        <f>SUM($R$56:HG56)</f>
        <v>331.97048639218815</v>
      </c>
      <c r="HH57" s="48">
        <f>SUM($R$56:HH56)</f>
        <v>333.65576750350084</v>
      </c>
      <c r="HI57" s="48">
        <f>SUM($R$56:HI56)</f>
        <v>335.34103937445519</v>
      </c>
      <c r="HJ57" s="48">
        <f>SUM($R$56:HJ56)</f>
        <v>337.02630188081599</v>
      </c>
      <c r="HK57" s="48">
        <f>SUM($R$56:HK56)</f>
        <v>338.71155490639978</v>
      </c>
      <c r="HL57" s="48">
        <f>SUM($R$56:HL56)</f>
        <v>340.39679834317855</v>
      </c>
      <c r="HM57" s="48">
        <f>SUM($R$56:HM56)</f>
        <v>342.08203209137639</v>
      </c>
      <c r="HN57" s="48">
        <f>SUM($R$56:HN56)</f>
        <v>343.76725605955909</v>
      </c>
      <c r="HO57" s="48">
        <f>SUM($R$56:HO56)</f>
        <v>345.45247016471649</v>
      </c>
      <c r="HP57" s="48">
        <f>SUM($R$56:HP56)</f>
        <v>347.13767433233755</v>
      </c>
      <c r="HQ57" s="48">
        <f>SUM($R$56:HQ56)</f>
        <v>348.82286849647829</v>
      </c>
      <c r="HR57" s="48">
        <f>SUM($R$56:HR56)</f>
        <v>350.50805259982195</v>
      </c>
      <c r="HS57" s="48">
        <f>SUM($R$56:HS56)</f>
        <v>352.19322659373205</v>
      </c>
      <c r="HT57" s="48">
        <f>SUM($R$56:HT56)</f>
        <v>353.87839043829791</v>
      </c>
      <c r="HU57" s="48">
        <f>SUM($R$56:HU56)</f>
        <v>355.56354410237248</v>
      </c>
      <c r="HV57" s="48">
        <f>SUM($R$56:HV56)</f>
        <v>357.24868756360257</v>
      </c>
      <c r="HW57" s="48">
        <f>SUM($R$56:HW56)</f>
        <v>358.93382080845174</v>
      </c>
      <c r="HX57" s="48">
        <f>SUM($R$56:HX56)</f>
        <v>360.61894383221545</v>
      </c>
      <c r="HY57" s="48">
        <f>SUM($R$56:HY56)</f>
        <v>362.30405663902849</v>
      </c>
      <c r="HZ57" s="48">
        <f>SUM($R$56:HZ56)</f>
        <v>363.98915924186468</v>
      </c>
      <c r="IA57" s="48">
        <f>SUM($R$56:IA56)</f>
        <v>365.6742516625294</v>
      </c>
      <c r="IB57" s="48">
        <f>SUM($R$56:IB56)</f>
        <v>367.35933393164379</v>
      </c>
      <c r="IC57" s="48">
        <f>SUM($R$56:IC56)</f>
        <v>369.04440608862188</v>
      </c>
      <c r="ID57" s="48">
        <f>SUM($R$56:ID56)</f>
        <v>370.72946818163996</v>
      </c>
      <c r="IE57" s="48">
        <f>SUM($R$56:IE56)</f>
        <v>372.41452026759816</v>
      </c>
      <c r="IF57" s="48">
        <f>SUM($R$56:IF56)</f>
        <v>374.0995624120747</v>
      </c>
      <c r="IG57" s="48">
        <f>SUM($R$56:IG56)</f>
        <v>375.78459468927258</v>
      </c>
      <c r="IH57" s="48">
        <f>SUM($R$56:IH56)</f>
        <v>377.46961718195871</v>
      </c>
      <c r="II57" s="48">
        <f>SUM($R$56:II56)</f>
        <v>379.15462998139577</v>
      </c>
      <c r="IJ57" s="48">
        <f>SUM($R$56:IJ56)</f>
        <v>380.83963318726649</v>
      </c>
      <c r="IK57" s="48">
        <f>SUM($R$56:IK56)</f>
        <v>382.5246269075908</v>
      </c>
      <c r="IL57" s="48">
        <f>SUM($R$56:IL56)</f>
        <v>384.20961125863573</v>
      </c>
      <c r="IM57" s="48">
        <f>SUM($R$56:IM56)</f>
        <v>385.89458636481805</v>
      </c>
      <c r="IN57" s="48">
        <f>SUM($R$56:IN56)</f>
        <v>387.57955235860004</v>
      </c>
      <c r="IO57" s="48">
        <f>SUM($R$56:IO56)</f>
        <v>389.26450938037794</v>
      </c>
      <c r="IP57" s="48">
        <f>SUM($R$56:IP56)</f>
        <v>390.94945757836382</v>
      </c>
      <c r="IQ57" s="48">
        <f>SUM($R$56:IQ56)</f>
        <v>392.63439710846063</v>
      </c>
      <c r="IR57" s="48">
        <f>SUM($R$56:IR56)</f>
        <v>394.31932813413033</v>
      </c>
      <c r="IS57" s="48">
        <f>SUM($R$56:IS56)</f>
        <v>396.0042508262556</v>
      </c>
      <c r="IT57" s="48">
        <f>SUM($R$56:IT56)</f>
        <v>397.6891653629952</v>
      </c>
      <c r="IU57" s="48">
        <f>SUM($R$56:IU56)</f>
        <v>399.37407192963281</v>
      </c>
      <c r="IV57" s="48">
        <f>SUM($R$56:IV56)</f>
        <v>401.05897071841974</v>
      </c>
      <c r="IW57" s="48">
        <f>SUM($R$56:IW56)</f>
        <v>402.74386192841155</v>
      </c>
      <c r="IX57" s="48">
        <f>SUM($R$56:IX56)</f>
        <v>404.42874576529874</v>
      </c>
      <c r="IY57" s="48">
        <f>SUM($R$56:IY56)</f>
        <v>406.11362244123183</v>
      </c>
      <c r="IZ57" s="48">
        <f>SUM($R$56:IZ56)</f>
        <v>407.79849217464033</v>
      </c>
      <c r="JA57" s="48">
        <f>SUM($R$56:JA56)</f>
        <v>409.48335519004684</v>
      </c>
      <c r="JB57" s="48">
        <f>SUM($R$56:JB56)</f>
        <v>411.16821171787529</v>
      </c>
      <c r="JC57" s="48">
        <f>SUM($R$56:JC56)</f>
        <v>412.85306199425435</v>
      </c>
      <c r="JD57" s="48">
        <f>SUM($R$56:JD56)</f>
        <v>414.53790626081565</v>
      </c>
      <c r="JE57" s="48">
        <f>SUM($R$56:JE56)</f>
        <v>416.22274476448735</v>
      </c>
      <c r="JF57" s="48">
        <f>SUM($R$56:JF56)</f>
        <v>417.90757775728292</v>
      </c>
      <c r="JG57" s="48">
        <f>SUM($R$56:JG56)</f>
        <v>419.59240549608552</v>
      </c>
      <c r="JH57" s="48">
        <f>SUM($R$56:JH56)</f>
        <v>421.27722824242795</v>
      </c>
    </row>
    <row r="58" spans="3:268" hidden="1" x14ac:dyDescent="0.25">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row>
    <row r="59" spans="3:268" hidden="1" x14ac:dyDescent="0.25">
      <c r="P59" s="48"/>
      <c r="Q59" s="48"/>
      <c r="R59" s="483">
        <f>R46+Results!$C$46</f>
        <v>6617.8275807825548</v>
      </c>
      <c r="S59" s="483">
        <f>S46+Results!$C$46</f>
        <v>6617.8467417742777</v>
      </c>
      <c r="T59" s="483">
        <f>T46+Results!$C$46</f>
        <v>6617.8658843503035</v>
      </c>
      <c r="U59" s="483">
        <f>U46+Results!$C$46</f>
        <v>6617.8849919445356</v>
      </c>
      <c r="V59" s="483">
        <f>V46+Results!$C$46</f>
        <v>6617.9040480142594</v>
      </c>
      <c r="W59" s="483">
        <f>W46+Results!$C$46</f>
        <v>6617.923036054458</v>
      </c>
      <c r="X59" s="483">
        <f>X46+Results!$C$46</f>
        <v>6617.9419396121048</v>
      </c>
      <c r="Y59" s="483">
        <f>Y46+Results!$C$46</f>
        <v>6617.9607423004099</v>
      </c>
      <c r="Z59" s="483">
        <f>Z46+Results!$C$46</f>
        <v>6617.979427813023</v>
      </c>
      <c r="AA59" s="483">
        <f>AA46+Results!$C$46</f>
        <v>6617.9979799381663</v>
      </c>
      <c r="AB59" s="483">
        <f>AB46+Results!$C$46</f>
        <v>6618.0163825726877</v>
      </c>
      <c r="AC59" s="483">
        <f>AC46+Results!$C$46</f>
        <v>6618.0346197360341</v>
      </c>
      <c r="AD59" s="483">
        <f>AD46+Results!$C$46</f>
        <v>6618.0526755841183</v>
      </c>
      <c r="AE59" s="483">
        <f>AE46+Results!$C$46</f>
        <v>6618.070534423071</v>
      </c>
      <c r="AF59" s="483">
        <f>AF46+Results!$C$46</f>
        <v>6618.0881807228734</v>
      </c>
      <c r="AG59" s="483">
        <f>AG46+Results!$C$46</f>
        <v>6618.1055991308494</v>
      </c>
      <c r="AH59" s="483">
        <f>AH46+Results!$C$46</f>
        <v>6618.1227744850112</v>
      </c>
      <c r="AI59" s="483">
        <f>AI46+Results!$C$46</f>
        <v>6618.139691827244</v>
      </c>
      <c r="AJ59" s="483">
        <f>AJ46+Results!$C$46</f>
        <v>6618.1563364163185</v>
      </c>
      <c r="AK59" s="483">
        <f>AK46+Results!$C$46</f>
        <v>6618.1726937407266</v>
      </c>
      <c r="AL59" s="483">
        <f>AL46+Results!$C$46</f>
        <v>6618.188749531314</v>
      </c>
      <c r="AM59" s="483">
        <f>AM46+Results!$C$46</f>
        <v>6618.2044897737151</v>
      </c>
      <c r="AN59" s="483">
        <f>AN46+Results!$C$46</f>
        <v>6618.2199007205709</v>
      </c>
      <c r="AO59" s="483">
        <f>AO46+Results!$C$46</f>
        <v>6618.2349689035191</v>
      </c>
      <c r="AP59" s="483">
        <f>AP46+Results!$C$46</f>
        <v>6618.24968114495</v>
      </c>
      <c r="AQ59" s="483">
        <f>AQ46+Results!$C$46</f>
        <v>6618.2640245695147</v>
      </c>
      <c r="AR59" s="483">
        <f>AR46+Results!$C$46</f>
        <v>6618.2779866153733</v>
      </c>
      <c r="AS59" s="483">
        <f>AS46+Results!$C$46</f>
        <v>6618.2915550451844</v>
      </c>
      <c r="AT59" s="483">
        <f>AT46+Results!$C$46</f>
        <v>6618.3047179568111</v>
      </c>
      <c r="AU59" s="483">
        <f>AU46+Results!$C$46</f>
        <v>6618.3174637937464</v>
      </c>
      <c r="AV59" s="483">
        <f>AV46+Results!$C$46</f>
        <v>6618.3297813552381</v>
      </c>
      <c r="AW59" s="483">
        <f>AW46+Results!$C$46</f>
        <v>6618.3416598061194</v>
      </c>
      <c r="AX59" s="483">
        <f>AX46+Results!$C$46</f>
        <v>6618.3530886863173</v>
      </c>
      <c r="AY59" s="483">
        <f>AY46+Results!$C$46</f>
        <v>6618.3640579200537</v>
      </c>
      <c r="AZ59" s="483">
        <f>AZ46+Results!$C$46</f>
        <v>6618.3745578247017</v>
      </c>
      <c r="BA59" s="483">
        <f>BA46+Results!$C$46</f>
        <v>6618.3845791193216</v>
      </c>
      <c r="BB59" s="483">
        <f>BB46+Results!$C$46</f>
        <v>6618.394112932845</v>
      </c>
      <c r="BC59" s="483">
        <f>BC46+Results!$C$46</f>
        <v>6618.4031508119097</v>
      </c>
      <c r="BD59" s="483">
        <f>BD46+Results!$C$46</f>
        <v>6618.4116847283367</v>
      </c>
      <c r="BE59" s="483">
        <f>BE46+Results!$C$46</f>
        <v>6618.4197070862465</v>
      </c>
      <c r="BF59" s="483">
        <f>BF46+Results!$C$46</f>
        <v>6618.4272107287998</v>
      </c>
      <c r="BG59" s="483">
        <f>BG46+Results!$C$46</f>
        <v>6618.4341889445686</v>
      </c>
      <c r="BH59" s="483">
        <f>BH46+Results!$C$46</f>
        <v>6618.4406354735156</v>
      </c>
      <c r="BI59" s="483">
        <f>BI46+Results!$C$46</f>
        <v>6618.4465445125988</v>
      </c>
      <c r="BJ59" s="483">
        <f>BJ46+Results!$C$46</f>
        <v>6618.4519107209744</v>
      </c>
      <c r="BK59" s="483">
        <f>BK46+Results!$C$46</f>
        <v>6618.4567292248057</v>
      </c>
      <c r="BL59" s="483">
        <f>BL46+Results!$C$46</f>
        <v>6618.4609956216709</v>
      </c>
      <c r="BM59" s="483">
        <f>BM46+Results!$C$46</f>
        <v>6618.4647059845693</v>
      </c>
      <c r="BN59" s="483">
        <f>BN46+Results!$C$46</f>
        <v>6618.4678568655136</v>
      </c>
      <c r="BO59" s="483">
        <f>BO46+Results!$C$46</f>
        <v>6618.4704452987116</v>
      </c>
      <c r="BP59" s="483">
        <f>BP46+Results!$C$46</f>
        <v>6618.4724688033375</v>
      </c>
      <c r="BQ59" s="483">
        <f>BQ46+Results!$C$46</f>
        <v>6618.4739253858779</v>
      </c>
      <c r="BR59" s="483">
        <f>BR46+Results!$C$46</f>
        <v>6618.4748135420668</v>
      </c>
      <c r="BS59" s="483">
        <f>BS46+Results!$C$46</f>
        <v>6618.4751322583934</v>
      </c>
      <c r="BT59" s="483">
        <f>BT46+Results!$C$46</f>
        <v>6618.4748810131869</v>
      </c>
      <c r="BU59" s="483">
        <f>BU46+Results!$C$46</f>
        <v>6618.4740597772843</v>
      </c>
      <c r="BV59" s="483">
        <f>BV46+Results!$C$46</f>
        <v>6618.4726690142643</v>
      </c>
      <c r="BW59" s="483">
        <f>BW46+Results!$C$46</f>
        <v>6618.4707096802613</v>
      </c>
      <c r="BX59" s="483">
        <f>BX46+Results!$C$46</f>
        <v>6618.4681832233528</v>
      </c>
      <c r="BY59" s="483">
        <f>BY46+Results!$C$46</f>
        <v>6618.4650915825232</v>
      </c>
      <c r="BZ59" s="483">
        <f>BZ46+Results!$C$46</f>
        <v>6618.4614371862044</v>
      </c>
      <c r="CA59" s="483">
        <f>CA46+Results!$C$46</f>
        <v>6618.4572229503874</v>
      </c>
      <c r="CB59" s="483">
        <f>CB46+Results!$C$46</f>
        <v>6618.4524522763195</v>
      </c>
      <c r="CC59" s="483">
        <f>CC46+Results!$C$46</f>
        <v>6618.4471290477795</v>
      </c>
      <c r="CD59" s="483">
        <f>CD46+Results!$C$46</f>
        <v>6618.4412576279328</v>
      </c>
      <c r="CE59" s="483">
        <f>CE46+Results!$C$46</f>
        <v>6618.4348428557723</v>
      </c>
      <c r="CF59" s="483">
        <f>CF46+Results!$C$46</f>
        <v>6618.4278900421532</v>
      </c>
      <c r="CG59" s="483">
        <f>CG46+Results!$C$46</f>
        <v>6618.4204049654045</v>
      </c>
      <c r="CH59" s="483">
        <f>CH46+Results!$C$46</f>
        <v>6618.4123938665543</v>
      </c>
      <c r="CI59" s="483">
        <f>CI46+Results!$C$46</f>
        <v>6618.4038634441331</v>
      </c>
      <c r="CJ59" s="483">
        <f>CJ46+Results!$C$46</f>
        <v>6618.3948208485999</v>
      </c>
      <c r="CK59" s="483">
        <f>CK46+Results!$C$46</f>
        <v>6618.3852736763565</v>
      </c>
      <c r="CL59" s="483">
        <f>CL46+Results!$C$46</f>
        <v>6618.3752299633907</v>
      </c>
      <c r="CM59" s="483">
        <f>CM46+Results!$C$46</f>
        <v>6618.364698178525</v>
      </c>
      <c r="CN59" s="483">
        <f>CN46+Results!$C$46</f>
        <v>6618.3536872162958</v>
      </c>
      <c r="CO59" s="483">
        <f>CO46+Results!$C$46</f>
        <v>6618.3422063894577</v>
      </c>
      <c r="CP59" s="483">
        <f>CP46+Results!$C$46</f>
        <v>6618.3302654211257</v>
      </c>
      <c r="CQ59" s="483">
        <f>CQ46+Results!$C$46</f>
        <v>6618.3178744365596</v>
      </c>
      <c r="CR59" s="483">
        <f>CR46+Results!$C$46</f>
        <v>6618.3050439545923</v>
      </c>
      <c r="CS59" s="483">
        <f>CS46+Results!$C$46</f>
        <v>6618.2917848787238</v>
      </c>
      <c r="CT59" s="483">
        <f>CT46+Results!$C$46</f>
        <v>6618.278108487867</v>
      </c>
      <c r="CU59" s="483">
        <f>CU46+Results!$C$46</f>
        <v>6618.2640264267757</v>
      </c>
      <c r="CV59" s="483">
        <f>CV46+Results!$C$46</f>
        <v>6618.2495506961459</v>
      </c>
      <c r="CW59" s="483">
        <f>CW46+Results!$C$46</f>
        <v>6618.2346936424046</v>
      </c>
      <c r="CX59" s="483">
        <f>CX46+Results!$C$46</f>
        <v>6618.2194679472022</v>
      </c>
      <c r="CY59" s="483">
        <f>CY46+Results!$C$46</f>
        <v>6618.2038866165985</v>
      </c>
      <c r="CZ59" s="483">
        <f>CZ46+Results!$C$46</f>
        <v>6618.1879629699743</v>
      </c>
      <c r="DA59" s="483">
        <f>DA46+Results!$C$46</f>
        <v>6618.1717106286605</v>
      </c>
      <c r="DB59" s="483">
        <f>DB46+Results!$C$46</f>
        <v>6618.1551435043048</v>
      </c>
      <c r="DC59" s="483">
        <f>DC46+Results!$C$46</f>
        <v>6618.1382757869778</v>
      </c>
      <c r="DD59" s="483">
        <f>DD46+Results!$C$46</f>
        <v>6618.1211219330344</v>
      </c>
      <c r="DE59" s="483">
        <f>DE46+Results!$C$46</f>
        <v>6618.1036966527445</v>
      </c>
      <c r="DF59" s="483">
        <f>DF46+Results!$C$46</f>
        <v>6618.0860148976863</v>
      </c>
      <c r="DG59" s="483">
        <f>DG46+Results!$C$46</f>
        <v>6618.0680918479384</v>
      </c>
      <c r="DH59" s="483">
        <f>DH46+Results!$C$46</f>
        <v>6618.0499428990552</v>
      </c>
      <c r="DI59" s="483">
        <f>DI46+Results!$C$46</f>
        <v>6618.0315836488635</v>
      </c>
      <c r="DJ59" s="483">
        <f>DJ46+Results!$C$46</f>
        <v>6618.0130298840631</v>
      </c>
      <c r="DK59" s="483">
        <f>DK46+Results!$C$46</f>
        <v>6617.99429756667</v>
      </c>
      <c r="DL59" s="483">
        <f>DL46+Results!$C$46</f>
        <v>6617.9754028202933</v>
      </c>
      <c r="DM59" s="483">
        <f>DM46+Results!$C$46</f>
        <v>6617.9563619162691</v>
      </c>
      <c r="DN59" s="483">
        <f>DN46+Results!$C$46</f>
        <v>6617.937191259658</v>
      </c>
      <c r="DO59" s="483">
        <f>DO46+Results!$C$46</f>
        <v>6617.917907375122</v>
      </c>
      <c r="DP59" s="483">
        <f>DP46+Results!$C$46</f>
        <v>6617.898526892689</v>
      </c>
      <c r="DQ59" s="483">
        <f>DQ46+Results!$C$46</f>
        <v>6617.8790665334218</v>
      </c>
      <c r="DR59" s="483">
        <f>DR46+Results!$C$46</f>
        <v>6617.8595430949963</v>
      </c>
      <c r="DS59" s="483">
        <f>DS46+Results!$C$46</f>
        <v>6617.8399734372097</v>
      </c>
      <c r="DT59" s="483">
        <f>DT46+Results!$C$46</f>
        <v>6617.8203744674311</v>
      </c>
      <c r="DU59" s="483">
        <f>DU46+Results!$C$46</f>
        <v>6617.8007631259925</v>
      </c>
      <c r="DV59" s="483">
        <f>DV46+Results!$C$46</f>
        <v>6617.7811563715586</v>
      </c>
      <c r="DW59" s="483">
        <f>DW46+Results!$C$46</f>
        <v>6617.7615711664621</v>
      </c>
      <c r="DX59" s="483">
        <f>DX46+Results!$C$46</f>
        <v>6617.7420244620298</v>
      </c>
      <c r="DY59" s="483">
        <f>DY46+Results!$C$46</f>
        <v>6617.722533183919</v>
      </c>
      <c r="DZ59" s="483">
        <f>DZ46+Results!$C$46</f>
        <v>6617.7031142174592</v>
      </c>
      <c r="EA59" s="483">
        <f>EA46+Results!$C$46</f>
        <v>6617.6837843930252</v>
      </c>
      <c r="EB59" s="483">
        <f>EB46+Results!$C$46</f>
        <v>6617.6645604714522</v>
      </c>
      <c r="EC59" s="483">
        <f>EC46+Results!$C$46</f>
        <v>6617.6454591294987</v>
      </c>
      <c r="ED59" s="483">
        <f>ED46+Results!$C$46</f>
        <v>6617.6264969453823</v>
      </c>
      <c r="EE59" s="483">
        <f>EE46+Results!$C$46</f>
        <v>6617.6076903843859</v>
      </c>
      <c r="EF59" s="483">
        <f>EF46+Results!$C$46</f>
        <v>6617.5890557845578</v>
      </c>
      <c r="EG59" s="483">
        <f>EG46+Results!$C$46</f>
        <v>6617.570609342516</v>
      </c>
      <c r="EH59" s="483">
        <f>EH46+Results!$C$46</f>
        <v>6617.552367099368</v>
      </c>
      <c r="EI59" s="483">
        <f>EI46+Results!$C$46</f>
        <v>6617.5343449267502</v>
      </c>
      <c r="EJ59" s="483">
        <f>EJ46+Results!$C$46</f>
        <v>6617.5165585130235</v>
      </c>
      <c r="EK59" s="483">
        <f>EK46+Results!$C$46</f>
        <v>6617.499023349601</v>
      </c>
      <c r="EL59" s="483">
        <f>EL46+Results!$C$46</f>
        <v>6617.4817547174571</v>
      </c>
      <c r="EM59" s="483">
        <f>EM46+Results!$C$46</f>
        <v>6617.4647676737959</v>
      </c>
      <c r="EN59" s="483">
        <f>EN46+Results!$C$46</f>
        <v>6617.4480770389255</v>
      </c>
      <c r="EO59" s="483">
        <f>EO46+Results!$C$46</f>
        <v>6617.4316973833102</v>
      </c>
      <c r="EP59" s="483">
        <f>EP46+Results!$C$46</f>
        <v>6617.4156430148487</v>
      </c>
      <c r="EQ59" s="483">
        <f>EQ46+Results!$C$46</f>
        <v>6617.3999279663685</v>
      </c>
      <c r="ER59" s="483">
        <f>ER46+Results!$C$46</f>
        <v>6617.3845659833478</v>
      </c>
      <c r="ES59" s="483">
        <f>ES46+Results!$C$46</f>
        <v>6617.3695705118862</v>
      </c>
      <c r="ET59" s="483">
        <f>ET46+Results!$C$46</f>
        <v>6617.3549546869272</v>
      </c>
      <c r="EU59" s="483">
        <f>EU46+Results!$C$46</f>
        <v>6617.3407313207445</v>
      </c>
      <c r="EV59" s="483">
        <f>EV46+Results!$C$46</f>
        <v>6617.3269128917</v>
      </c>
      <c r="EW59" s="483">
        <f>EW46+Results!$C$46</f>
        <v>6617.313511533288</v>
      </c>
      <c r="EX59" s="483">
        <f>EX46+Results!$C$46</f>
        <v>6617.3005390234748</v>
      </c>
      <c r="EY59" s="483">
        <f>EY46+Results!$C$46</f>
        <v>6617.2880067743372</v>
      </c>
      <c r="EZ59" s="483">
        <f>EZ46+Results!$C$46</f>
        <v>6617.2759258220121</v>
      </c>
      <c r="FA59" s="483">
        <f>FA46+Results!$C$46</f>
        <v>6617.2643068169755</v>
      </c>
      <c r="FB59" s="483">
        <f>FB46+Results!$C$46</f>
        <v>6617.2531600146413</v>
      </c>
      <c r="FC59" s="483">
        <f>FC46+Results!$C$46</f>
        <v>6617.2424952663014</v>
      </c>
      <c r="FD59" s="483">
        <f>FD46+Results!$C$46</f>
        <v>6617.2323220104163</v>
      </c>
      <c r="FE59" s="483">
        <f>FE46+Results!$C$46</f>
        <v>6617.2226492642521</v>
      </c>
      <c r="FF59" s="483">
        <f>FF46+Results!$C$46</f>
        <v>6617.2134856158837</v>
      </c>
      <c r="FG59" s="483">
        <f>FG46+Results!$C$46</f>
        <v>6617.2048392165634</v>
      </c>
      <c r="FH59" s="483">
        <f>FH46+Results!$C$46</f>
        <v>6617.1967177734668</v>
      </c>
      <c r="FI59" s="483">
        <f>FI46+Results!$C$46</f>
        <v>6617.189128542821</v>
      </c>
      <c r="FJ59" s="483">
        <f>FJ46+Results!$C$46</f>
        <v>6617.1820783234134</v>
      </c>
      <c r="FK59" s="483">
        <f>FK46+Results!$C$46</f>
        <v>6617.1755734505068</v>
      </c>
      <c r="FL59" s="483">
        <f>FL46+Results!$C$46</f>
        <v>6617.169619790142</v>
      </c>
      <c r="FM59" s="483">
        <f>FM46+Results!$C$46</f>
        <v>6617.1642227338471</v>
      </c>
      <c r="FN59" s="483">
        <f>FN46+Results!$C$46</f>
        <v>6617.1593871937639</v>
      </c>
      <c r="FO59" s="483">
        <f>FO46+Results!$C$46</f>
        <v>6617.1551175981749</v>
      </c>
      <c r="FP59" s="483">
        <f>FP46+Results!$C$46</f>
        <v>6617.1514178874586</v>
      </c>
      <c r="FQ59" s="483">
        <f>FQ46+Results!$C$46</f>
        <v>6617.1482915104607</v>
      </c>
      <c r="FR59" s="483">
        <f>FR46+Results!$C$46</f>
        <v>6617.1457414212882</v>
      </c>
      <c r="FS59" s="483">
        <f>FS46+Results!$C$46</f>
        <v>6617.14377007654</v>
      </c>
      <c r="FT59" s="483">
        <f>FT46+Results!$C$46</f>
        <v>6617.1423794329548</v>
      </c>
      <c r="FU59" s="483">
        <f>FU46+Results!$C$46</f>
        <v>6617.1415709455014</v>
      </c>
      <c r="FV59" s="483">
        <f>FV46+Results!$C$46</f>
        <v>6617.1413455659012</v>
      </c>
      <c r="FW59" s="483">
        <f>FW46+Results!$C$46</f>
        <v>6617.1417037415813</v>
      </c>
      <c r="FX59" s="483">
        <f>FX46+Results!$C$46</f>
        <v>6617.1426454150715</v>
      </c>
      <c r="FY59" s="483">
        <f>FY46+Results!$C$46</f>
        <v>6617.1441700238347</v>
      </c>
      <c r="FZ59" s="483">
        <f>FZ46+Results!$C$46</f>
        <v>6617.1462765005354</v>
      </c>
      <c r="GA59" s="483">
        <f>GA46+Results!$C$46</f>
        <v>6617.1489632737484</v>
      </c>
      <c r="GB59" s="483">
        <f>GB46+Results!$C$46</f>
        <v>6617.1522282690994</v>
      </c>
      <c r="GC59" s="483">
        <f>GC46+Results!$C$46</f>
        <v>6617.1560689108528</v>
      </c>
      <c r="GD59" s="483">
        <f>GD46+Results!$C$46</f>
        <v>6617.1604821239216</v>
      </c>
      <c r="GE59" s="483">
        <f>GE46+Results!$C$46</f>
        <v>6617.1654643363199</v>
      </c>
      <c r="GF59" s="483">
        <f>GF46+Results!$C$46</f>
        <v>6617.171011482048</v>
      </c>
      <c r="GG59" s="483">
        <f>GG46+Results!$C$46</f>
        <v>6617.1771190043992</v>
      </c>
      <c r="GH59" s="483">
        <f>GH46+Results!$C$46</f>
        <v>6617.1837818597023</v>
      </c>
      <c r="GI59" s="483">
        <f>GI46+Results!$C$46</f>
        <v>6617.190994521482</v>
      </c>
      <c r="GJ59" s="483">
        <f>GJ46+Results!$C$46</f>
        <v>6617.1987509850405</v>
      </c>
      <c r="GK59" s="483">
        <f>GK46+Results!$C$46</f>
        <v>6617.2070447724609</v>
      </c>
      <c r="GL59" s="483">
        <f>GL46+Results!$C$46</f>
        <v>6617.215868938014</v>
      </c>
      <c r="GM59" s="483">
        <f>GM46+Results!$C$46</f>
        <v>6617.2252160739799</v>
      </c>
      <c r="GN59" s="483">
        <f>GN46+Results!$C$46</f>
        <v>6617.2350783168695</v>
      </c>
      <c r="GO59" s="483">
        <f>GO46+Results!$C$46</f>
        <v>6617.2454473540447</v>
      </c>
      <c r="GP59" s="483">
        <f>GP46+Results!$C$46</f>
        <v>6617.2563144307278</v>
      </c>
      <c r="GQ59" s="483">
        <f>GQ46+Results!$C$46</f>
        <v>6617.2676703574052</v>
      </c>
      <c r="GR59" s="483">
        <f>GR46+Results!$C$46</f>
        <v>6617.2795055175957</v>
      </c>
      <c r="GS59" s="483">
        <f>GS46+Results!$C$46</f>
        <v>6617.2918098760083</v>
      </c>
      <c r="GT59" s="483">
        <f>GT46+Results!$C$46</f>
        <v>6617.3045729870591</v>
      </c>
      <c r="GU59" s="483">
        <f>GU46+Results!$C$46</f>
        <v>6617.3177840037406</v>
      </c>
      <c r="GV59" s="483">
        <f>GV46+Results!$C$46</f>
        <v>6617.3314316868555</v>
      </c>
      <c r="GW59" s="483">
        <f>GW46+Results!$C$46</f>
        <v>6617.3455044145849</v>
      </c>
      <c r="GX59" s="483">
        <f>GX46+Results!$C$46</f>
        <v>6617.3599901923935</v>
      </c>
      <c r="GY59" s="483">
        <f>GY46+Results!$C$46</f>
        <v>6617.3748766632625</v>
      </c>
      <c r="GZ59" s="483">
        <f>GZ46+Results!$C$46</f>
        <v>6617.3901511182403</v>
      </c>
      <c r="HA59" s="483">
        <f>HA46+Results!$C$46</f>
        <v>6617.4058005073011</v>
      </c>
      <c r="HB59" s="483">
        <f>HB46+Results!$C$46</f>
        <v>6617.4218114505074</v>
      </c>
      <c r="HC59" s="483">
        <f>HC46+Results!$C$46</f>
        <v>6617.4381702494547</v>
      </c>
      <c r="HD59" s="483">
        <f>HD46+Results!$C$46</f>
        <v>6617.4548628990033</v>
      </c>
      <c r="HE59" s="483">
        <f>HE46+Results!$C$46</f>
        <v>6617.4718750992788</v>
      </c>
      <c r="HF59" s="483">
        <f>HF46+Results!$C$46</f>
        <v>6617.489192267928</v>
      </c>
      <c r="HG59" s="483">
        <f>HG46+Results!$C$46</f>
        <v>6617.5067995526306</v>
      </c>
      <c r="HH59" s="483">
        <f>HH46+Results!$C$46</f>
        <v>6617.5246818438454</v>
      </c>
      <c r="HI59" s="483">
        <f>HI46+Results!$C$46</f>
        <v>6617.5428237877832</v>
      </c>
      <c r="HJ59" s="483">
        <f>HJ46+Results!$C$46</f>
        <v>6617.5612097996</v>
      </c>
      <c r="HK59" s="483">
        <f>HK46+Results!$C$46</f>
        <v>6617.5798240767908</v>
      </c>
      <c r="HL59" s="483">
        <f>HL46+Results!$C$46</f>
        <v>6617.5986506127783</v>
      </c>
      <c r="HM59" s="483">
        <f>HM46+Results!$C$46</f>
        <v>6617.6176732106869</v>
      </c>
      <c r="HN59" s="483">
        <f>HN46+Results!$C$46</f>
        <v>6617.6368754972791</v>
      </c>
      <c r="HO59" s="483">
        <f>HO46+Results!$C$46</f>
        <v>6617.6562409370572</v>
      </c>
      <c r="HP59" s="483">
        <f>HP46+Results!$C$46</f>
        <v>6617.675752846505</v>
      </c>
      <c r="HQ59" s="483">
        <f>HQ46+Results!$C$46</f>
        <v>6617.6953944084653</v>
      </c>
      <c r="HR59" s="483">
        <f>HR46+Results!$C$46</f>
        <v>6617.7151486866387</v>
      </c>
      <c r="HS59" s="483">
        <f>HS46+Results!$C$46</f>
        <v>6617.7349986401896</v>
      </c>
      <c r="HT59" s="483">
        <f>HT46+Results!$C$46</f>
        <v>6617.7549271384487</v>
      </c>
      <c r="HU59" s="483">
        <f>HU46+Results!$C$46</f>
        <v>6617.7749169756971</v>
      </c>
      <c r="HV59" s="483">
        <f>HV46+Results!$C$46</f>
        <v>6617.7949508860247</v>
      </c>
      <c r="HW59" s="483">
        <f>HW46+Results!$C$46</f>
        <v>6617.8150115582384</v>
      </c>
      <c r="HX59" s="483">
        <f>HX46+Results!$C$46</f>
        <v>6617.8350816508237</v>
      </c>
      <c r="HY59" s="483">
        <f>HY46+Results!$C$46</f>
        <v>6617.8551438069317</v>
      </c>
      <c r="HZ59" s="483">
        <f>HZ46+Results!$C$46</f>
        <v>6617.8751806693881</v>
      </c>
      <c r="IA59" s="483">
        <f>IA46+Results!$C$46</f>
        <v>6617.8951748957061</v>
      </c>
      <c r="IB59" s="483">
        <f>IB46+Results!$C$46</f>
        <v>6617.9151091730901</v>
      </c>
      <c r="IC59" s="483">
        <f>IC46+Results!$C$46</f>
        <v>6617.9349662334271</v>
      </c>
      <c r="ID59" s="483">
        <f>ID46+Results!$C$46</f>
        <v>6617.9547288682334</v>
      </c>
      <c r="IE59" s="483">
        <f>IE46+Results!$C$46</f>
        <v>6617.9743799435637</v>
      </c>
      <c r="IF59" s="483">
        <f>IF46+Results!$C$46</f>
        <v>6617.9939024148607</v>
      </c>
      <c r="IG59" s="483">
        <f>IG46+Results!$C$46</f>
        <v>6618.0132793417251</v>
      </c>
      <c r="IH59" s="483">
        <f>IH46+Results!$C$46</f>
        <v>6618.0324939026113</v>
      </c>
      <c r="II59" s="483">
        <f>II46+Results!$C$46</f>
        <v>6618.0515294094184</v>
      </c>
      <c r="IJ59" s="483">
        <f>IJ46+Results!$C$46</f>
        <v>6618.070369321973</v>
      </c>
      <c r="IK59" s="483">
        <f>IK46+Results!$C$46</f>
        <v>6618.08899726239</v>
      </c>
      <c r="IL59" s="483">
        <f>IL46+Results!$C$46</f>
        <v>6618.1073970293</v>
      </c>
      <c r="IM59" s="483">
        <f>IM46+Results!$C$46</f>
        <v>6618.1255526119248</v>
      </c>
      <c r="IN59" s="483">
        <f>IN46+Results!$C$46</f>
        <v>6618.1434482039986</v>
      </c>
      <c r="IO59" s="483">
        <f>IO46+Results!$C$46</f>
        <v>6618.1610682175115</v>
      </c>
      <c r="IP59" s="483">
        <f>IP46+Results!$C$46</f>
        <v>6618.1783972962776</v>
      </c>
      <c r="IQ59" s="483">
        <f>IQ46+Results!$C$46</f>
        <v>6618.1954203292989</v>
      </c>
      <c r="IR59" s="483">
        <f>IR46+Results!$C$46</f>
        <v>6618.2121224639286</v>
      </c>
      <c r="IS59" s="483">
        <f>IS46+Results!$C$46</f>
        <v>6618.2284891188119</v>
      </c>
      <c r="IT59" s="483">
        <f>IT46+Results!$C$46</f>
        <v>6618.2445059966039</v>
      </c>
      <c r="IU59" s="483">
        <f>IU46+Results!$C$46</f>
        <v>6618.2601590964377</v>
      </c>
      <c r="IV59" s="483">
        <f>IV46+Results!$C$46</f>
        <v>6618.2754347261462</v>
      </c>
      <c r="IW59" s="483">
        <f>IW46+Results!$C$46</f>
        <v>6618.2903195142235</v>
      </c>
      <c r="IX59" s="483">
        <f>IX46+Results!$C$46</f>
        <v>6618.3048004215116</v>
      </c>
      <c r="IY59" s="483">
        <f>IY46+Results!$C$46</f>
        <v>6618.3188647526031</v>
      </c>
      <c r="IZ59" s="483">
        <f>IZ46+Results!$C$46</f>
        <v>6618.3325001669509</v>
      </c>
      <c r="JA59" s="483">
        <f>JA46+Results!$C$46</f>
        <v>6618.345694689684</v>
      </c>
      <c r="JB59" s="483">
        <f>JB46+Results!$C$46</f>
        <v>6618.3584367220983</v>
      </c>
      <c r="JC59" s="483">
        <f>JC46+Results!$C$46</f>
        <v>6618.3707150518394</v>
      </c>
      <c r="JD59" s="483">
        <f>JD46+Results!$C$46</f>
        <v>6618.3825188627443</v>
      </c>
      <c r="JE59" s="483">
        <f>JE46+Results!$C$46</f>
        <v>6618.3938377443574</v>
      </c>
      <c r="JF59" s="483">
        <f>JF46+Results!$C$46</f>
        <v>6618.4046617010863</v>
      </c>
      <c r="JG59" s="483">
        <f>JG46+Results!$C$46</f>
        <v>6618.414981161015</v>
      </c>
      <c r="JH59" s="483">
        <f>JH46+Results!$C$46</f>
        <v>6618.4247869843466</v>
      </c>
    </row>
    <row r="60" spans="3:268" hidden="1" x14ac:dyDescent="0.25">
      <c r="P60" s="48"/>
      <c r="Q60" s="48"/>
      <c r="R60" s="48">
        <f>IF(R57&gt;360,Q60,R59*SIN(RADIANS(R57)))</f>
        <v>0</v>
      </c>
      <c r="S60" s="48">
        <f t="shared" ref="S60" si="156">IF(S57&gt;360,R60,S59*SIN(RADIANS(S57)))</f>
        <v>194.60838231128329</v>
      </c>
      <c r="T60" s="48">
        <f t="shared" ref="T60" si="157">IF(T57&gt;360,S60,T59*SIN(RADIANS(T57)))</f>
        <v>389.0484422738495</v>
      </c>
      <c r="U60" s="48">
        <f t="shared" ref="U60" si="158">IF(U57&gt;360,T60,U59*SIN(RADIANS(U57)))</f>
        <v>583.15200565975385</v>
      </c>
      <c r="V60" s="48">
        <f t="shared" ref="V60" si="159">IF(V57&gt;360,U60,V59*SIN(RADIANS(V57)))</f>
        <v>776.75119218278701</v>
      </c>
      <c r="W60" s="48">
        <f t="shared" ref="W60" si="160">IF(W57&gt;360,V60,W59*SIN(RADIANS(W57)))</f>
        <v>969.67856067448793</v>
      </c>
      <c r="X60" s="48">
        <f t="shared" ref="X60" si="161">IF(X57&gt;360,W60,X59*SIN(RADIANS(X57)))</f>
        <v>1161.7672538704471</v>
      </c>
      <c r="Y60" s="48">
        <f t="shared" ref="Y60" si="162">IF(Y57&gt;360,X60,Y59*SIN(RADIANS(Y57)))</f>
        <v>1352.8511426818102</v>
      </c>
      <c r="Z60" s="48">
        <f t="shared" ref="Z60" si="163">IF(Z57&gt;360,Y60,Z59*SIN(RADIANS(Z57)))</f>
        <v>1542.764969827371</v>
      </c>
      <c r="AA60" s="48">
        <f t="shared" ref="AA60" si="164">IF(AA57&gt;360,Z60,AA59*SIN(RADIANS(AA57)))</f>
        <v>1731.3444927022267</v>
      </c>
      <c r="AB60" s="48">
        <f t="shared" ref="AB60" si="165">IF(AB57&gt;360,AA60,AB59*SIN(RADIANS(AB57)))</f>
        <v>1918.4266253596581</v>
      </c>
      <c r="AC60" s="48">
        <f t="shared" ref="AC60" si="166">IF(AC57&gt;360,AB60,AC59*SIN(RADIANS(AC57)))</f>
        <v>2103.8495794837149</v>
      </c>
      <c r="AD60" s="48">
        <f t="shared" ref="AD60" si="167">IF(AD57&gt;360,AC60,AD59*SIN(RADIANS(AD57)))</f>
        <v>2287.4530042308547</v>
      </c>
      <c r="AE60" s="48">
        <f t="shared" ref="AE60" si="168">IF(AE57&gt;360,AD60,AE59*SIN(RADIANS(AE57)))</f>
        <v>2469.0781248200287</v>
      </c>
      <c r="AF60" s="48">
        <f t="shared" ref="AF60" si="169">IF(AF57&gt;360,AE60,AF59*SIN(RADIANS(AF57)))</f>
        <v>2648.5678797516998</v>
      </c>
      <c r="AG60" s="48">
        <f t="shared" ref="AG60" si="170">IF(AG57&gt;360,AF60,AG59*SIN(RADIANS(AG57)))</f>
        <v>2825.7670565374892</v>
      </c>
      <c r="AH60" s="48">
        <f t="shared" ref="AH60" si="171">IF(AH57&gt;360,AG60,AH59*SIN(RADIANS(AH57)))</f>
        <v>3000.5224258234689</v>
      </c>
      <c r="AI60" s="48">
        <f t="shared" ref="AI60" si="172">IF(AI57&gt;360,AH60,AI59*SIN(RADIANS(AI57)))</f>
        <v>3172.6828737915353</v>
      </c>
      <c r="AJ60" s="48">
        <f t="shared" ref="AJ60" si="173">IF(AJ57&gt;360,AI60,AJ59*SIN(RADIANS(AJ57)))</f>
        <v>3342.0995327247997</v>
      </c>
      <c r="AK60" s="48">
        <f t="shared" ref="AK60" si="174">IF(AK57&gt;360,AJ60,AK59*SIN(RADIANS(AK57)))</f>
        <v>3508.6259096245481</v>
      </c>
      <c r="AL60" s="48">
        <f t="shared" ref="AL60" si="175">IF(AL57&gt;360,AK60,AL59*SIN(RADIANS(AL57)))</f>
        <v>3672.1180127680332</v>
      </c>
      <c r="AM60" s="48">
        <f t="shared" ref="AM60" si="176">IF(AM57&gt;360,AL60,AM59*SIN(RADIANS(AM57)))</f>
        <v>3832.4344760981371</v>
      </c>
      <c r="AN60" s="48">
        <f t="shared" ref="AN60" si="177">IF(AN57&gt;360,AM60,AN59*SIN(RADIANS(AN57)))</f>
        <v>3989.4366813378824</v>
      </c>
      <c r="AO60" s="48">
        <f t="shared" ref="AO60" si="178">IF(AO57&gt;360,AN60,AO59*SIN(RADIANS(AO57)))</f>
        <v>4142.9888777246824</v>
      </c>
      <c r="AP60" s="48">
        <f t="shared" ref="AP60" si="179">IF(AP57&gt;360,AO60,AP59*SIN(RADIANS(AP57)))</f>
        <v>4292.9582992613678</v>
      </c>
      <c r="AQ60" s="48">
        <f t="shared" ref="AQ60" si="180">IF(AQ57&gt;360,AP60,AQ59*SIN(RADIANS(AQ57)))</f>
        <v>4439.2152793831228</v>
      </c>
      <c r="AR60" s="48">
        <f t="shared" ref="AR60" si="181">IF(AR57&gt;360,AQ60,AR59*SIN(RADIANS(AR57)))</f>
        <v>4581.6333629417422</v>
      </c>
      <c r="AS60" s="48">
        <f t="shared" ref="AS60" si="182">IF(AS57&gt;360,AR60,AS59*SIN(RADIANS(AS57)))</f>
        <v>4720.089415410951</v>
      </c>
      <c r="AT60" s="48">
        <f t="shared" ref="AT60" si="183">IF(AT57&gt;360,AS60,AT59*SIN(RADIANS(AT57)))</f>
        <v>4854.4637292188945</v>
      </c>
      <c r="AU60" s="48">
        <f t="shared" ref="AU60" si="184">IF(AU57&gt;360,AT60,AU59*SIN(RADIANS(AU57)))</f>
        <v>4984.6401271164659</v>
      </c>
      <c r="AV60" s="48">
        <f t="shared" ref="AV60" si="185">IF(AV57&gt;360,AU60,AV59*SIN(RADIANS(AV57)))</f>
        <v>5110.5060624926136</v>
      </c>
      <c r="AW60" s="48">
        <f t="shared" ref="AW60" si="186">IF(AW57&gt;360,AV60,AW59*SIN(RADIANS(AW57)))</f>
        <v>5231.9527165504969</v>
      </c>
      <c r="AX60" s="48">
        <f t="shared" ref="AX60" si="187">IF(AX57&gt;360,AW60,AX59*SIN(RADIANS(AX57)))</f>
        <v>5348.8750922609997</v>
      </c>
      <c r="AY60" s="48">
        <f t="shared" ref="AY60" si="188">IF(AY57&gt;360,AX60,AY59*SIN(RADIANS(AY57)))</f>
        <v>5461.1721050129563</v>
      </c>
      <c r="AZ60" s="48">
        <f t="shared" ref="AZ60" si="189">IF(AZ57&gt;360,AY60,AZ59*SIN(RADIANS(AZ57)))</f>
        <v>5568.7466698822163</v>
      </c>
      <c r="BA60" s="48">
        <f t="shared" ref="BA60" si="190">IF(BA57&gt;360,AZ60,BA59*SIN(RADIANS(BA57)))</f>
        <v>5671.5057854446741</v>
      </c>
      <c r="BB60" s="48">
        <f t="shared" ref="BB60" si="191">IF(BB57&gt;360,BA60,BB59*SIN(RADIANS(BB57)))</f>
        <v>5769.3606140613037</v>
      </c>
      <c r="BC60" s="48">
        <f t="shared" ref="BC60" si="192">IF(BC57&gt;360,BB60,BC59*SIN(RADIANS(BC57)))</f>
        <v>5862.2265585663035</v>
      </c>
      <c r="BD60" s="48">
        <f t="shared" ref="BD60" si="193">IF(BD57&gt;360,BC60,BD59*SIN(RADIANS(BD57)))</f>
        <v>5950.0233352925625</v>
      </c>
      <c r="BE60" s="48">
        <f t="shared" ref="BE60" si="194">IF(BE57&gt;360,BD60,BE59*SIN(RADIANS(BE57)))</f>
        <v>6032.6750433717571</v>
      </c>
      <c r="BF60" s="48">
        <f t="shared" ref="BF60" si="195">IF(BF57&gt;360,BE60,BF59*SIN(RADIANS(BF57)))</f>
        <v>6110.1102302496711</v>
      </c>
      <c r="BG60" s="48">
        <f t="shared" ref="BG60" si="196">IF(BG57&gt;360,BF60,BG59*SIN(RADIANS(BG57)))</f>
        <v>6182.261953360523</v>
      </c>
      <c r="BH60" s="48">
        <f t="shared" ref="BH60" si="197">IF(BH57&gt;360,BG60,BH59*SIN(RADIANS(BH57)))</f>
        <v>6249.0678379073843</v>
      </c>
      <c r="BI60" s="48">
        <f t="shared" ref="BI60" si="198">IF(BI57&gt;360,BH60,BI59*SIN(RADIANS(BI57)))</f>
        <v>6310.4701306991783</v>
      </c>
      <c r="BJ60" s="48">
        <f t="shared" ref="BJ60" si="199">IF(BJ57&gt;360,BI60,BJ59*SIN(RADIANS(BJ57)))</f>
        <v>6366.4157499980429</v>
      </c>
      <c r="BK60" s="48">
        <f t="shared" ref="BK60" si="200">IF(BK57&gt;360,BJ60,BK59*SIN(RADIANS(BK57)))</f>
        <v>6416.8563313343466</v>
      </c>
      <c r="BL60" s="48">
        <f t="shared" ref="BL60" si="201">IF(BL57&gt;360,BK60,BL59*SIN(RADIANS(BL57)))</f>
        <v>6461.7482692500616</v>
      </c>
      <c r="BM60" s="48">
        <f t="shared" ref="BM60" si="202">IF(BM57&gt;360,BL60,BM59*SIN(RADIANS(BM57)))</f>
        <v>6501.0527549346962</v>
      </c>
      <c r="BN60" s="48">
        <f t="shared" ref="BN60" si="203">IF(BN57&gt;360,BM60,BN59*SIN(RADIANS(BN57)))</f>
        <v>6534.7358097215247</v>
      </c>
      <c r="BO60" s="48">
        <f t="shared" ref="BO60" si="204">IF(BO57&gt;360,BN60,BO59*SIN(RADIANS(BO57)))</f>
        <v>6562.7683144153798</v>
      </c>
      <c r="BP60" s="48">
        <f t="shared" ref="BP60" si="205">IF(BP57&gt;360,BO60,BP59*SIN(RADIANS(BP57)))</f>
        <v>6585.1260344268858</v>
      </c>
      <c r="BQ60" s="48">
        <f t="shared" ref="BQ60" si="206">IF(BQ57&gt;360,BP60,BQ59*SIN(RADIANS(BQ57)))</f>
        <v>6601.7896406915388</v>
      </c>
      <c r="BR60" s="48">
        <f t="shared" ref="BR60" si="207">IF(BR57&gt;360,BQ60,BR59*SIN(RADIANS(BR57)))</f>
        <v>6612.7447263557315</v>
      </c>
      <c r="BS60" s="48">
        <f t="shared" ref="BS60" si="208">IF(BS57&gt;360,BR60,BS59*SIN(RADIANS(BS57)))</f>
        <v>6617.9818192153743</v>
      </c>
      <c r="BT60" s="48">
        <f t="shared" ref="BT60" si="209">IF(BT57&gt;360,BS60,BT59*SIN(RADIANS(BT57)))</f>
        <v>6617.4963898964652</v>
      </c>
      <c r="BU60" s="48">
        <f t="shared" ref="BU60" si="210">IF(BU57&gt;360,BT60,BU59*SIN(RADIANS(BU57)))</f>
        <v>6611.2888557705528</v>
      </c>
      <c r="BV60" s="48">
        <f t="shared" ref="BV60" si="211">IF(BV57&gt;360,BU60,BV59*SIN(RADIANS(BV57)))</f>
        <v>6599.3645806017412</v>
      </c>
      <c r="BW60" s="48">
        <f t="shared" ref="BW60" si="212">IF(BW57&gt;360,BV60,BW59*SIN(RADIANS(BW57)))</f>
        <v>6581.7338699254997</v>
      </c>
      <c r="BX60" s="48">
        <f t="shared" ref="BX60" si="213">IF(BX57&gt;360,BW60,BX59*SIN(RADIANS(BX57)))</f>
        <v>6558.4119621632335</v>
      </c>
      <c r="BY60" s="48">
        <f t="shared" ref="BY60" si="214">IF(BY57&gt;360,BX60,BY59*SIN(RADIANS(BY57)))</f>
        <v>6529.4190154801872</v>
      </c>
      <c r="BZ60" s="48">
        <f t="shared" ref="BZ60" si="215">IF(BZ57&gt;360,BY60,BZ59*SIN(RADIANS(BZ57)))</f>
        <v>6494.7800903979532</v>
      </c>
      <c r="CA60" s="48">
        <f t="shared" ref="CA60" si="216">IF(CA57&gt;360,BZ60,CA59*SIN(RADIANS(CA57)))</f>
        <v>6454.5251281764049</v>
      </c>
      <c r="CB60" s="48">
        <f t="shared" ref="CB60" si="217">IF(CB57&gt;360,CA60,CB59*SIN(RADIANS(CB57)))</f>
        <v>6408.6889249836277</v>
      </c>
      <c r="CC60" s="48">
        <f t="shared" ref="CC60" si="218">IF(CC57&gt;360,CB60,CC59*SIN(RADIANS(CC57)))</f>
        <v>6357.3111018759055</v>
      </c>
      <c r="CD60" s="48">
        <f t="shared" ref="CD60" si="219">IF(CD57&gt;360,CC60,CD59*SIN(RADIANS(CD57)))</f>
        <v>6300.436070613483</v>
      </c>
      <c r="CE60" s="48">
        <f t="shared" ref="CE60" si="220">IF(CE57&gt;360,CD60,CE59*SIN(RADIANS(CE57)))</f>
        <v>6238.1129953413883</v>
      </c>
      <c r="CF60" s="48">
        <f t="shared" ref="CF60" si="221">IF(CF57&gt;360,CE60,CF59*SIN(RADIANS(CF57)))</f>
        <v>6170.3957501681298</v>
      </c>
      <c r="CG60" s="48">
        <f t="shared" ref="CG60" si="222">IF(CG57&gt;360,CF60,CG59*SIN(RADIANS(CG57)))</f>
        <v>6097.3428726785905</v>
      </c>
      <c r="CH60" s="48">
        <f t="shared" ref="CH60" si="223">IF(CH57&gt;360,CG60,CH59*SIN(RADIANS(CH57)))</f>
        <v>6019.0175134209821</v>
      </c>
      <c r="CI60" s="48">
        <f t="shared" ref="CI60" si="224">IF(CI57&gt;360,CH60,CI59*SIN(RADIANS(CI57)))</f>
        <v>5935.4873814111015</v>
      </c>
      <c r="CJ60" s="48">
        <f t="shared" ref="CJ60" si="225">IF(CJ57&gt;360,CI60,CJ59*SIN(RADIANS(CJ57)))</f>
        <v>5846.8246857006316</v>
      </c>
      <c r="CK60" s="48">
        <f t="shared" ref="CK60" si="226">IF(CK57&gt;360,CJ60,CK59*SIN(RADIANS(CK57)))</f>
        <v>5753.1060730595291</v>
      </c>
      <c r="CL60" s="48">
        <f t="shared" ref="CL60" si="227">IF(CL57&gt;360,CK60,CL59*SIN(RADIANS(CL57)))</f>
        <v>5654.4125618259641</v>
      </c>
      <c r="CM60" s="48">
        <f t="shared" ref="CM60" si="228">IF(CM57&gt;360,CL60,CM59*SIN(RADIANS(CM57)))</f>
        <v>5550.8294719804826</v>
      </c>
      <c r="CN60" s="48">
        <f t="shared" ref="CN60" si="229">IF(CN57&gt;360,CM60,CN59*SIN(RADIANS(CN57)))</f>
        <v>5442.4463515043999</v>
      </c>
      <c r="CO60" s="48">
        <f t="shared" ref="CO60" si="230">IF(CO57&gt;360,CN60,CO59*SIN(RADIANS(CO57)))</f>
        <v>5329.3568990855338</v>
      </c>
      <c r="CP60" s="48">
        <f t="shared" ref="CP60" si="231">IF(CP57&gt;360,CO60,CP59*SIN(RADIANS(CP57)))</f>
        <v>5211.6588832376401</v>
      </c>
      <c r="CQ60" s="48">
        <f t="shared" ref="CQ60" si="232">IF(CQ57&gt;360,CP60,CQ59*SIN(RADIANS(CQ57)))</f>
        <v>5089.4540579028881</v>
      </c>
      <c r="CR60" s="48">
        <f t="shared" ref="CR60" si="233">IF(CR57&gt;360,CQ60,CR59*SIN(RADIANS(CR57)))</f>
        <v>4962.8480746098148</v>
      </c>
      <c r="CS60" s="48">
        <f t="shared" ref="CS60" si="234">IF(CS57&gt;360,CR60,CS59*SIN(RADIANS(CS57)))</f>
        <v>4831.9503912621876</v>
      </c>
      <c r="CT60" s="48">
        <f t="shared" ref="CT60" si="235">IF(CT57&gt;360,CS60,CT59*SIN(RADIANS(CT57)))</f>
        <v>4696.8741776370025</v>
      </c>
      <c r="CU60" s="48">
        <f t="shared" ref="CU60" si="236">IF(CU57&gt;360,CT60,CU59*SIN(RADIANS(CU57)))</f>
        <v>4557.7362176728338</v>
      </c>
      <c r="CV60" s="48">
        <f t="shared" ref="CV60" si="237">IF(CV57&gt;360,CU60,CV59*SIN(RADIANS(CV57)))</f>
        <v>4414.6568086323723</v>
      </c>
      <c r="CW60" s="48">
        <f t="shared" ref="CW60" si="238">IF(CW57&gt;360,CV60,CW59*SIN(RADIANS(CW57)))</f>
        <v>4267.7596572258381</v>
      </c>
      <c r="CX60" s="48">
        <f t="shared" ref="CX60" si="239">IF(CX57&gt;360,CW60,CX59*SIN(RADIANS(CX57)))</f>
        <v>4117.1717727844662</v>
      </c>
      <c r="CY60" s="48">
        <f t="shared" ref="CY60" si="240">IF(CY57&gt;360,CX60,CY59*SIN(RADIANS(CY57)))</f>
        <v>3963.0233575758707</v>
      </c>
      <c r="CZ60" s="48">
        <f t="shared" ref="CZ60" si="241">IF(CZ57&gt;360,CY60,CZ59*SIN(RADIANS(CZ57)))</f>
        <v>3805.4476943555719</v>
      </c>
      <c r="DA60" s="48">
        <f t="shared" ref="DA60" si="242">IF(DA57&gt;360,CZ60,DA59*SIN(RADIANS(DA57)))</f>
        <v>3644.5810312513645</v>
      </c>
      <c r="DB60" s="48">
        <f t="shared" ref="DB60" si="243">IF(DB57&gt;360,DA60,DB59*SIN(RADIANS(DB57)))</f>
        <v>3480.5624640794872</v>
      </c>
      <c r="DC60" s="48">
        <f t="shared" ref="DC60" si="244">IF(DC57&gt;360,DB60,DC59*SIN(RADIANS(DC57)))</f>
        <v>3313.5338161938676</v>
      </c>
      <c r="DD60" s="48">
        <f t="shared" ref="DD60" si="245">IF(DD57&gt;360,DC60,DD59*SIN(RADIANS(DD57)))</f>
        <v>3143.6395159717372</v>
      </c>
      <c r="DE60" s="48">
        <f t="shared" ref="DE60" si="246">IF(DE57&gt;360,DD60,DE59*SIN(RADIANS(DE57)))</f>
        <v>2971.0264720411274</v>
      </c>
      <c r="DF60" s="48">
        <f t="shared" ref="DF60" si="247">IF(DF57&gt;360,DE60,DF59*SIN(RADIANS(DF57)))</f>
        <v>2795.8439463575601</v>
      </c>
      <c r="DG60" s="48">
        <f t="shared" ref="DG60" si="248">IF(DG57&gt;360,DF60,DG59*SIN(RADIANS(DG57)))</f>
        <v>2618.2434252392977</v>
      </c>
      <c r="DH60" s="48">
        <f t="shared" ref="DH60" si="249">IF(DH57&gt;360,DG60,DH59*SIN(RADIANS(DH57)))</f>
        <v>2438.3784884721213</v>
      </c>
      <c r="DI60" s="48">
        <f t="shared" ref="DI60" si="250">IF(DI57&gt;360,DH60,DI59*SIN(RADIANS(DI57)))</f>
        <v>2256.4046765964827</v>
      </c>
      <c r="DJ60" s="48">
        <f t="shared" ref="DJ60" si="251">IF(DJ57&gt;360,DI60,DJ59*SIN(RADIANS(DJ57)))</f>
        <v>2072.479356491297</v>
      </c>
      <c r="DK60" s="48">
        <f t="shared" ref="DK60" si="252">IF(DK57&gt;360,DJ60,DK59*SIN(RADIANS(DK57)))</f>
        <v>1886.7615853703107</v>
      </c>
      <c r="DL60" s="48">
        <f t="shared" ref="DL60" si="253">IF(DL57&gt;360,DK60,DL59*SIN(RADIANS(DL57)))</f>
        <v>1699.4119733081959</v>
      </c>
      <c r="DM60" s="48">
        <f t="shared" ref="DM60" si="254">IF(DM57&gt;360,DL60,DM59*SIN(RADIANS(DM57)))</f>
        <v>1510.5925444150173</v>
      </c>
      <c r="DN60" s="48">
        <f t="shared" ref="DN60" si="255">IF(DN57&gt;360,DM60,DN59*SIN(RADIANS(DN57)))</f>
        <v>1320.4665967787475</v>
      </c>
      <c r="DO60" s="48">
        <f t="shared" ref="DO60" si="256">IF(DO57&gt;360,DN60,DO59*SIN(RADIANS(DO57)))</f>
        <v>1129.1985612967153</v>
      </c>
      <c r="DP60" s="48">
        <f t="shared" ref="DP60" si="257">IF(DP57&gt;360,DO60,DP59*SIN(RADIANS(DP57)))</f>
        <v>936.95385951778246</v>
      </c>
      <c r="DQ60" s="48">
        <f t="shared" ref="DQ60" si="258">IF(DQ57&gt;360,DP60,DQ59*SIN(RADIANS(DQ57)))</f>
        <v>743.89876061802511</v>
      </c>
      <c r="DR60" s="48">
        <f t="shared" ref="DR60" si="259">IF(DR57&gt;360,DQ60,DR59*SIN(RADIANS(DR57)))</f>
        <v>550.20023763338759</v>
      </c>
      <c r="DS60" s="48">
        <f t="shared" ref="DS60" si="260">IF(DS57&gt;360,DR60,DS59*SIN(RADIANS(DS57)))</f>
        <v>356.02582307347689</v>
      </c>
      <c r="DT60" s="48">
        <f t="shared" ref="DT60" si="261">IF(DT57&gt;360,DS60,DT59*SIN(RADIANS(DT57)))</f>
        <v>161.54346404133167</v>
      </c>
      <c r="DU60" s="48">
        <f t="shared" ref="DU60" si="262">IF(DU57&gt;360,DT60,DU59*SIN(RADIANS(DU57)))</f>
        <v>-33.078623015747148</v>
      </c>
      <c r="DV60" s="48">
        <f t="shared" ref="DV60" si="263">IF(DV57&gt;360,DU60,DV59*SIN(RADIANS(DV57)))</f>
        <v>-227.67209779859459</v>
      </c>
      <c r="DW60" s="48">
        <f t="shared" ref="DW60" si="264">IF(DW57&gt;360,DV60,DW59*SIN(RADIANS(DW57)))</f>
        <v>-422.06864176610355</v>
      </c>
      <c r="DX60" s="48">
        <f t="shared" ref="DX60" si="265">IF(DX57&gt;360,DW60,DX59*SIN(RADIANS(DX57)))</f>
        <v>-616.10010373666262</v>
      </c>
      <c r="DY60" s="48">
        <f t="shared" ref="DY60" si="266">IF(DY57&gt;360,DX60,DY59*SIN(RADIANS(DY57)))</f>
        <v>-809.59864535512827</v>
      </c>
      <c r="DZ60" s="48">
        <f t="shared" ref="DZ60" si="267">IF(DZ57&gt;360,DY60,DZ59*SIN(RADIANS(DZ57)))</f>
        <v>-1002.3968862994545</v>
      </c>
      <c r="EA60" s="48">
        <f t="shared" ref="EA60" si="268">IF(EA57&gt;360,DZ60,EA59*SIN(RADIANS(EA57)))</f>
        <v>-1194.3280491012515</v>
      </c>
      <c r="EB60" s="48">
        <f t="shared" ref="EB60" si="269">IF(EB57&gt;360,EA60,EB59*SIN(RADIANS(EB57)))</f>
        <v>-1385.2261034548508</v>
      </c>
      <c r="EC60" s="48">
        <f t="shared" ref="EC60" si="270">IF(EC57&gt;360,EB60,EC59*SIN(RADIANS(EC57)))</f>
        <v>-1574.9259098899163</v>
      </c>
      <c r="ED60" s="48">
        <f t="shared" ref="ED60" si="271">IF(ED57&gt;360,EC60,ED59*SIN(RADIANS(ED57)))</f>
        <v>-1763.26336268305</v>
      </c>
      <c r="EE60" s="48">
        <f t="shared" ref="EE60" si="272">IF(EE57&gt;360,ED60,EE59*SIN(RADIANS(EE57)))</f>
        <v>-1950.075531884567</v>
      </c>
      <c r="EF60" s="48">
        <f t="shared" ref="EF60" si="273">IF(EF57&gt;360,EE60,EF59*SIN(RADIANS(EF57)))</f>
        <v>-2135.2008043373248</v>
      </c>
      <c r="EG60" s="48">
        <f t="shared" ref="EG60" si="274">IF(EG57&gt;360,EF60,EG59*SIN(RADIANS(EG57)))</f>
        <v>-2318.4790235652854</v>
      </c>
      <c r="EH60" s="48">
        <f t="shared" ref="EH60" si="275">IF(EH57&gt;360,EG60,EH59*SIN(RADIANS(EH57)))</f>
        <v>-2499.7516284104604</v>
      </c>
      <c r="EI60" s="48">
        <f t="shared" ref="EI60" si="276">IF(EI57&gt;360,EH60,EI59*SIN(RADIANS(EI57)))</f>
        <v>-2678.8617902979991</v>
      </c>
      <c r="EJ60" s="48">
        <f t="shared" ref="EJ60" si="277">IF(EJ57&gt;360,EI60,EJ59*SIN(RADIANS(EJ57)))</f>
        <v>-2855.6545490102471</v>
      </c>
      <c r="EK60" s="48">
        <f t="shared" ref="EK60" si="278">IF(EK57&gt;360,EJ60,EK59*SIN(RADIANS(EK57)))</f>
        <v>-3029.9769468519098</v>
      </c>
      <c r="EL60" s="48">
        <f t="shared" ref="EL60" si="279">IF(EL57&gt;360,EK60,EL59*SIN(RADIANS(EL57)))</f>
        <v>-3201.6781610898524</v>
      </c>
      <c r="EM60" s="48">
        <f t="shared" ref="EM60" si="280">IF(EM57&gt;360,EL60,EM59*SIN(RADIANS(EM57)))</f>
        <v>-3370.6096345524611</v>
      </c>
      <c r="EN60" s="48">
        <f t="shared" ref="EN60" si="281">IF(EN57&gt;360,EM60,EN59*SIN(RADIANS(EN57)))</f>
        <v>-3536.6252042751621</v>
      </c>
      <c r="EO60" s="48">
        <f t="shared" ref="EO60" si="282">IF(EO57&gt;360,EN60,EO59*SIN(RADIANS(EO57)))</f>
        <v>-3699.5812280802356</v>
      </c>
      <c r="EP60" s="48">
        <f t="shared" ref="EP60" si="283">IF(EP57&gt;360,EO60,EP59*SIN(RADIANS(EP57)))</f>
        <v>-3859.3367089809553</v>
      </c>
      <c r="EQ60" s="48">
        <f t="shared" ref="EQ60" si="284">IF(EQ57&gt;360,EP60,EQ59*SIN(RADIANS(EQ57)))</f>
        <v>-4015.7534173018903</v>
      </c>
      <c r="ER60" s="48">
        <f t="shared" ref="ER60" si="285">IF(ER57&gt;360,EQ60,ER59*SIN(RADIANS(ER57)))</f>
        <v>-4168.6960104091431</v>
      </c>
      <c r="ES60" s="48">
        <f t="shared" ref="ES60" si="286">IF(ES57&gt;360,ER60,ES59*SIN(RADIANS(ES57)))</f>
        <v>-4318.0321499464208</v>
      </c>
      <c r="ET60" s="48">
        <f t="shared" ref="ET60" si="287">IF(ET57&gt;360,ES60,ET59*SIN(RADIANS(ET57)))</f>
        <v>-4463.6326164749098</v>
      </c>
      <c r="EU60" s="48">
        <f t="shared" ref="EU60" si="288">IF(EU57&gt;360,ET60,EU59*SIN(RADIANS(EU57)))</f>
        <v>-4605.3714214172123</v>
      </c>
      <c r="EV60" s="48">
        <f t="shared" ref="EV60" si="289">IF(EV57&gt;360,EU60,EV59*SIN(RADIANS(EV57)))</f>
        <v>-4743.1259162079341</v>
      </c>
      <c r="EW60" s="48">
        <f t="shared" ref="EW60" si="290">IF(EW57&gt;360,EV60,EW59*SIN(RADIANS(EW57)))</f>
        <v>-4876.7768985558469</v>
      </c>
      <c r="EX60" s="48">
        <f t="shared" ref="EX60" si="291">IF(EX57&gt;360,EW60,EX59*SIN(RADIANS(EX57)))</f>
        <v>-5006.2087157251608</v>
      </c>
      <c r="EY60" s="48">
        <f t="shared" ref="EY60" si="292">IF(EY57&gt;360,EX60,EY59*SIN(RADIANS(EY57)))</f>
        <v>-5131.30936474592</v>
      </c>
      <c r="EZ60" s="48">
        <f t="shared" ref="EZ60" si="293">IF(EZ57&gt;360,EY60,EZ59*SIN(RADIANS(EZ57)))</f>
        <v>-5251.9705894662511</v>
      </c>
      <c r="FA60" s="48">
        <f t="shared" ref="FA60" si="294">IF(FA57&gt;360,EZ60,FA59*SIN(RADIANS(FA57)))</f>
        <v>-5368.0879743619107</v>
      </c>
      <c r="FB60" s="48">
        <f t="shared" ref="FB60" si="295">IF(FB57&gt;360,FA60,FB59*SIN(RADIANS(FB57)))</f>
        <v>-5479.5610350213938</v>
      </c>
      <c r="FC60" s="48">
        <f t="shared" ref="FC60" si="296">IF(FC57&gt;360,FB60,FC59*SIN(RADIANS(FC57)))</f>
        <v>-5586.2933052277122</v>
      </c>
      <c r="FD60" s="48">
        <f t="shared" ref="FD60" si="297">IF(FD57&gt;360,FC60,FD59*SIN(RADIANS(FD57)))</f>
        <v>-5688.1924205610148</v>
      </c>
      <c r="FE60" s="48">
        <f t="shared" ref="FE60" si="298">IF(FE57&gt;360,FD60,FE59*SIN(RADIANS(FE57)))</f>
        <v>-5785.1701984490737</v>
      </c>
      <c r="FF60" s="48">
        <f t="shared" ref="FF60" si="299">IF(FF57&gt;360,FE60,FF59*SIN(RADIANS(FF57)))</f>
        <v>-5877.1427145959233</v>
      </c>
      <c r="FG60" s="48">
        <f t="shared" ref="FG60" si="300">IF(FG57&gt;360,FF60,FG59*SIN(RADIANS(FG57)))</f>
        <v>-5964.0303757219426</v>
      </c>
      <c r="FH60" s="48">
        <f t="shared" ref="FH60" si="301">IF(FH57&gt;360,FG60,FH59*SIN(RADIANS(FH57)))</f>
        <v>-6045.7579885520017</v>
      </c>
      <c r="FI60" s="48">
        <f t="shared" ref="FI60" si="302">IF(FI57&gt;360,FH60,FI59*SIN(RADIANS(FI57)))</f>
        <v>-6122.2548249914462</v>
      </c>
      <c r="FJ60" s="48">
        <f t="shared" ref="FJ60" si="303">IF(FJ57&gt;360,FI60,FJ59*SIN(RADIANS(FJ57)))</f>
        <v>-6193.4546834331113</v>
      </c>
      <c r="FK60" s="48">
        <f t="shared" ref="FK60" si="304">IF(FK57&gt;360,FJ60,FK59*SIN(RADIANS(FK57)))</f>
        <v>-6259.2959461418413</v>
      </c>
      <c r="FL60" s="48">
        <f t="shared" ref="FL60" si="305">IF(FL57&gt;360,FK60,FL59*SIN(RADIANS(FL57)))</f>
        <v>-6319.7216326664993</v>
      </c>
      <c r="FM60" s="48">
        <f t="shared" ref="FM60" si="306">IF(FM57&gt;360,FL60,FM59*SIN(RADIANS(FM57)))</f>
        <v>-6374.6794492328036</v>
      </c>
      <c r="FN60" s="48">
        <f t="shared" ref="FN60" si="307">IF(FN57&gt;360,FM60,FN59*SIN(RADIANS(FN57)))</f>
        <v>-6424.1218340739533</v>
      </c>
      <c r="FO60" s="48">
        <f t="shared" ref="FO60" si="308">IF(FO57&gt;360,FN60,FO59*SIN(RADIANS(FO57)))</f>
        <v>-6468.0059986594415</v>
      </c>
      <c r="FP60" s="48">
        <f t="shared" ref="FP60" si="309">IF(FP57&gt;360,FO60,FP59*SIN(RADIANS(FP57)))</f>
        <v>-6506.2939647861103</v>
      </c>
      <c r="FQ60" s="48">
        <f t="shared" ref="FQ60" si="310">IF(FQ57&gt;360,FP60,FQ59*SIN(RADIANS(FQ57)))</f>
        <v>-6538.952597499052</v>
      </c>
      <c r="FR60" s="48">
        <f t="shared" ref="FR60" si="311">IF(FR57&gt;360,FQ60,FR59*SIN(RADIANS(FR57)))</f>
        <v>-6565.9536338136495</v>
      </c>
      <c r="FS60" s="48">
        <f t="shared" ref="FS60" si="312">IF(FS57&gt;360,FR60,FS59*SIN(RADIANS(FS57)))</f>
        <v>-6587.2737072137043</v>
      </c>
      <c r="FT60" s="48">
        <f t="shared" ref="FT60" si="313">IF(FT57&gt;360,FS60,FT59*SIN(RADIANS(FT57)))</f>
        <v>-6602.8943679042422</v>
      </c>
      <c r="FU60" s="48">
        <f t="shared" ref="FU60" si="314">IF(FU57&gt;360,FT60,FU59*SIN(RADIANS(FU57)))</f>
        <v>-6612.8020988013586</v>
      </c>
      <c r="FV60" s="48">
        <f t="shared" ref="FV60" si="315">IF(FV57&gt;360,FU60,FV59*SIN(RADIANS(FV57)))</f>
        <v>-6616.9883272451589</v>
      </c>
      <c r="FW60" s="48">
        <f t="shared" ref="FW60" si="316">IF(FW57&gt;360,FV60,FW59*SIN(RADIANS(FW57)))</f>
        <v>-6615.4494324255566</v>
      </c>
      <c r="FX60" s="48">
        <f t="shared" ref="FX60" si="317">IF(FX57&gt;360,FW60,FX59*SIN(RADIANS(FX57)))</f>
        <v>-6608.1867485145031</v>
      </c>
      <c r="FY60" s="48">
        <f t="shared" ref="FY60" si="318">IF(FY57&gt;360,FX60,FY59*SIN(RADIANS(FY57)))</f>
        <v>-6595.206563501908</v>
      </c>
      <c r="FZ60" s="48">
        <f t="shared" ref="FZ60" si="319">IF(FZ57&gt;360,FY60,FZ59*SIN(RADIANS(FZ57)))</f>
        <v>-6576.5201137362837</v>
      </c>
      <c r="GA60" s="48">
        <f t="shared" ref="GA60" si="320">IF(GA57&gt;360,FZ60,GA59*SIN(RADIANS(GA57)))</f>
        <v>-6552.143574174931</v>
      </c>
      <c r="GB60" s="48">
        <f t="shared" ref="GB60" si="321">IF(GB57&gt;360,GA60,GB59*SIN(RADIANS(GB57)))</f>
        <v>-6522.0980443521648</v>
      </c>
      <c r="GC60" s="48">
        <f t="shared" ref="GC60" si="322">IF(GC57&gt;360,GB60,GC59*SIN(RADIANS(GC57)))</f>
        <v>-6486.4095300778954</v>
      </c>
      <c r="GD60" s="48">
        <f t="shared" ref="GD60" si="323">IF(GD57&gt;360,GC60,GD59*SIN(RADIANS(GD57)))</f>
        <v>-6445.1089208825242</v>
      </c>
      <c r="GE60" s="48">
        <f t="shared" ref="GE60" si="324">IF(GE57&gt;360,GD60,GE59*SIN(RADIANS(GE57)))</f>
        <v>-6398.231963227905</v>
      </c>
      <c r="GF60" s="48">
        <f t="shared" ref="GF60" si="325">IF(GF57&gt;360,GE60,GF59*SIN(RADIANS(GF57)))</f>
        <v>-6345.8192295077797</v>
      </c>
      <c r="GG60" s="48">
        <f t="shared" ref="GG60" si="326">IF(GG57&gt;360,GF60,GG59*SIN(RADIANS(GG57)))</f>
        <v>-6287.9160828647618</v>
      </c>
      <c r="GH60" s="48">
        <f t="shared" ref="GH60" si="327">IF(GH57&gt;360,GG60,GH59*SIN(RADIANS(GH57)))</f>
        <v>-6224.5726378546096</v>
      </c>
      <c r="GI60" s="48">
        <f t="shared" ref="GI60" si="328">IF(GI57&gt;360,GH60,GI59*SIN(RADIANS(GI57)))</f>
        <v>-6155.8437169921699</v>
      </c>
      <c r="GJ60" s="48">
        <f t="shared" ref="GJ60" si="329">IF(GJ57&gt;360,GI60,GJ59*SIN(RADIANS(GJ57)))</f>
        <v>-6081.7888032169176</v>
      </c>
      <c r="GK60" s="48">
        <f t="shared" ref="GK60" si="330">IF(GK57&gt;360,GJ60,GK59*SIN(RADIANS(GK57)))</f>
        <v>-6002.4719883196403</v>
      </c>
      <c r="GL60" s="48">
        <f t="shared" ref="GL60" si="331">IF(GL57&gt;360,GK60,GL59*SIN(RADIANS(GL57)))</f>
        <v>-5917.9619173752462</v>
      </c>
      <c r="GM60" s="48">
        <f t="shared" ref="GM60" si="332">IF(GM57&gt;360,GL60,GM59*SIN(RADIANS(GM57)))</f>
        <v>-5828.3317292302718</v>
      </c>
      <c r="GN60" s="48">
        <f t="shared" ref="GN60" si="333">IF(GN57&gt;360,GM60,GN59*SIN(RADIANS(GN57)))</f>
        <v>-5733.6589930969867</v>
      </c>
      <c r="GO60" s="48">
        <f t="shared" ref="GO60" si="334">IF(GO57&gt;360,GN60,GO59*SIN(RADIANS(GO57)))</f>
        <v>-5634.0256413094694</v>
      </c>
      <c r="GP60" s="48">
        <f t="shared" ref="GP60" si="335">IF(GP57&gt;360,GO60,GP59*SIN(RADIANS(GP57)))</f>
        <v>-5529.5178983003107</v>
      </c>
      <c r="GQ60" s="48">
        <f t="shared" ref="GQ60" si="336">IF(GQ57&gt;360,GP60,GQ59*SIN(RADIANS(GQ57)))</f>
        <v>-5420.2262058599526</v>
      </c>
      <c r="GR60" s="48">
        <f t="shared" ref="GR60" si="337">IF(GR57&gt;360,GQ60,GR59*SIN(RADIANS(GR57)))</f>
        <v>-5306.2451447437834</v>
      </c>
      <c r="GS60" s="48">
        <f t="shared" ref="GS60" si="338">IF(GS57&gt;360,GR60,GS59*SIN(RADIANS(GS57)))</f>
        <v>-5187.6733526954677</v>
      </c>
      <c r="GT60" s="48">
        <f t="shared" ref="GT60" si="339">IF(GT57&gt;360,GS60,GT59*SIN(RADIANS(GT57)))</f>
        <v>-5064.6134389579511</v>
      </c>
      <c r="GU60" s="48">
        <f t="shared" ref="GU60" si="340">IF(GU57&gt;360,GT60,GU59*SIN(RADIANS(GU57)))</f>
        <v>-4937.1718953466316</v>
      </c>
      <c r="GV60" s="48">
        <f t="shared" ref="GV60" si="341">IF(GV57&gt;360,GU60,GV59*SIN(RADIANS(GV57)))</f>
        <v>-4805.4590039623172</v>
      </c>
      <c r="GW60" s="48">
        <f t="shared" ref="GW60" si="342">IF(GW57&gt;360,GV60,GW59*SIN(RADIANS(GW57)))</f>
        <v>-4669.5887416243158</v>
      </c>
      <c r="GX60" s="48">
        <f t="shared" ref="GX60" si="343">IF(GX57&gt;360,GW60,GX59*SIN(RADIANS(GX57)))</f>
        <v>-4529.6786811070006</v>
      </c>
      <c r="GY60" s="48">
        <f t="shared" ref="GY60" si="344">IF(GY57&gt;360,GX60,GY59*SIN(RADIANS(GY57)))</f>
        <v>-4385.8498892658554</v>
      </c>
      <c r="GZ60" s="48">
        <f t="shared" ref="GZ60" si="345">IF(GZ57&gt;360,GY60,GZ59*SIN(RADIANS(GZ57)))</f>
        <v>-4238.2268221417271</v>
      </c>
      <c r="HA60" s="48">
        <f t="shared" ref="HA60" si="346">IF(HA57&gt;360,GZ60,HA59*SIN(RADIANS(HA57)))</f>
        <v>-4086.9372171346949</v>
      </c>
      <c r="HB60" s="48">
        <f t="shared" ref="HB60" si="347">IF(HB57&gt;360,HA60,HB59*SIN(RADIANS(HB57)))</f>
        <v>-3932.1119823413655</v>
      </c>
      <c r="HC60" s="48">
        <f t="shared" ref="HC60" si="348">IF(HC57&gt;360,HB60,HC59*SIN(RADIANS(HC57)))</f>
        <v>-3773.8850831519744</v>
      </c>
      <c r="HD60" s="48">
        <f t="shared" ref="HD60" si="349">IF(HD57&gt;360,HC60,HD59*SIN(RADIANS(HD57)))</f>
        <v>-3612.393426205947</v>
      </c>
      <c r="HE60" s="48">
        <f t="shared" ref="HE60" si="350">IF(HE57&gt;360,HD60,HE59*SIN(RADIANS(HE57)))</f>
        <v>-3447.7767408068912</v>
      </c>
      <c r="HF60" s="48">
        <f t="shared" ref="HF60" si="351">IF(HF57&gt;360,HE60,HF59*SIN(RADIANS(HF57)))</f>
        <v>-3280.1774579002295</v>
      </c>
      <c r="HG60" s="48">
        <f t="shared" ref="HG60" si="352">IF(HG57&gt;360,HF60,HG59*SIN(RADIANS(HG57)))</f>
        <v>-3109.7405867185998</v>
      </c>
      <c r="HH60" s="48">
        <f t="shared" ref="HH60" si="353">IF(HH57&gt;360,HG60,HH59*SIN(RADIANS(HH57)))</f>
        <v>-2936.6135892023913</v>
      </c>
      <c r="HI60" s="48">
        <f t="shared" ref="HI60" si="354">IF(HI57&gt;360,HH60,HI59*SIN(RADIANS(HI57)))</f>
        <v>-2760.946252304489</v>
      </c>
      <c r="HJ60" s="48">
        <f t="shared" ref="HJ60" si="355">IF(HJ57&gt;360,HI60,HJ59*SIN(RADIANS(HJ57)))</f>
        <v>-2582.8905582902589</v>
      </c>
      <c r="HK60" s="48">
        <f t="shared" ref="HK60" si="356">IF(HK57&gt;360,HJ60,HK59*SIN(RADIANS(HK57)))</f>
        <v>-2402.6005531453425</v>
      </c>
      <c r="HL60" s="48">
        <f t="shared" ref="HL60" si="357">IF(HL57&gt;360,HK60,HL59*SIN(RADIANS(HL57)))</f>
        <v>-2220.2322132056984</v>
      </c>
      <c r="HM60" s="48">
        <f t="shared" ref="HM60" si="358">IF(HM57&gt;360,HL60,HM59*SIN(RADIANS(HM57)))</f>
        <v>-2035.9433101255468</v>
      </c>
      <c r="HN60" s="48">
        <f t="shared" ref="HN60" si="359">IF(HN57&gt;360,HM60,HN59*SIN(RADIANS(HN57)))</f>
        <v>-1849.8932743005626</v>
      </c>
      <c r="HO60" s="48">
        <f t="shared" ref="HO60" si="360">IF(HO57&gt;360,HN60,HO59*SIN(RADIANS(HO57)))</f>
        <v>-1662.2430568647192</v>
      </c>
      <c r="HP60" s="48">
        <f t="shared" ref="HP60" si="361">IF(HP57&gt;360,HO60,HP59*SIN(RADIANS(HP57)))</f>
        <v>-1473.1549903806092</v>
      </c>
      <c r="HQ60" s="48">
        <f t="shared" ref="HQ60" si="362">IF(HQ57&gt;360,HP60,HQ59*SIN(RADIANS(HQ57)))</f>
        <v>-1282.7926483440208</v>
      </c>
      <c r="HR60" s="48">
        <f t="shared" ref="HR60" si="363">IF(HR57&gt;360,HQ60,HR59*SIN(RADIANS(HR57)))</f>
        <v>-1091.3207036245828</v>
      </c>
      <c r="HS60" s="48">
        <f t="shared" ref="HS60" si="364">IF(HS57&gt;360,HR60,HS59*SIN(RADIANS(HS57)))</f>
        <v>-898.90478596522541</v>
      </c>
      <c r="HT60" s="48">
        <f t="shared" ref="HT60" si="365">IF(HT57&gt;360,HS60,HT59*SIN(RADIANS(HT57)))</f>
        <v>-705.71133866392552</v>
      </c>
      <c r="HU60" s="48">
        <f t="shared" ref="HU60" si="366">IF(HU57&gt;360,HT60,HU59*SIN(RADIANS(HU57)))</f>
        <v>-511.9074745618687</v>
      </c>
      <c r="HV60" s="48">
        <f t="shared" ref="HV60" si="367">IF(HV57&gt;360,HU60,HV59*SIN(RADIANS(HV57)))</f>
        <v>-317.66083146284961</v>
      </c>
      <c r="HW60" s="48">
        <f t="shared" ref="HW60" si="368">IF(HW57&gt;360,HV60,HW59*SIN(RADIANS(HW57)))</f>
        <v>-123.1394271089694</v>
      </c>
      <c r="HX60" s="48">
        <f t="shared" ref="HX60" si="369">IF(HX57&gt;360,HW60,HX59*SIN(RADIANS(HX57)))</f>
        <v>-123.1394271089694</v>
      </c>
      <c r="HY60" s="48">
        <f t="shared" ref="HY60" si="370">IF(HY57&gt;360,HX60,HY59*SIN(RADIANS(HY57)))</f>
        <v>-123.1394271089694</v>
      </c>
      <c r="HZ60" s="48">
        <f t="shared" ref="HZ60" si="371">IF(HZ57&gt;360,HY60,HZ59*SIN(RADIANS(HZ57)))</f>
        <v>-123.1394271089694</v>
      </c>
      <c r="IA60" s="48">
        <f t="shared" ref="IA60" si="372">IF(IA57&gt;360,HZ60,IA59*SIN(RADIANS(IA57)))</f>
        <v>-123.1394271089694</v>
      </c>
      <c r="IB60" s="48">
        <f t="shared" ref="IB60" si="373">IF(IB57&gt;360,IA60,IB59*SIN(RADIANS(IB57)))</f>
        <v>-123.1394271089694</v>
      </c>
      <c r="IC60" s="48">
        <f t="shared" ref="IC60" si="374">IF(IC57&gt;360,IB60,IC59*SIN(RADIANS(IC57)))</f>
        <v>-123.1394271089694</v>
      </c>
      <c r="ID60" s="48">
        <f t="shared" ref="ID60" si="375">IF(ID57&gt;360,IC60,ID59*SIN(RADIANS(ID57)))</f>
        <v>-123.1394271089694</v>
      </c>
      <c r="IE60" s="48">
        <f t="shared" ref="IE60" si="376">IF(IE57&gt;360,ID60,IE59*SIN(RADIANS(IE57)))</f>
        <v>-123.1394271089694</v>
      </c>
      <c r="IF60" s="48">
        <f t="shared" ref="IF60" si="377">IF(IF57&gt;360,IE60,IF59*SIN(RADIANS(IF57)))</f>
        <v>-123.1394271089694</v>
      </c>
      <c r="IG60" s="48">
        <f t="shared" ref="IG60" si="378">IF(IG57&gt;360,IF60,IG59*SIN(RADIANS(IG57)))</f>
        <v>-123.1394271089694</v>
      </c>
      <c r="IH60" s="48">
        <f t="shared" ref="IH60" si="379">IF(IH57&gt;360,IG60,IH59*SIN(RADIANS(IH57)))</f>
        <v>-123.1394271089694</v>
      </c>
      <c r="II60" s="48">
        <f t="shared" ref="II60" si="380">IF(II57&gt;360,IH60,II59*SIN(RADIANS(II57)))</f>
        <v>-123.1394271089694</v>
      </c>
      <c r="IJ60" s="48">
        <f t="shared" ref="IJ60" si="381">IF(IJ57&gt;360,II60,IJ59*SIN(RADIANS(IJ57)))</f>
        <v>-123.1394271089694</v>
      </c>
      <c r="IK60" s="48">
        <f t="shared" ref="IK60" si="382">IF(IK57&gt;360,IJ60,IK59*SIN(RADIANS(IK57)))</f>
        <v>-123.1394271089694</v>
      </c>
      <c r="IL60" s="48">
        <f t="shared" ref="IL60" si="383">IF(IL57&gt;360,IK60,IL59*SIN(RADIANS(IL57)))</f>
        <v>-123.1394271089694</v>
      </c>
      <c r="IM60" s="48">
        <f t="shared" ref="IM60" si="384">IF(IM57&gt;360,IL60,IM59*SIN(RADIANS(IM57)))</f>
        <v>-123.1394271089694</v>
      </c>
      <c r="IN60" s="48">
        <f t="shared" ref="IN60" si="385">IF(IN57&gt;360,IM60,IN59*SIN(RADIANS(IN57)))</f>
        <v>-123.1394271089694</v>
      </c>
      <c r="IO60" s="48">
        <f t="shared" ref="IO60" si="386">IF(IO57&gt;360,IN60,IO59*SIN(RADIANS(IO57)))</f>
        <v>-123.1394271089694</v>
      </c>
      <c r="IP60" s="48">
        <f t="shared" ref="IP60" si="387">IF(IP57&gt;360,IO60,IP59*SIN(RADIANS(IP57)))</f>
        <v>-123.1394271089694</v>
      </c>
      <c r="IQ60" s="48">
        <f t="shared" ref="IQ60" si="388">IF(IQ57&gt;360,IP60,IQ59*SIN(RADIANS(IQ57)))</f>
        <v>-123.1394271089694</v>
      </c>
      <c r="IR60" s="48">
        <f t="shared" ref="IR60" si="389">IF(IR57&gt;360,IQ60,IR59*SIN(RADIANS(IR57)))</f>
        <v>-123.1394271089694</v>
      </c>
      <c r="IS60" s="48">
        <f t="shared" ref="IS60" si="390">IF(IS57&gt;360,IR60,IS59*SIN(RADIANS(IS57)))</f>
        <v>-123.1394271089694</v>
      </c>
      <c r="IT60" s="48">
        <f t="shared" ref="IT60" si="391">IF(IT57&gt;360,IS60,IT59*SIN(RADIANS(IT57)))</f>
        <v>-123.1394271089694</v>
      </c>
      <c r="IU60" s="48">
        <f t="shared" ref="IU60" si="392">IF(IU57&gt;360,IT60,IU59*SIN(RADIANS(IU57)))</f>
        <v>-123.1394271089694</v>
      </c>
      <c r="IV60" s="48">
        <f t="shared" ref="IV60" si="393">IF(IV57&gt;360,IU60,IV59*SIN(RADIANS(IV57)))</f>
        <v>-123.1394271089694</v>
      </c>
      <c r="IW60" s="48">
        <f t="shared" ref="IW60" si="394">IF(IW57&gt;360,IV60,IW59*SIN(RADIANS(IW57)))</f>
        <v>-123.1394271089694</v>
      </c>
      <c r="IX60" s="48">
        <f t="shared" ref="IX60" si="395">IF(IX57&gt;360,IW60,IX59*SIN(RADIANS(IX57)))</f>
        <v>-123.1394271089694</v>
      </c>
      <c r="IY60" s="48">
        <f t="shared" ref="IY60" si="396">IF(IY57&gt;360,IX60,IY59*SIN(RADIANS(IY57)))</f>
        <v>-123.1394271089694</v>
      </c>
      <c r="IZ60" s="48">
        <f t="shared" ref="IZ60" si="397">IF(IZ57&gt;360,IY60,IZ59*SIN(RADIANS(IZ57)))</f>
        <v>-123.1394271089694</v>
      </c>
      <c r="JA60" s="48">
        <f t="shared" ref="JA60" si="398">IF(JA57&gt;360,IZ60,JA59*SIN(RADIANS(JA57)))</f>
        <v>-123.1394271089694</v>
      </c>
      <c r="JB60" s="48">
        <f t="shared" ref="JB60" si="399">IF(JB57&gt;360,JA60,JB59*SIN(RADIANS(JB57)))</f>
        <v>-123.1394271089694</v>
      </c>
      <c r="JC60" s="48">
        <f t="shared" ref="JC60" si="400">IF(JC57&gt;360,JB60,JC59*SIN(RADIANS(JC57)))</f>
        <v>-123.1394271089694</v>
      </c>
      <c r="JD60" s="48">
        <f t="shared" ref="JD60" si="401">IF(JD57&gt;360,JC60,JD59*SIN(RADIANS(JD57)))</f>
        <v>-123.1394271089694</v>
      </c>
      <c r="JE60" s="48">
        <f t="shared" ref="JE60" si="402">IF(JE57&gt;360,JD60,JE59*SIN(RADIANS(JE57)))</f>
        <v>-123.1394271089694</v>
      </c>
      <c r="JF60" s="48">
        <f t="shared" ref="JF60" si="403">IF(JF57&gt;360,JE60,JF59*SIN(RADIANS(JF57)))</f>
        <v>-123.1394271089694</v>
      </c>
      <c r="JG60" s="48">
        <f t="shared" ref="JG60" si="404">IF(JG57&gt;360,JF60,JG59*SIN(RADIANS(JG57)))</f>
        <v>-123.1394271089694</v>
      </c>
      <c r="JH60" s="48">
        <f t="shared" ref="JH60" si="405">IF(JH57&gt;360,JG60,JH59*SIN(RADIANS(JH57)))</f>
        <v>-123.1394271089694</v>
      </c>
    </row>
    <row r="61" spans="3:268" hidden="1" x14ac:dyDescent="0.25">
      <c r="P61" s="48"/>
      <c r="Q61" s="48"/>
      <c r="R61" s="48">
        <f>IF(R57&gt;360,Q61,R59*COS(RADIANS(R57)))</f>
        <v>6617.8275807825548</v>
      </c>
      <c r="S61" s="48">
        <f t="shared" ref="S61" si="406">IF(S57&gt;360,R61,S59*COS(RADIANS(S57)))</f>
        <v>6614.9847373328548</v>
      </c>
      <c r="T61" s="48">
        <f t="shared" ref="T61" si="407">IF(T57&gt;360,S61,T59*COS(RADIANS(T57)))</f>
        <v>6606.4203751208506</v>
      </c>
      <c r="U61" s="48">
        <f t="shared" ref="U61" si="408">IF(U57&gt;360,T61,U59*COS(RADIANS(U57)))</f>
        <v>6592.1419512097682</v>
      </c>
      <c r="V61" s="48">
        <f t="shared" ref="V61" si="409">IF(V57&gt;360,U61,V59*COS(RADIANS(V57)))</f>
        <v>6572.1618645744065</v>
      </c>
      <c r="W61" s="48">
        <f t="shared" ref="W61" si="410">IF(W57&gt;360,V61,W59*COS(RADIANS(W57)))</f>
        <v>6546.4974452075139</v>
      </c>
      <c r="X61" s="48">
        <f t="shared" ref="X61" si="411">IF(X57&gt;360,W61,X59*COS(RADIANS(X57)))</f>
        <v>6515.1709389632397</v>
      </c>
      <c r="Y61" s="48">
        <f t="shared" ref="Y61" si="412">IF(Y57&gt;360,X61,Y59*COS(RADIANS(Y57)))</f>
        <v>6478.2094881513303</v>
      </c>
      <c r="Z61" s="48">
        <f t="shared" ref="Z61" si="413">IF(Z57&gt;360,Y61,Z59*COS(RADIANS(Z57)))</f>
        <v>6435.645107899436</v>
      </c>
      <c r="AA61" s="48">
        <f t="shared" ref="AA61" si="414">IF(AA57&gt;360,Z61,AA59*COS(RADIANS(AA57)))</f>
        <v>6387.5146583045362</v>
      </c>
      <c r="AB61" s="48">
        <f t="shared" ref="AB61" si="415">IF(AB57&gt;360,AA61,AB59*COS(RADIANS(AB57)))</f>
        <v>6333.8598123980955</v>
      </c>
      <c r="AC61" s="48">
        <f t="shared" ref="AC61" si="416">IF(AC57&gt;360,AB61,AC59*COS(RADIANS(AC57)))</f>
        <v>6274.7270199532086</v>
      </c>
      <c r="AD61" s="48">
        <f t="shared" ref="AD61" si="417">IF(AD57&gt;360,AC61,AD59*COS(RADIANS(AD57)))</f>
        <v>6210.1674671655474</v>
      </c>
      <c r="AE61" s="48">
        <f t="shared" ref="AE61" si="418">IF(AE57&gt;360,AD61,AE59*COS(RADIANS(AE57)))</f>
        <v>6140.237032243469</v>
      </c>
      <c r="AF61" s="48">
        <f t="shared" ref="AF61" si="419">IF(AF57&gt;360,AE61,AF59*COS(RADIANS(AF57)))</f>
        <v>6064.9962369461846</v>
      </c>
      <c r="AG61" s="48">
        <f t="shared" ref="AG61" si="420">IF(AG57&gt;360,AF61,AG59*COS(RADIANS(AG57)))</f>
        <v>5984.510194112343</v>
      </c>
      <c r="AH61" s="48">
        <f t="shared" ref="AH61" si="421">IF(AH57&gt;360,AG61,AH59*COS(RADIANS(AH57)))</f>
        <v>5898.8485512248599</v>
      </c>
      <c r="AI61" s="48">
        <f t="shared" ref="AI61" si="422">IF(AI57&gt;360,AH61,AI59*COS(RADIANS(AI57)))</f>
        <v>5808.0854300611918</v>
      </c>
      <c r="AJ61" s="48">
        <f t="shared" ref="AJ61" si="423">IF(AJ57&gt;360,AI61,AJ59*COS(RADIANS(AJ57)))</f>
        <v>5712.2993624816399</v>
      </c>
      <c r="AK61" s="48">
        <f t="shared" ref="AK61" si="424">IF(AK57&gt;360,AJ61,AK59*COS(RADIANS(AK57)))</f>
        <v>5611.5732224115809</v>
      </c>
      <c r="AL61" s="48">
        <f t="shared" ref="AL61" si="425">IF(AL57&gt;360,AK61,AL59*COS(RADIANS(AL57)))</f>
        <v>5505.9941540767559</v>
      </c>
      <c r="AM61" s="48">
        <f t="shared" ref="AM61" si="426">IF(AM57&gt;360,AL61,AM59*COS(RADIANS(AM57)))</f>
        <v>5395.653496553995</v>
      </c>
      <c r="AN61" s="48">
        <f t="shared" ref="AN61" si="427">IF(AN57&gt;360,AM61,AN59*COS(RADIANS(AN57)))</f>
        <v>5280.6467047028991</v>
      </c>
      <c r="AO61" s="48">
        <f t="shared" ref="AO61" si="428">IF(AO57&gt;360,AN61,AO59*COS(RADIANS(AO57)))</f>
        <v>5161.0732665470796</v>
      </c>
      <c r="AP61" s="48">
        <f t="shared" ref="AP61" si="429">IF(AP57&gt;360,AO61,AP59*COS(RADIANS(AP57)))</f>
        <v>5037.0366171766291</v>
      </c>
      <c r="AQ61" s="48">
        <f t="shared" ref="AQ61" si="430">IF(AQ57&gt;360,AP61,AQ59*COS(RADIANS(AQ57)))</f>
        <v>4908.6440492464408</v>
      </c>
      <c r="AR61" s="48">
        <f t="shared" ref="AR61" si="431">IF(AR57&gt;360,AQ61,AR59*COS(RADIANS(AR57)))</f>
        <v>4776.0066201479212</v>
      </c>
      <c r="AS61" s="48">
        <f t="shared" ref="AS61" si="432">IF(AS57&gt;360,AR61,AS59*COS(RADIANS(AS57)))</f>
        <v>4639.2390559344876</v>
      </c>
      <c r="AT61" s="48">
        <f t="shared" ref="AT61" si="433">IF(AT57&gt;360,AS61,AT59*COS(RADIANS(AT57)))</f>
        <v>4498.4596520839859</v>
      </c>
      <c r="AU61" s="48">
        <f t="shared" ref="AU61" si="434">IF(AU57&gt;360,AT61,AU59*COS(RADIANS(AU57)))</f>
        <v>4353.7901711839113</v>
      </c>
      <c r="AV61" s="48">
        <f t="shared" ref="AV61" si="435">IF(AV57&gt;360,AU61,AV59*COS(RADIANS(AV57)))</f>
        <v>4205.3557376279023</v>
      </c>
      <c r="AW61" s="48">
        <f t="shared" ref="AW61" si="436">IF(AW57&gt;360,AV61,AW59*COS(RADIANS(AW57)))</f>
        <v>4053.2847294145404</v>
      </c>
      <c r="AX61" s="48">
        <f t="shared" ref="AX61" si="437">IF(AX57&gt;360,AW61,AX59*COS(RADIANS(AX57)))</f>
        <v>3897.7086671419661</v>
      </c>
      <c r="AY61" s="48">
        <f t="shared" ref="AY61" si="438">IF(AY57&gt;360,AX61,AY59*COS(RADIANS(AY57)))</f>
        <v>3738.7621002942074</v>
      </c>
      <c r="AZ61" s="48">
        <f t="shared" ref="AZ61" si="439">IF(AZ57&gt;360,AY61,AZ59*COS(RADIANS(AZ57)))</f>
        <v>3576.5824909174171</v>
      </c>
      <c r="BA61" s="48">
        <f t="shared" ref="BA61" si="440">IF(BA57&gt;360,AZ61,BA59*COS(RADIANS(BA57)))</f>
        <v>3411.3100947864623</v>
      </c>
      <c r="BB61" s="48">
        <f t="shared" ref="BB61" si="441">IF(BB57&gt;360,BA61,BB59*COS(RADIANS(BB57)))</f>
        <v>3243.08784016442</v>
      </c>
      <c r="BC61" s="48">
        <f t="shared" ref="BC61" si="442">IF(BC57&gt;360,BB61,BC59*COS(RADIANS(BC57)))</f>
        <v>3072.0612042595894</v>
      </c>
      <c r="BD61" s="48">
        <f t="shared" ref="BD61" si="443">IF(BD57&gt;360,BC61,BD59*COS(RADIANS(BD57)))</f>
        <v>2898.3780874866106</v>
      </c>
      <c r="BE61" s="48">
        <f t="shared" ref="BE61" si="444">IF(BE57&gt;360,BD61,BE59*COS(RADIANS(BE57)))</f>
        <v>2722.1886856401361</v>
      </c>
      <c r="BF61" s="48">
        <f t="shared" ref="BF61" si="445">IF(BF57&gt;360,BE61,BF59*COS(RADIANS(BF57)))</f>
        <v>2543.6453600912437</v>
      </c>
      <c r="BG61" s="48">
        <f t="shared" ref="BG61" si="446">IF(BG57&gt;360,BF61,BG59*COS(RADIANS(BG57)))</f>
        <v>2362.9025061185416</v>
      </c>
      <c r="BH61" s="48">
        <f t="shared" ref="BH61" si="447">IF(BH57&gt;360,BG61,BH59*COS(RADIANS(BH57)))</f>
        <v>2180.1164194874086</v>
      </c>
      <c r="BI61" s="48">
        <f t="shared" ref="BI61" si="448">IF(BI57&gt;360,BH61,BI59*COS(RADIANS(BI57)))</f>
        <v>1995.4451613923784</v>
      </c>
      <c r="BJ61" s="48">
        <f t="shared" ref="BJ61" si="449">IF(BJ57&gt;360,BI61,BJ59*COS(RADIANS(BJ57)))</f>
        <v>1809.0484218790209</v>
      </c>
      <c r="BK61" s="48">
        <f t="shared" ref="BK61" si="450">IF(BK57&gt;360,BJ61,BK59*COS(RADIANS(BK57)))</f>
        <v>1621.0873818629941</v>
      </c>
      <c r="BL61" s="48">
        <f t="shared" ref="BL61" si="451">IF(BL57&gt;360,BK61,BL59*COS(RADIANS(BL57)))</f>
        <v>1431.7245738651088</v>
      </c>
      <c r="BM61" s="48">
        <f t="shared" ref="BM61" si="452">IF(BM57&gt;360,BL61,BM59*COS(RADIANS(BM57)))</f>
        <v>1241.1237415823623</v>
      </c>
      <c r="BN61" s="48">
        <f t="shared" ref="BN61" si="453">IF(BN57&gt;360,BM61,BN59*COS(RADIANS(BN57)))</f>
        <v>1049.4496984158675</v>
      </c>
      <c r="BO61" s="48">
        <f t="shared" ref="BO61" si="454">IF(BO57&gt;360,BN61,BO59*COS(RADIANS(BO57)))</f>
        <v>856.86818507751673</v>
      </c>
      <c r="BP61" s="48">
        <f t="shared" ref="BP61" si="455">IF(BP57&gt;360,BO61,BP59*COS(RADIANS(BP57)))</f>
        <v>663.54572639794708</v>
      </c>
      <c r="BQ61" s="48">
        <f t="shared" ref="BQ61" si="456">IF(BQ57&gt;360,BP61,BQ59*COS(RADIANS(BQ57)))</f>
        <v>469.64948745913512</v>
      </c>
      <c r="BR61" s="48">
        <f t="shared" ref="BR61" si="457">IF(BR57&gt;360,BQ61,BR59*COS(RADIANS(BR57)))</f>
        <v>275.34712917545113</v>
      </c>
      <c r="BS61" s="48">
        <f t="shared" ref="BS61" si="458">IF(BS57&gt;360,BR61,BS59*COS(RADIANS(BS57)))</f>
        <v>80.806663447498636</v>
      </c>
      <c r="BT61" s="48">
        <f t="shared" ref="BT61" si="459">IF(BT57&gt;360,BS61,BT59*COS(RADIANS(BT57)))</f>
        <v>-113.80369198655758</v>
      </c>
      <c r="BU61" s="48">
        <f t="shared" ref="BU61" si="460">IF(BU57&gt;360,BT61,BU59*COS(RADIANS(BU57)))</f>
        <v>-308.31565887723139</v>
      </c>
      <c r="BV61" s="48">
        <f t="shared" ref="BV61" si="461">IF(BV57&gt;360,BU61,BV59*COS(RADIANS(BV57)))</f>
        <v>-502.56104384244196</v>
      </c>
      <c r="BW61" s="48">
        <f t="shared" ref="BW61" si="462">IF(BW57&gt;360,BV61,BW59*COS(RADIANS(BW57)))</f>
        <v>-696.37188367354634</v>
      </c>
      <c r="BX61" s="48">
        <f t="shared" ref="BX61" si="463">IF(BX57&gt;360,BW61,BX59*COS(RADIANS(BX57)))</f>
        <v>-889.58059044363233</v>
      </c>
      <c r="BY61" s="48">
        <f t="shared" ref="BY61" si="464">IF(BY57&gt;360,BX61,BY59*COS(RADIANS(BY57)))</f>
        <v>-1082.0200962931297</v>
      </c>
      <c r="BZ61" s="48">
        <f t="shared" ref="BZ61" si="465">IF(BZ57&gt;360,BY61,BZ59*COS(RADIANS(BZ57)))</f>
        <v>-1273.5239977680988</v>
      </c>
      <c r="CA61" s="48">
        <f t="shared" ref="CA61" si="466">IF(CA57&gt;360,BZ61,CA59*COS(RADIANS(CA57)))</f>
        <v>-1463.9266995869439</v>
      </c>
      <c r="CB61" s="48">
        <f t="shared" ref="CB61" si="467">IF(CB57&gt;360,CA61,CB59*COS(RADIANS(CB57)))</f>
        <v>-1653.0635577117469</v>
      </c>
      <c r="CC61" s="48">
        <f t="shared" ref="CC61" si="468">IF(CC57&gt;360,CB61,CC59*COS(RADIANS(CC57)))</f>
        <v>-1840.7710216010448</v>
      </c>
      <c r="CD61" s="48">
        <f t="shared" ref="CD61" si="469">IF(CD57&gt;360,CC61,CD59*COS(RADIANS(CD57)))</f>
        <v>-2026.8867755215501</v>
      </c>
      <c r="CE61" s="48">
        <f t="shared" ref="CE61" si="470">IF(CE57&gt;360,CD61,CE59*COS(RADIANS(CE57)))</f>
        <v>-2211.2498787971035</v>
      </c>
      <c r="CF61" s="48">
        <f t="shared" ref="CF61" si="471">IF(CF57&gt;360,CE61,CF59*COS(RADIANS(CF57)))</f>
        <v>-2393.7009048740638</v>
      </c>
      <c r="CG61" s="48">
        <f t="shared" ref="CG61" si="472">IF(CG57&gt;360,CF61,CG59*COS(RADIANS(CG57)))</f>
        <v>-2574.0820790833427</v>
      </c>
      <c r="CH61" s="48">
        <f t="shared" ref="CH61" si="473">IF(CH57&gt;360,CG61,CH59*COS(RADIANS(CH57)))</f>
        <v>-2752.2374149803854</v>
      </c>
      <c r="CI61" s="48">
        <f t="shared" ref="CI61" si="474">IF(CI57&gt;360,CH61,CI59*COS(RADIANS(CI57)))</f>
        <v>-2928.012849145613</v>
      </c>
      <c r="CJ61" s="48">
        <f t="shared" ref="CJ61" si="475">IF(CJ57&gt;360,CI61,CJ59*COS(RADIANS(CJ57)))</f>
        <v>-3101.2563743291648</v>
      </c>
      <c r="CK61" s="48">
        <f t="shared" ref="CK61" si="476">IF(CK57&gt;360,CJ61,CK59*COS(RADIANS(CK57)))</f>
        <v>-3271.8181708251482</v>
      </c>
      <c r="CL61" s="48">
        <f t="shared" ref="CL61" si="477">IF(CL57&gt;360,CK61,CL59*COS(RADIANS(CL57)))</f>
        <v>-3439.5507359621415</v>
      </c>
      <c r="CM61" s="48">
        <f t="shared" ref="CM61" si="478">IF(CM57&gt;360,CL61,CM59*COS(RADIANS(CM57)))</f>
        <v>-3604.3090115982823</v>
      </c>
      <c r="CN61" s="48">
        <f t="shared" ref="CN61" si="479">IF(CN57&gt;360,CM61,CN59*COS(RADIANS(CN57)))</f>
        <v>-3765.9505095109762</v>
      </c>
      <c r="CO61" s="48">
        <f t="shared" ref="CO61" si="480">IF(CO57&gt;360,CN61,CO59*COS(RADIANS(CO57)))</f>
        <v>-3924.3354345730309</v>
      </c>
      <c r="CP61" s="48">
        <f t="shared" ref="CP61" si="481">IF(CP57&gt;360,CO61,CP59*COS(RADIANS(CP57)))</f>
        <v>-4079.3268056089178</v>
      </c>
      <c r="CQ61" s="48">
        <f t="shared" ref="CQ61" si="482">IF(CQ57&gt;360,CP61,CQ59*COS(RADIANS(CQ57)))</f>
        <v>-4230.7905738268691</v>
      </c>
      <c r="CR61" s="48">
        <f t="shared" ref="CR61" si="483">IF(CR57&gt;360,CQ61,CR59*COS(RADIANS(CR57)))</f>
        <v>-4378.5957387245107</v>
      </c>
      <c r="CS61" s="48">
        <f t="shared" ref="CS61" si="484">IF(CS57&gt;360,CR61,CS59*COS(RADIANS(CS57)))</f>
        <v>-4522.6144613679371</v>
      </c>
      <c r="CT61" s="48">
        <f t="shared" ref="CT61" si="485">IF(CT57&gt;360,CS61,CT59*COS(RADIANS(CT57)))</f>
        <v>-4662.7221749463552</v>
      </c>
      <c r="CU61" s="48">
        <f t="shared" ref="CU61" si="486">IF(CU57&gt;360,CT61,CU59*COS(RADIANS(CU57)))</f>
        <v>-4798.7976925067478</v>
      </c>
      <c r="CV61" s="48">
        <f t="shared" ref="CV61" si="487">IF(CV57&gt;360,CU61,CV59*COS(RADIANS(CV57)))</f>
        <v>-4930.7233117754213</v>
      </c>
      <c r="CW61" s="48">
        <f t="shared" ref="CW61" si="488">IF(CW57&gt;360,CV61,CW59*COS(RADIANS(CW57)))</f>
        <v>-5058.3849169757304</v>
      </c>
      <c r="CX61" s="48">
        <f t="shared" ref="CX61" si="489">IF(CX57&gt;360,CW61,CX59*COS(RADIANS(CX57)))</f>
        <v>-5181.6720775539397</v>
      </c>
      <c r="CY61" s="48">
        <f t="shared" ref="CY61" si="490">IF(CY57&gt;360,CX61,CY59*COS(RADIANS(CY57)))</f>
        <v>-5300.4781437277079</v>
      </c>
      <c r="CZ61" s="48">
        <f t="shared" ref="CZ61" si="491">IF(CZ57&gt;360,CY61,CZ59*COS(RADIANS(CZ57)))</f>
        <v>-5414.7003387744853</v>
      </c>
      <c r="DA61" s="48">
        <f t="shared" ref="DA61" si="492">IF(DA57&gt;360,CZ61,DA59*COS(RADIANS(DA57)))</f>
        <v>-5524.2398479798321</v>
      </c>
      <c r="DB61" s="48">
        <f t="shared" ref="DB61" si="493">IF(DB57&gt;360,DA61,DB59*COS(RADIANS(DB57)))</f>
        <v>-5629.0019041685719</v>
      </c>
      <c r="DC61" s="48">
        <f t="shared" ref="DC61" si="494">IF(DC57&gt;360,DB61,DC59*COS(RADIANS(DC57)))</f>
        <v>-5728.8958697445651</v>
      </c>
      <c r="DD61" s="48">
        <f t="shared" ref="DD61" si="495">IF(DD57&gt;360,DC61,DD59*COS(RADIANS(DD57)))</f>
        <v>-5823.8353151679303</v>
      </c>
      <c r="DE61" s="48">
        <f t="shared" ref="DE61" si="496">IF(DE57&gt;360,DD61,DE59*COS(RADIANS(DE57)))</f>
        <v>-5913.7380938015485</v>
      </c>
      <c r="DF61" s="48">
        <f t="shared" ref="DF61" si="497">IF(DF57&gt;360,DE61,DF59*COS(RADIANS(DF57)))</f>
        <v>-5998.5264130618052</v>
      </c>
      <c r="DG61" s="48">
        <f t="shared" ref="DG61" si="498">IF(DG57&gt;360,DF61,DG59*COS(RADIANS(DG57)))</f>
        <v>-6078.1269018116927</v>
      </c>
      <c r="DH61" s="48">
        <f t="shared" ref="DH61" si="499">IF(DH57&gt;360,DG61,DH59*COS(RADIANS(DH57)))</f>
        <v>-6152.4706739376334</v>
      </c>
      <c r="DI61" s="48">
        <f t="shared" ref="DI61" si="500">IF(DI57&gt;360,DH61,DI59*COS(RADIANS(DI57)))</f>
        <v>-6221.4933880546241</v>
      </c>
      <c r="DJ61" s="48">
        <f t="shared" ref="DJ61" si="501">IF(DJ57&gt;360,DI61,DJ59*COS(RADIANS(DJ57)))</f>
        <v>-6285.1353032876432</v>
      </c>
      <c r="DK61" s="48">
        <f t="shared" ref="DK61" si="502">IF(DK57&gt;360,DJ61,DK59*COS(RADIANS(DK57)))</f>
        <v>-6343.3413310806372</v>
      </c>
      <c r="DL61" s="48">
        <f t="shared" ref="DL61" si="503">IF(DL57&gt;360,DK61,DL59*COS(RADIANS(DL57)))</f>
        <v>-6396.0610829878078</v>
      </c>
      <c r="DM61" s="48">
        <f t="shared" ref="DM61" si="504">IF(DM57&gt;360,DL61,DM59*COS(RADIANS(DM57)))</f>
        <v>-6443.2489144053552</v>
      </c>
      <c r="DN61" s="48">
        <f t="shared" ref="DN61" si="505">IF(DN57&gt;360,DM61,DN59*COS(RADIANS(DN57)))</f>
        <v>-6484.8639642053649</v>
      </c>
      <c r="DO61" s="48">
        <f t="shared" ref="DO61" si="506">IF(DO57&gt;360,DN61,DO59*COS(RADIANS(DO57)))</f>
        <v>-6520.8701902370167</v>
      </c>
      <c r="DP61" s="48">
        <f t="shared" ref="DP61" si="507">IF(DP57&gt;360,DO61,DP59*COS(RADIANS(DP57)))</f>
        <v>-6551.2364006638591</v>
      </c>
      <c r="DQ61" s="48">
        <f t="shared" ref="DQ61" si="508">IF(DQ57&gt;360,DP61,DQ59*COS(RADIANS(DQ57)))</f>
        <v>-6575.9362811094998</v>
      </c>
      <c r="DR61" s="48">
        <f t="shared" ref="DR61" si="509">IF(DR57&gt;360,DQ61,DR59*COS(RADIANS(DR57)))</f>
        <v>-6594.9484175876369</v>
      </c>
      <c r="DS61" s="48">
        <f t="shared" ref="DS61" si="510">IF(DS57&gt;360,DR61,DS59*COS(RADIANS(DS57)))</f>
        <v>-6608.2563151960339</v>
      </c>
      <c r="DT61" s="48">
        <f t="shared" ref="DT61" si="511">IF(DT57&gt;360,DS61,DT59*COS(RADIANS(DT57)))</f>
        <v>-6615.8484125576651</v>
      </c>
      <c r="DU61" s="48">
        <f t="shared" ref="DU61" si="512">IF(DU57&gt;360,DT61,DU59*COS(RADIANS(DU57)))</f>
        <v>-6617.7180919959374</v>
      </c>
      <c r="DV61" s="48">
        <f t="shared" ref="DV61" si="513">IF(DV57&gt;360,DU61,DV59*COS(RADIANS(DV57)))</f>
        <v>-6613.8636854345941</v>
      </c>
      <c r="DW61" s="48">
        <f t="shared" ref="DW61" si="514">IF(DW57&gt;360,DV61,DW59*COS(RADIANS(DW57)))</f>
        <v>-6604.2884760165734</v>
      </c>
      <c r="DX61" s="48">
        <f t="shared" ref="DX61" si="515">IF(DX57&gt;360,DW61,DX59*COS(RADIANS(DX57)))</f>
        <v>-6589.0006954398232</v>
      </c>
      <c r="DY61" s="48">
        <f t="shared" ref="DY61" si="516">IF(DY57&gt;360,DX61,DY59*COS(RADIANS(DY57)))</f>
        <v>-6568.0135170117701</v>
      </c>
      <c r="DZ61" s="48">
        <f t="shared" ref="DZ61" si="517">IF(DZ57&gt;360,DY61,DZ59*COS(RADIANS(DZ57)))</f>
        <v>-6541.345044427836</v>
      </c>
      <c r="EA61" s="48">
        <f t="shared" ref="EA61" si="518">IF(EA57&gt;360,DZ61,EA59*COS(RADIANS(EA57)))</f>
        <v>-6509.0182962831186</v>
      </c>
      <c r="EB61" s="48">
        <f t="shared" ref="EB61" si="519">IF(EB57&gt;360,EA61,EB59*COS(RADIANS(EB57)))</f>
        <v>-6471.0611863300373</v>
      </c>
      <c r="EC61" s="48">
        <f t="shared" ref="EC61" si="520">IF(EC57&gt;360,EB61,EC59*COS(RADIANS(EC57)))</f>
        <v>-6427.5064994984405</v>
      </c>
      <c r="ED61" s="48">
        <f t="shared" ref="ED61" si="521">IF(ED57&gt;360,EC61,ED59*COS(RADIANS(ED57)))</f>
        <v>-6378.3918636983472</v>
      </c>
      <c r="EE61" s="48">
        <f t="shared" ref="EE61" si="522">IF(EE57&gt;360,ED61,EE59*COS(RADIANS(EE57)))</f>
        <v>-6323.7597174291568</v>
      </c>
      <c r="EF61" s="48">
        <f t="shared" ref="EF61" si="523">IF(EF57&gt;360,EE61,EF59*COS(RADIANS(EF57)))</f>
        <v>-6263.6572732227933</v>
      </c>
      <c r="EG61" s="48">
        <f t="shared" ref="EG61" si="524">IF(EG57&gt;360,EF61,EG59*COS(RADIANS(EG57)))</f>
        <v>-6198.1364769518941</v>
      </c>
      <c r="EH61" s="48">
        <f t="shared" ref="EH61" si="525">IF(EH57&gt;360,EG61,EH59*COS(RADIANS(EH57)))</f>
        <v>-6127.2539630377405</v>
      </c>
      <c r="EI61" s="48">
        <f t="shared" ref="EI61" si="526">IF(EI57&gt;360,EH61,EI59*COS(RADIANS(EI57)))</f>
        <v>-6051.071005596159</v>
      </c>
      <c r="EJ61" s="48">
        <f t="shared" ref="EJ61" si="527">IF(EJ57&gt;360,EI61,EJ59*COS(RADIANS(EJ57)))</f>
        <v>-5969.653465563234</v>
      </c>
      <c r="EK61" s="48">
        <f t="shared" ref="EK61" si="528">IF(EK57&gt;360,EJ61,EK59*COS(RADIANS(EK57)))</f>
        <v>-5883.0717338460954</v>
      </c>
      <c r="EL61" s="48">
        <f t="shared" ref="EL61" si="529">IF(EL57&gt;360,EK61,EL59*COS(RADIANS(EL57)))</f>
        <v>-5791.4006705475604</v>
      </c>
      <c r="EM61" s="48">
        <f t="shared" ref="EM61" si="530">IF(EM57&gt;360,EL61,EM59*COS(RADIANS(EM57)))</f>
        <v>-5694.7195403168125</v>
      </c>
      <c r="EN61" s="48">
        <f t="shared" ref="EN61" si="531">IF(EN57&gt;360,EM61,EN59*COS(RADIANS(EN57)))</f>
        <v>-5593.1119438816741</v>
      </c>
      <c r="EO61" s="48">
        <f t="shared" ref="EO61" si="532">IF(EO57&gt;360,EN61,EO59*COS(RADIANS(EO57)))</f>
        <v>-5486.6657458213813</v>
      </c>
      <c r="EP61" s="48">
        <f t="shared" ref="EP61" si="533">IF(EP57&gt;360,EO61,EP59*COS(RADIANS(EP57)))</f>
        <v>-5375.4729986420425</v>
      </c>
      <c r="EQ61" s="48">
        <f t="shared" ref="EQ61" si="534">IF(EQ57&gt;360,EP61,EQ59*COS(RADIANS(EQ57)))</f>
        <v>-5259.629863220176</v>
      </c>
      <c r="ER61" s="48">
        <f t="shared" ref="ER61" si="535">IF(ER57&gt;360,EQ61,ER59*COS(RADIANS(ER57)))</f>
        <v>-5139.2365256829262</v>
      </c>
      <c r="ES61" s="48">
        <f t="shared" ref="ES61" si="536">IF(ES57&gt;360,ER61,ES59*COS(RADIANS(ES57)))</f>
        <v>-5014.3971107966463</v>
      </c>
      <c r="ET61" s="48">
        <f t="shared" ref="ET61" si="537">IF(ET57&gt;360,ES61,ET59*COS(RADIANS(ET57)))</f>
        <v>-4885.219591938624</v>
      </c>
      <c r="EU61" s="48">
        <f t="shared" ref="EU61" si="538">IF(EU57&gt;360,ET61,EU59*COS(RADIANS(EU57)))</f>
        <v>-4751.8156977296767</v>
      </c>
      <c r="EV61" s="48">
        <f t="shared" ref="EV61" si="539">IF(EV57&gt;360,EU61,EV59*COS(RADIANS(EV57)))</f>
        <v>-4614.3008154082727</v>
      </c>
      <c r="EW61" s="48">
        <f t="shared" ref="EW61" si="540">IF(EW57&gt;360,EV61,EW59*COS(RADIANS(EW57)))</f>
        <v>-4472.7938910297471</v>
      </c>
      <c r="EX61" s="48">
        <f t="shared" ref="EX61" si="541">IF(EX57&gt;360,EW61,EX59*COS(RADIANS(EX57)))</f>
        <v>-4327.4173265768823</v>
      </c>
      <c r="EY61" s="48">
        <f t="shared" ref="EY61" si="542">IF(EY57&gt;360,EX61,EY59*COS(RADIANS(EY57)))</f>
        <v>-4178.2968740708575</v>
      </c>
      <c r="EZ61" s="48">
        <f t="shared" ref="EZ61" si="543">IF(EZ57&gt;360,EY61,EZ59*COS(RADIANS(EZ57)))</f>
        <v>-4025.5615267742578</v>
      </c>
      <c r="FA61" s="48">
        <f t="shared" ref="FA61" si="544">IF(FA57&gt;360,EZ61,FA59*COS(RADIANS(FA57)))</f>
        <v>-3869.3434075802807</v>
      </c>
      <c r="FB61" s="48">
        <f t="shared" ref="FB61" si="545">IF(FB57&gt;360,FA61,FB59*COS(RADIANS(FB57)))</f>
        <v>-3709.7776546848495</v>
      </c>
      <c r="FC61" s="48">
        <f t="shared" ref="FC61" si="546">IF(FC57&gt;360,FB61,FC59*COS(RADIANS(FC57)))</f>
        <v>-3547.0023046406709</v>
      </c>
      <c r="FD61" s="48">
        <f t="shared" ref="FD61" si="547">IF(FD57&gt;360,FC61,FD59*COS(RADIANS(FD57)))</f>
        <v>-3381.1581728945466</v>
      </c>
      <c r="FE61" s="48">
        <f t="shared" ref="FE61" si="548">IF(FE57&gt;360,FD61,FE59*COS(RADIANS(FE57)))</f>
        <v>-3212.3887319115829</v>
      </c>
      <c r="FF61" s="48">
        <f t="shared" ref="FF61" si="549">IF(FF57&gt;360,FE61,FF59*COS(RADIANS(FF57)))</f>
        <v>-3040.8399869918785</v>
      </c>
      <c r="FG61" s="48">
        <f t="shared" ref="FG61" si="550">IF(FG57&gt;360,FF61,FG59*COS(RADIANS(FG57)))</f>
        <v>-2866.6603498874924</v>
      </c>
      <c r="FH61" s="48">
        <f t="shared" ref="FH61" si="551">IF(FH57&gt;360,FG61,FH59*COS(RADIANS(FH57)))</f>
        <v>-2690.0005103292447</v>
      </c>
      <c r="FI61" s="48">
        <f t="shared" ref="FI61" si="552">IF(FI57&gt;360,FH61,FI59*COS(RADIANS(FI57)))</f>
        <v>-2511.0133055749134</v>
      </c>
      <c r="FJ61" s="48">
        <f t="shared" ref="FJ61" si="553">IF(FJ57&gt;360,FI61,FJ59*COS(RADIANS(FJ57)))</f>
        <v>-2329.8535880919708</v>
      </c>
      <c r="FK61" s="48">
        <f t="shared" ref="FK61" si="554">IF(FK57&gt;360,FJ61,FK59*COS(RADIANS(FK57)))</f>
        <v>-2146.6780914898141</v>
      </c>
      <c r="FL61" s="48">
        <f t="shared" ref="FL61" si="555">IF(FL57&gt;360,FK61,FL59*COS(RADIANS(FL57)))</f>
        <v>-1961.6452948177682</v>
      </c>
      <c r="FM61" s="48">
        <f t="shared" ref="FM61" si="556">IF(FM57&gt;360,FL61,FM59*COS(RADIANS(FM57)))</f>
        <v>-1774.9152853468261</v>
      </c>
      <c r="FN61" s="48">
        <f t="shared" ref="FN61" si="557">IF(FN57&gt;360,FM61,FN59*COS(RADIANS(FN57)))</f>
        <v>-1586.6496199542164</v>
      </c>
      <c r="FO61" s="48">
        <f t="shared" ref="FO61" si="558">IF(FO57&gt;360,FN61,FO59*COS(RADIANS(FO57)))</f>
        <v>-1397.0111852312405</v>
      </c>
      <c r="FP61" s="48">
        <f t="shared" ref="FP61" si="559">IF(FP57&gt;360,FO61,FP59*COS(RADIANS(FP57)))</f>
        <v>-1206.1640564358697</v>
      </c>
      <c r="FQ61" s="48">
        <f t="shared" ref="FQ61" si="560">IF(FQ57&gt;360,FP61,FQ59*COS(RADIANS(FQ57)))</f>
        <v>-1014.2733554127392</v>
      </c>
      <c r="FR61" s="48">
        <f t="shared" ref="FR61" si="561">IF(FR57&gt;360,FQ61,FR59*COS(RADIANS(FR57)))</f>
        <v>-821.50510760385964</v>
      </c>
      <c r="FS61" s="48">
        <f t="shared" ref="FS61" si="562">IF(FS57&gt;360,FR61,FS59*COS(RADIANS(FS57)))</f>
        <v>-628.02609827441859</v>
      </c>
      <c r="FT61" s="48">
        <f t="shared" ref="FT61" si="563">IF(FT57&gt;360,FS61,FT59*COS(RADIANS(FT57)))</f>
        <v>-434.00372807854262</v>
      </c>
      <c r="FU61" s="48">
        <f t="shared" ref="FU61" si="564">IF(FU57&gt;360,FT61,FU59*COS(RADIANS(FU57)))</f>
        <v>-239.60586809058978</v>
      </c>
      <c r="FV61" s="48">
        <f t="shared" ref="FV61" si="565">IF(FV57&gt;360,FU61,FV59*COS(RADIANS(FV57)))</f>
        <v>-45.000714427945134</v>
      </c>
      <c r="FW61" s="48">
        <f t="shared" ref="FW61" si="566">IF(FW57&gt;360,FV61,FW59*COS(RADIANS(FW57)))</f>
        <v>149.64335740829975</v>
      </c>
      <c r="FX61" s="48">
        <f t="shared" ref="FX61" si="567">IF(FX57&gt;360,FW61,FX59*COS(RADIANS(FX57)))</f>
        <v>344.15793834820755</v>
      </c>
      <c r="FY61" s="48">
        <f t="shared" ref="FY61" si="568">IF(FY57&gt;360,FX61,FY59*COS(RADIANS(FY57)))</f>
        <v>538.37473159666433</v>
      </c>
      <c r="FZ61" s="48">
        <f t="shared" ref="FZ61" si="569">IF(FZ57&gt;360,FY61,FZ59*COS(RADIANS(FZ57)))</f>
        <v>732.12569837904107</v>
      </c>
      <c r="GA61" s="48">
        <f t="shared" ref="GA61" si="570">IF(GA57&gt;360,FZ61,GA59*COS(RADIANS(GA57)))</f>
        <v>925.24320346220634</v>
      </c>
      <c r="GB61" s="48">
        <f t="shared" ref="GB61" si="571">IF(GB57&gt;360,GA61,GB59*COS(RADIANS(GB57)))</f>
        <v>1117.560160324432</v>
      </c>
      <c r="GC61" s="48">
        <f t="shared" ref="GC61" si="572">IF(GC57&gt;360,GB61,GC59*COS(RADIANS(GC57)))</f>
        <v>1308.9101758479783</v>
      </c>
      <c r="GD61" s="48">
        <f t="shared" ref="GD61" si="573">IF(GD57&gt;360,GC61,GD59*COS(RADIANS(GD57)))</f>
        <v>1499.1276944086512</v>
      </c>
      <c r="GE61" s="48">
        <f t="shared" ref="GE61" si="574">IF(GE57&gt;360,GD61,GE59*COS(RADIANS(GE57)))</f>
        <v>1688.0481412371205</v>
      </c>
      <c r="GF61" s="48">
        <f t="shared" ref="GF61" si="575">IF(GF57&gt;360,GE61,GF59*COS(RADIANS(GF57)))</f>
        <v>1875.5080649273791</v>
      </c>
      <c r="GG61" s="48">
        <f t="shared" ref="GG61" si="576">IF(GG57&gt;360,GF61,GG59*COS(RADIANS(GG57)))</f>
        <v>2061.3452789685766</v>
      </c>
      <c r="GH61" s="48">
        <f t="shared" ref="GH61" si="577">IF(GH57&gt;360,GG61,GH59*COS(RADIANS(GH57)))</f>
        <v>2245.3990021772925</v>
      </c>
      <c r="GI61" s="48">
        <f t="shared" ref="GI61" si="578">IF(GI57&gt;360,GH61,GI59*COS(RADIANS(GI57)))</f>
        <v>2427.5099979081906</v>
      </c>
      <c r="GJ61" s="48">
        <f t="shared" ref="GJ61" si="579">IF(GJ57&gt;360,GI61,GJ59*COS(RADIANS(GJ57)))</f>
        <v>2607.5207119222109</v>
      </c>
      <c r="GK61" s="48">
        <f t="shared" ref="GK61" si="580">IF(GK57&gt;360,GJ61,GK59*COS(RADIANS(GK57)))</f>
        <v>2785.2754087925209</v>
      </c>
      <c r="GL61" s="48">
        <f t="shared" ref="GL61" si="581">IF(GL57&gt;360,GK61,GL59*COS(RADIANS(GL57)))</f>
        <v>2960.6203067298893</v>
      </c>
      <c r="GM61" s="48">
        <f t="shared" ref="GM61" si="582">IF(GM57&gt;360,GL61,GM59*COS(RADIANS(GM57)))</f>
        <v>3133.4037107102886</v>
      </c>
      <c r="GN61" s="48">
        <f t="shared" ref="GN61" si="583">IF(GN57&gt;360,GM61,GN59*COS(RADIANS(GN57)))</f>
        <v>3303.4761437893435</v>
      </c>
      <c r="GO61" s="48">
        <f t="shared" ref="GO61" si="584">IF(GO57&gt;360,GN61,GO59*COS(RADIANS(GO57)))</f>
        <v>3470.6904764895494</v>
      </c>
      <c r="GP61" s="48">
        <f t="shared" ref="GP61" si="585">IF(GP57&gt;360,GO61,GP59*COS(RADIANS(GP57)))</f>
        <v>3634.9020541480686</v>
      </c>
      <c r="GQ61" s="48">
        <f t="shared" ref="GQ61" si="586">IF(GQ57&gt;360,GP61,GQ59*COS(RADIANS(GQ57)))</f>
        <v>3795.9688221146316</v>
      </c>
      <c r="GR61" s="48">
        <f t="shared" ref="GR61" si="587">IF(GR57&gt;360,GQ61,GR59*COS(RADIANS(GR57)))</f>
        <v>3953.7514486910054</v>
      </c>
      <c r="GS61" s="48">
        <f t="shared" ref="GS61" si="588">IF(GS57&gt;360,GR61,GS59*COS(RADIANS(GS57)))</f>
        <v>4108.1134457053968</v>
      </c>
      <c r="GT61" s="48">
        <f t="shared" ref="GT61" si="589">IF(GT57&gt;360,GS61,GT59*COS(RADIANS(GT57)))</f>
        <v>4258.9212866173011</v>
      </c>
      <c r="GU61" s="48">
        <f t="shared" ref="GU61" si="590">IF(GU57&gt;360,GT61,GU59*COS(RADIANS(GU57)))</f>
        <v>4406.0445220505353</v>
      </c>
      <c r="GV61" s="48">
        <f t="shared" ref="GV61" si="591">IF(GV57&gt;360,GU61,GV59*COS(RADIANS(GV57)))</f>
        <v>4549.3558926542892</v>
      </c>
      <c r="GW61" s="48">
        <f t="shared" ref="GW61" si="592">IF(GW57&gt;360,GV61,GW59*COS(RADIANS(GW57)))</f>
        <v>4688.7314391945465</v>
      </c>
      <c r="GX61" s="48">
        <f t="shared" ref="GX61" si="593">IF(GX57&gt;360,GW61,GX59*COS(RADIANS(GX57)))</f>
        <v>4824.050609780521</v>
      </c>
      <c r="GY61" s="48">
        <f t="shared" ref="GY61" si="594">IF(GY57&gt;360,GX61,GY59*COS(RADIANS(GY57)))</f>
        <v>4955.1963641333941</v>
      </c>
      <c r="GZ61" s="48">
        <f t="shared" ref="GZ61" si="595">IF(GZ57&gt;360,GY61,GZ59*COS(RADIANS(GZ57)))</f>
        <v>5082.055274807145</v>
      </c>
      <c r="HA61" s="48">
        <f t="shared" ref="HA61" si="596">IF(HA57&gt;360,GZ61,HA59*COS(RADIANS(HA57)))</f>
        <v>5204.5176252739302</v>
      </c>
      <c r="HB61" s="48">
        <f t="shared" ref="HB61" si="597">IF(HB57&gt;360,HA61,HB59*COS(RADIANS(HB57)))</f>
        <v>5322.4775047893227</v>
      </c>
      <c r="HC61" s="48">
        <f t="shared" ref="HC61" si="598">IF(HC57&gt;360,HB61,HC59*COS(RADIANS(HC57)))</f>
        <v>5435.8328999553933</v>
      </c>
      <c r="HD61" s="48">
        <f t="shared" ref="HD61" si="599">IF(HD57&gt;360,HC61,HD59*COS(RADIANS(HD57)))</f>
        <v>5544.4857829026605</v>
      </c>
      <c r="HE61" s="48">
        <f t="shared" ref="HE61" si="600">IF(HE57&gt;360,HD61,HE59*COS(RADIANS(HE57)))</f>
        <v>5648.3421960147716</v>
      </c>
      <c r="HF61" s="48">
        <f t="shared" ref="HF61" si="601">IF(HF57&gt;360,HE61,HF59*COS(RADIANS(HF57)))</f>
        <v>5747.3123331228499</v>
      </c>
      <c r="HG61" s="48">
        <f t="shared" ref="HG61" si="602">IF(HG57&gt;360,HF61,HG59*COS(RADIANS(HG57)))</f>
        <v>5841.310617099587</v>
      </c>
      <c r="HH61" s="48">
        <f t="shared" ref="HH61" si="603">IF(HH57&gt;360,HG61,HH59*COS(RADIANS(HH57)))</f>
        <v>5930.2557737861807</v>
      </c>
      <c r="HI61" s="48">
        <f t="shared" ref="HI61" si="604">IF(HI57&gt;360,HH61,HI59*COS(RADIANS(HI57)))</f>
        <v>6014.0709021885486</v>
      </c>
      <c r="HJ61" s="48">
        <f t="shared" ref="HJ61" si="605">IF(HJ57&gt;360,HI61,HJ59*COS(RADIANS(HJ57)))</f>
        <v>6092.6835408824072</v>
      </c>
      <c r="HK61" s="48">
        <f t="shared" ref="HK61" si="606">IF(HK57&gt;360,HJ61,HK59*COS(RADIANS(HK57)))</f>
        <v>6166.0257305702116</v>
      </c>
      <c r="HL61" s="48">
        <f t="shared" ref="HL61" si="607">IF(HL57&gt;360,HK61,HL59*COS(RADIANS(HL57)))</f>
        <v>6234.0340727361918</v>
      </c>
      <c r="HM61" s="48">
        <f t="shared" ref="HM61" si="608">IF(HM57&gt;360,HL61,HM59*COS(RADIANS(HM57)))</f>
        <v>6296.6497843492498</v>
      </c>
      <c r="HN61" s="48">
        <f t="shared" ref="HN61" si="609">IF(HN57&gt;360,HM61,HN59*COS(RADIANS(HN57)))</f>
        <v>6353.8187485667968</v>
      </c>
      <c r="HO61" s="48">
        <f t="shared" ref="HO61" si="610">IF(HO57&gt;360,HN61,HO59*COS(RADIANS(HO57)))</f>
        <v>6405.4915613962221</v>
      </c>
      <c r="HP61" s="48">
        <f t="shared" ref="HP61" si="611">IF(HP57&gt;360,HO61,HP59*COS(RADIANS(HP57)))</f>
        <v>6451.6235742740955</v>
      </c>
      <c r="HQ61" s="48">
        <f t="shared" ref="HQ61" si="612">IF(HQ57&gt;360,HP61,HQ59*COS(RADIANS(HQ57)))</f>
        <v>6492.1749325268147</v>
      </c>
      <c r="HR61" s="48">
        <f t="shared" ref="HR61" si="613">IF(HR57&gt;360,HQ61,HR59*COS(RADIANS(HR57)))</f>
        <v>6527.1106096799804</v>
      </c>
      <c r="HS61" s="48">
        <f t="shared" ref="HS61" si="614">IF(HS57&gt;360,HR61,HS59*COS(RADIANS(HS57)))</f>
        <v>6556.4004375873874</v>
      </c>
      <c r="HT61" s="48">
        <f t="shared" ref="HT61" si="615">IF(HT57&gt;360,HS61,HT59*COS(RADIANS(HT57)))</f>
        <v>6580.0191323541285</v>
      </c>
      <c r="HU61" s="48">
        <f t="shared" ref="HU61" si="616">IF(HU57&gt;360,HT61,HU59*COS(RADIANS(HU57)))</f>
        <v>6597.9463160320111</v>
      </c>
      <c r="HV61" s="48">
        <f t="shared" ref="HV61" si="617">IF(HV57&gt;360,HU61,HV59*COS(RADIANS(HV57)))</f>
        <v>6610.1665340690843</v>
      </c>
      <c r="HW61" s="48">
        <f t="shared" ref="HW61" si="618">IF(HW57&gt;360,HV61,HW59*COS(RADIANS(HW57)))</f>
        <v>6616.6692684988293</v>
      </c>
      <c r="HX61" s="48">
        <f t="shared" ref="HX61" si="619">IF(HX57&gt;360,HW61,HX59*COS(RADIANS(HX57)))</f>
        <v>6616.6692684988293</v>
      </c>
      <c r="HY61" s="48">
        <f t="shared" ref="HY61" si="620">IF(HY57&gt;360,HX61,HY59*COS(RADIANS(HY57)))</f>
        <v>6616.6692684988293</v>
      </c>
      <c r="HZ61" s="48">
        <f t="shared" ref="HZ61" si="621">IF(HZ57&gt;360,HY61,HZ59*COS(RADIANS(HZ57)))</f>
        <v>6616.6692684988293</v>
      </c>
      <c r="IA61" s="48">
        <f t="shared" ref="IA61" si="622">IF(IA57&gt;360,HZ61,IA59*COS(RADIANS(IA57)))</f>
        <v>6616.6692684988293</v>
      </c>
      <c r="IB61" s="48">
        <f t="shared" ref="IB61" si="623">IF(IB57&gt;360,IA61,IB59*COS(RADIANS(IB57)))</f>
        <v>6616.6692684988293</v>
      </c>
      <c r="IC61" s="48">
        <f t="shared" ref="IC61" si="624">IF(IC57&gt;360,IB61,IC59*COS(RADIANS(IC57)))</f>
        <v>6616.6692684988293</v>
      </c>
      <c r="ID61" s="48">
        <f t="shared" ref="ID61" si="625">IF(ID57&gt;360,IC61,ID59*COS(RADIANS(ID57)))</f>
        <v>6616.6692684988293</v>
      </c>
      <c r="IE61" s="48">
        <f t="shared" ref="IE61" si="626">IF(IE57&gt;360,ID61,IE59*COS(RADIANS(IE57)))</f>
        <v>6616.6692684988293</v>
      </c>
      <c r="IF61" s="48">
        <f t="shared" ref="IF61" si="627">IF(IF57&gt;360,IE61,IF59*COS(RADIANS(IF57)))</f>
        <v>6616.6692684988293</v>
      </c>
      <c r="IG61" s="48">
        <f t="shared" ref="IG61" si="628">IF(IG57&gt;360,IF61,IG59*COS(RADIANS(IG57)))</f>
        <v>6616.6692684988293</v>
      </c>
      <c r="IH61" s="48">
        <f t="shared" ref="IH61" si="629">IF(IH57&gt;360,IG61,IH59*COS(RADIANS(IH57)))</f>
        <v>6616.6692684988293</v>
      </c>
      <c r="II61" s="48">
        <f t="shared" ref="II61" si="630">IF(II57&gt;360,IH61,II59*COS(RADIANS(II57)))</f>
        <v>6616.6692684988293</v>
      </c>
      <c r="IJ61" s="48">
        <f t="shared" ref="IJ61" si="631">IF(IJ57&gt;360,II61,IJ59*COS(RADIANS(IJ57)))</f>
        <v>6616.6692684988293</v>
      </c>
      <c r="IK61" s="48">
        <f t="shared" ref="IK61" si="632">IF(IK57&gt;360,IJ61,IK59*COS(RADIANS(IK57)))</f>
        <v>6616.6692684988293</v>
      </c>
      <c r="IL61" s="48">
        <f t="shared" ref="IL61" si="633">IF(IL57&gt;360,IK61,IL59*COS(RADIANS(IL57)))</f>
        <v>6616.6692684988293</v>
      </c>
      <c r="IM61" s="48">
        <f t="shared" ref="IM61" si="634">IF(IM57&gt;360,IL61,IM59*COS(RADIANS(IM57)))</f>
        <v>6616.6692684988293</v>
      </c>
      <c r="IN61" s="48">
        <f t="shared" ref="IN61" si="635">IF(IN57&gt;360,IM61,IN59*COS(RADIANS(IN57)))</f>
        <v>6616.6692684988293</v>
      </c>
      <c r="IO61" s="48">
        <f t="shared" ref="IO61" si="636">IF(IO57&gt;360,IN61,IO59*COS(RADIANS(IO57)))</f>
        <v>6616.6692684988293</v>
      </c>
      <c r="IP61" s="48">
        <f t="shared" ref="IP61" si="637">IF(IP57&gt;360,IO61,IP59*COS(RADIANS(IP57)))</f>
        <v>6616.6692684988293</v>
      </c>
      <c r="IQ61" s="48">
        <f t="shared" ref="IQ61" si="638">IF(IQ57&gt;360,IP61,IQ59*COS(RADIANS(IQ57)))</f>
        <v>6616.6692684988293</v>
      </c>
      <c r="IR61" s="48">
        <f t="shared" ref="IR61" si="639">IF(IR57&gt;360,IQ61,IR59*COS(RADIANS(IR57)))</f>
        <v>6616.6692684988293</v>
      </c>
      <c r="IS61" s="48">
        <f t="shared" ref="IS61" si="640">IF(IS57&gt;360,IR61,IS59*COS(RADIANS(IS57)))</f>
        <v>6616.6692684988293</v>
      </c>
      <c r="IT61" s="48">
        <f t="shared" ref="IT61" si="641">IF(IT57&gt;360,IS61,IT59*COS(RADIANS(IT57)))</f>
        <v>6616.6692684988293</v>
      </c>
      <c r="IU61" s="48">
        <f t="shared" ref="IU61" si="642">IF(IU57&gt;360,IT61,IU59*COS(RADIANS(IU57)))</f>
        <v>6616.6692684988293</v>
      </c>
      <c r="IV61" s="48">
        <f t="shared" ref="IV61" si="643">IF(IV57&gt;360,IU61,IV59*COS(RADIANS(IV57)))</f>
        <v>6616.6692684988293</v>
      </c>
      <c r="IW61" s="48">
        <f t="shared" ref="IW61" si="644">IF(IW57&gt;360,IV61,IW59*COS(RADIANS(IW57)))</f>
        <v>6616.6692684988293</v>
      </c>
      <c r="IX61" s="48">
        <f t="shared" ref="IX61" si="645">IF(IX57&gt;360,IW61,IX59*COS(RADIANS(IX57)))</f>
        <v>6616.6692684988293</v>
      </c>
      <c r="IY61" s="48">
        <f t="shared" ref="IY61" si="646">IF(IY57&gt;360,IX61,IY59*COS(RADIANS(IY57)))</f>
        <v>6616.6692684988293</v>
      </c>
      <c r="IZ61" s="48">
        <f t="shared" ref="IZ61" si="647">IF(IZ57&gt;360,IY61,IZ59*COS(RADIANS(IZ57)))</f>
        <v>6616.6692684988293</v>
      </c>
      <c r="JA61" s="48">
        <f t="shared" ref="JA61" si="648">IF(JA57&gt;360,IZ61,JA59*COS(RADIANS(JA57)))</f>
        <v>6616.6692684988293</v>
      </c>
      <c r="JB61" s="48">
        <f t="shared" ref="JB61" si="649">IF(JB57&gt;360,JA61,JB59*COS(RADIANS(JB57)))</f>
        <v>6616.6692684988293</v>
      </c>
      <c r="JC61" s="48">
        <f t="shared" ref="JC61" si="650">IF(JC57&gt;360,JB61,JC59*COS(RADIANS(JC57)))</f>
        <v>6616.6692684988293</v>
      </c>
      <c r="JD61" s="48">
        <f t="shared" ref="JD61" si="651">IF(JD57&gt;360,JC61,JD59*COS(RADIANS(JD57)))</f>
        <v>6616.6692684988293</v>
      </c>
      <c r="JE61" s="48">
        <f t="shared" ref="JE61" si="652">IF(JE57&gt;360,JD61,JE59*COS(RADIANS(JE57)))</f>
        <v>6616.6692684988293</v>
      </c>
      <c r="JF61" s="48">
        <f t="shared" ref="JF61" si="653">IF(JF57&gt;360,JE61,JF59*COS(RADIANS(JF57)))</f>
        <v>6616.6692684988293</v>
      </c>
      <c r="JG61" s="48">
        <f t="shared" ref="JG61" si="654">IF(JG57&gt;360,JF61,JG59*COS(RADIANS(JG57)))</f>
        <v>6616.6692684988293</v>
      </c>
      <c r="JH61" s="48">
        <f t="shared" ref="JH61" si="655">IF(JH57&gt;360,JG61,JH59*COS(RADIANS(JH57)))</f>
        <v>6616.6692684988293</v>
      </c>
    </row>
    <row r="62" spans="3:268" hidden="1" x14ac:dyDescent="0.25">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row>
    <row r="63" spans="3:268" hidden="1" x14ac:dyDescent="0.25">
      <c r="P63" s="48"/>
      <c r="Q63" s="48"/>
      <c r="R63" s="373">
        <f>Results!C46</f>
        <v>6378</v>
      </c>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c r="BF63" s="373"/>
      <c r="BG63" s="373"/>
      <c r="BH63" s="373"/>
      <c r="BI63" s="373"/>
      <c r="BJ63" s="373"/>
      <c r="BK63" s="373"/>
      <c r="BL63" s="373"/>
      <c r="BM63" s="373"/>
      <c r="BN63" s="373"/>
      <c r="BO63" s="373"/>
      <c r="BP63" s="373"/>
      <c r="BQ63" s="373"/>
      <c r="BR63" s="373"/>
      <c r="BS63" s="373"/>
      <c r="BT63" s="373"/>
      <c r="BU63" s="373"/>
      <c r="BV63" s="373"/>
      <c r="BW63" s="373"/>
      <c r="BX63" s="373"/>
      <c r="BY63" s="373"/>
      <c r="BZ63" s="373"/>
      <c r="CA63" s="373"/>
      <c r="CB63" s="373"/>
      <c r="CC63" s="373"/>
      <c r="CD63" s="373"/>
      <c r="CE63" s="373"/>
      <c r="CF63" s="373"/>
      <c r="CG63" s="373"/>
      <c r="CH63" s="373"/>
      <c r="CI63" s="373"/>
      <c r="CJ63" s="373"/>
      <c r="CK63" s="373"/>
      <c r="CL63" s="373"/>
      <c r="CM63" s="373"/>
      <c r="CN63" s="373"/>
      <c r="CO63" s="373"/>
      <c r="CP63" s="373"/>
      <c r="CQ63" s="373"/>
      <c r="CR63" s="373"/>
      <c r="CS63" s="373"/>
      <c r="CT63" s="373"/>
      <c r="CU63" s="373"/>
      <c r="CV63" s="373"/>
      <c r="CW63" s="373"/>
      <c r="CX63" s="373"/>
      <c r="CY63" s="373"/>
      <c r="CZ63" s="373"/>
      <c r="DA63" s="373"/>
      <c r="DB63" s="373"/>
      <c r="DC63" s="373"/>
      <c r="DD63" s="373"/>
      <c r="DE63" s="373"/>
      <c r="DF63" s="373"/>
      <c r="DG63" s="373"/>
      <c r="DH63" s="373"/>
      <c r="DI63" s="373"/>
      <c r="DJ63" s="373"/>
      <c r="DK63" s="373"/>
      <c r="DL63" s="373"/>
      <c r="DM63" s="373"/>
      <c r="DN63" s="373"/>
      <c r="DO63" s="373"/>
      <c r="DP63" s="373"/>
      <c r="DQ63" s="373"/>
      <c r="DR63" s="373"/>
      <c r="DS63" s="373"/>
      <c r="DT63" s="373"/>
      <c r="DU63" s="373"/>
      <c r="DV63" s="373"/>
      <c r="DW63" s="373"/>
      <c r="DX63" s="373"/>
      <c r="DY63" s="373"/>
      <c r="DZ63" s="373"/>
      <c r="EA63" s="373"/>
      <c r="EB63" s="373"/>
      <c r="EC63" s="373"/>
      <c r="ED63" s="373"/>
      <c r="EE63" s="373"/>
      <c r="EF63" s="373"/>
      <c r="EG63" s="373"/>
      <c r="EH63" s="373"/>
      <c r="EI63" s="373"/>
      <c r="EJ63" s="373"/>
      <c r="EK63" s="373"/>
      <c r="EL63" s="373"/>
      <c r="EM63" s="373"/>
      <c r="EN63" s="373"/>
      <c r="EO63" s="373"/>
      <c r="EP63" s="373"/>
      <c r="EQ63" s="373"/>
      <c r="ER63" s="373"/>
      <c r="ES63" s="373"/>
      <c r="ET63" s="373"/>
      <c r="EU63" s="373"/>
      <c r="EV63" s="373"/>
      <c r="EW63" s="373"/>
      <c r="EX63" s="373"/>
      <c r="EY63" s="373"/>
      <c r="EZ63" s="373"/>
      <c r="FA63" s="373"/>
      <c r="FB63" s="373"/>
      <c r="FC63" s="373"/>
      <c r="FD63" s="373"/>
      <c r="FE63" s="373"/>
      <c r="FF63" s="373"/>
      <c r="FG63" s="373"/>
      <c r="FH63" s="373"/>
      <c r="FI63" s="373"/>
      <c r="FJ63" s="373"/>
      <c r="FK63" s="373"/>
      <c r="FL63" s="373"/>
      <c r="FM63" s="373"/>
      <c r="FN63" s="373"/>
      <c r="FO63" s="373"/>
      <c r="FP63" s="373"/>
      <c r="FQ63" s="373"/>
      <c r="FR63" s="373"/>
      <c r="FS63" s="373"/>
      <c r="FT63" s="373"/>
      <c r="FU63" s="373"/>
      <c r="FV63" s="373"/>
      <c r="FW63" s="373"/>
      <c r="FX63" s="373"/>
      <c r="FY63" s="373"/>
      <c r="FZ63" s="373"/>
      <c r="GA63" s="373"/>
      <c r="GB63" s="373"/>
      <c r="GC63" s="373"/>
      <c r="GD63" s="373"/>
      <c r="GE63" s="373"/>
      <c r="GF63" s="373"/>
      <c r="GG63" s="373"/>
      <c r="GH63" s="373"/>
      <c r="GI63" s="373"/>
      <c r="GJ63" s="373"/>
      <c r="GK63" s="373"/>
      <c r="GL63" s="373"/>
      <c r="GM63" s="373"/>
      <c r="GN63" s="373"/>
      <c r="GO63" s="373"/>
      <c r="GP63" s="373"/>
      <c r="GQ63" s="373"/>
      <c r="GR63" s="373"/>
      <c r="GS63" s="373"/>
      <c r="GT63" s="373"/>
      <c r="GU63" s="373"/>
      <c r="GV63" s="373"/>
      <c r="GW63" s="373"/>
      <c r="GX63" s="373"/>
      <c r="GY63" s="373"/>
      <c r="GZ63" s="373"/>
      <c r="HA63" s="373"/>
      <c r="HB63" s="373"/>
      <c r="HC63" s="373"/>
      <c r="HD63" s="373"/>
      <c r="HE63" s="373"/>
      <c r="HF63" s="373"/>
      <c r="HG63" s="373"/>
      <c r="HH63" s="373"/>
      <c r="HI63" s="373"/>
      <c r="HJ63" s="373"/>
      <c r="HK63" s="373"/>
      <c r="HL63" s="373"/>
      <c r="HM63" s="373"/>
      <c r="HN63" s="373"/>
      <c r="HO63" s="373"/>
      <c r="HP63" s="373"/>
      <c r="HQ63" s="373"/>
      <c r="HR63" s="373"/>
      <c r="HS63" s="373"/>
      <c r="HT63" s="373"/>
      <c r="HU63" s="373"/>
      <c r="HV63" s="373"/>
      <c r="HW63" s="373"/>
      <c r="HX63" s="373"/>
      <c r="HY63" s="373"/>
      <c r="HZ63" s="373"/>
      <c r="IA63" s="373"/>
      <c r="IB63" s="373"/>
      <c r="IC63" s="373"/>
      <c r="ID63" s="373"/>
      <c r="IE63" s="373"/>
      <c r="IF63" s="373"/>
      <c r="IG63" s="373"/>
      <c r="IH63" s="373"/>
      <c r="II63" s="373"/>
      <c r="IJ63" s="373"/>
      <c r="IK63" s="373"/>
      <c r="IL63" s="373"/>
      <c r="IM63" s="373"/>
      <c r="IN63" s="373"/>
      <c r="IO63" s="373"/>
      <c r="IP63" s="373"/>
      <c r="IQ63" s="373"/>
      <c r="IR63" s="373"/>
      <c r="IS63" s="373"/>
      <c r="IT63" s="373"/>
      <c r="IU63" s="373"/>
      <c r="IV63" s="373"/>
      <c r="IW63" s="373"/>
      <c r="IX63" s="373"/>
      <c r="IY63" s="373"/>
      <c r="IZ63" s="373"/>
      <c r="JA63" s="373"/>
      <c r="JB63" s="373"/>
      <c r="JC63" s="373"/>
      <c r="JD63" s="373"/>
      <c r="JE63" s="373"/>
      <c r="JF63" s="373"/>
      <c r="JG63" s="373"/>
      <c r="JH63" s="373"/>
    </row>
    <row r="64" spans="3:268" hidden="1" x14ac:dyDescent="0.25">
      <c r="P64" s="48"/>
      <c r="Q64" s="48"/>
      <c r="R64" s="48">
        <f>R52*360/235</f>
        <v>0</v>
      </c>
      <c r="S64" s="48">
        <f t="shared" ref="S64" si="656">S52*360/235</f>
        <v>1.5319148936170213</v>
      </c>
      <c r="T64" s="48">
        <f t="shared" ref="T64:CE64" si="657">T52*360/235</f>
        <v>3.0638297872340425</v>
      </c>
      <c r="U64" s="48">
        <f t="shared" si="657"/>
        <v>4.5957446808510642</v>
      </c>
      <c r="V64" s="48">
        <f t="shared" si="657"/>
        <v>6.1276595744680851</v>
      </c>
      <c r="W64" s="48">
        <f t="shared" si="657"/>
        <v>7.6595744680851068</v>
      </c>
      <c r="X64" s="48">
        <f t="shared" si="657"/>
        <v>9.1914893617021285</v>
      </c>
      <c r="Y64" s="48">
        <f t="shared" si="657"/>
        <v>10.723404255319149</v>
      </c>
      <c r="Z64" s="48">
        <f t="shared" si="657"/>
        <v>12.25531914893617</v>
      </c>
      <c r="AA64" s="48">
        <f t="shared" si="657"/>
        <v>13.787234042553191</v>
      </c>
      <c r="AB64" s="48">
        <f t="shared" si="657"/>
        <v>15.319148936170214</v>
      </c>
      <c r="AC64" s="48">
        <f t="shared" si="657"/>
        <v>16.851063829787233</v>
      </c>
      <c r="AD64" s="48">
        <f t="shared" si="657"/>
        <v>18.382978723404257</v>
      </c>
      <c r="AE64" s="48">
        <f t="shared" si="657"/>
        <v>19.914893617021278</v>
      </c>
      <c r="AF64" s="48">
        <f t="shared" si="657"/>
        <v>21.446808510638299</v>
      </c>
      <c r="AG64" s="48">
        <f t="shared" si="657"/>
        <v>22.978723404255319</v>
      </c>
      <c r="AH64" s="48">
        <f t="shared" si="657"/>
        <v>24.51063829787234</v>
      </c>
      <c r="AI64" s="48">
        <f t="shared" si="657"/>
        <v>26.042553191489361</v>
      </c>
      <c r="AJ64" s="48">
        <f t="shared" si="657"/>
        <v>27.574468085106382</v>
      </c>
      <c r="AK64" s="48">
        <f t="shared" si="657"/>
        <v>29.106382978723403</v>
      </c>
      <c r="AL64" s="48">
        <f t="shared" si="657"/>
        <v>30.638297872340427</v>
      </c>
      <c r="AM64" s="48">
        <f t="shared" si="657"/>
        <v>32.170212765957444</v>
      </c>
      <c r="AN64" s="48">
        <f t="shared" si="657"/>
        <v>33.702127659574465</v>
      </c>
      <c r="AO64" s="48">
        <f t="shared" si="657"/>
        <v>35.234042553191486</v>
      </c>
      <c r="AP64" s="48">
        <f t="shared" si="657"/>
        <v>36.765957446808514</v>
      </c>
      <c r="AQ64" s="48">
        <f t="shared" si="657"/>
        <v>38.297872340425535</v>
      </c>
      <c r="AR64" s="48">
        <f t="shared" si="657"/>
        <v>39.829787234042556</v>
      </c>
      <c r="AS64" s="48">
        <f t="shared" si="657"/>
        <v>41.361702127659576</v>
      </c>
      <c r="AT64" s="48">
        <f t="shared" si="657"/>
        <v>42.893617021276597</v>
      </c>
      <c r="AU64" s="48">
        <f t="shared" si="657"/>
        <v>44.425531914893618</v>
      </c>
      <c r="AV64" s="48">
        <f t="shared" si="657"/>
        <v>45.957446808510639</v>
      </c>
      <c r="AW64" s="48">
        <f t="shared" si="657"/>
        <v>47.48936170212766</v>
      </c>
      <c r="AX64" s="48">
        <f t="shared" si="657"/>
        <v>49.021276595744681</v>
      </c>
      <c r="AY64" s="48">
        <f t="shared" si="657"/>
        <v>50.553191489361701</v>
      </c>
      <c r="AZ64" s="48">
        <f t="shared" si="657"/>
        <v>52.085106382978722</v>
      </c>
      <c r="BA64" s="48">
        <f t="shared" si="657"/>
        <v>53.617021276595743</v>
      </c>
      <c r="BB64" s="48">
        <f t="shared" si="657"/>
        <v>55.148936170212764</v>
      </c>
      <c r="BC64" s="48">
        <f t="shared" si="657"/>
        <v>56.680851063829785</v>
      </c>
      <c r="BD64" s="48">
        <f t="shared" si="657"/>
        <v>58.212765957446805</v>
      </c>
      <c r="BE64" s="48">
        <f t="shared" si="657"/>
        <v>59.744680851063826</v>
      </c>
      <c r="BF64" s="48">
        <f t="shared" si="657"/>
        <v>61.276595744680854</v>
      </c>
      <c r="BG64" s="48">
        <f t="shared" si="657"/>
        <v>62.808510638297875</v>
      </c>
      <c r="BH64" s="48">
        <f t="shared" si="657"/>
        <v>64.340425531914889</v>
      </c>
      <c r="BI64" s="48">
        <f t="shared" si="657"/>
        <v>65.872340425531917</v>
      </c>
      <c r="BJ64" s="48">
        <f t="shared" si="657"/>
        <v>67.40425531914893</v>
      </c>
      <c r="BK64" s="48">
        <f t="shared" si="657"/>
        <v>68.936170212765958</v>
      </c>
      <c r="BL64" s="48">
        <f t="shared" si="657"/>
        <v>70.468085106382972</v>
      </c>
      <c r="BM64" s="48">
        <f t="shared" si="657"/>
        <v>72</v>
      </c>
      <c r="BN64" s="48">
        <f t="shared" si="657"/>
        <v>73.531914893617028</v>
      </c>
      <c r="BO64" s="48">
        <f t="shared" si="657"/>
        <v>75.063829787234042</v>
      </c>
      <c r="BP64" s="48">
        <f t="shared" si="657"/>
        <v>76.59574468085107</v>
      </c>
      <c r="BQ64" s="48">
        <f t="shared" si="657"/>
        <v>78.127659574468083</v>
      </c>
      <c r="BR64" s="48">
        <f t="shared" si="657"/>
        <v>79.659574468085111</v>
      </c>
      <c r="BS64" s="48">
        <f t="shared" si="657"/>
        <v>81.191489361702125</v>
      </c>
      <c r="BT64" s="48">
        <f t="shared" si="657"/>
        <v>82.723404255319153</v>
      </c>
      <c r="BU64" s="48">
        <f t="shared" si="657"/>
        <v>84.255319148936167</v>
      </c>
      <c r="BV64" s="48">
        <f t="shared" si="657"/>
        <v>85.787234042553195</v>
      </c>
      <c r="BW64" s="48">
        <f t="shared" si="657"/>
        <v>87.319148936170208</v>
      </c>
      <c r="BX64" s="48">
        <f t="shared" si="657"/>
        <v>88.851063829787236</v>
      </c>
      <c r="BY64" s="48">
        <f t="shared" si="657"/>
        <v>90.38297872340425</v>
      </c>
      <c r="BZ64" s="48">
        <f t="shared" si="657"/>
        <v>91.914893617021278</v>
      </c>
      <c r="CA64" s="48">
        <f t="shared" si="657"/>
        <v>93.446808510638292</v>
      </c>
      <c r="CB64" s="48">
        <f t="shared" si="657"/>
        <v>94.978723404255319</v>
      </c>
      <c r="CC64" s="48">
        <f t="shared" si="657"/>
        <v>96.510638297872347</v>
      </c>
      <c r="CD64" s="48">
        <f t="shared" si="657"/>
        <v>98.042553191489361</v>
      </c>
      <c r="CE64" s="48">
        <f t="shared" si="657"/>
        <v>99.574468085106389</v>
      </c>
      <c r="CF64" s="48">
        <f t="shared" ref="CF64:EQ64" si="658">CF52*360/235</f>
        <v>101.1063829787234</v>
      </c>
      <c r="CG64" s="48">
        <f t="shared" si="658"/>
        <v>102.63829787234043</v>
      </c>
      <c r="CH64" s="48">
        <f t="shared" si="658"/>
        <v>104.17021276595744</v>
      </c>
      <c r="CI64" s="48">
        <f t="shared" si="658"/>
        <v>105.70212765957447</v>
      </c>
      <c r="CJ64" s="48">
        <f t="shared" si="658"/>
        <v>107.23404255319149</v>
      </c>
      <c r="CK64" s="48">
        <f t="shared" si="658"/>
        <v>108.76595744680851</v>
      </c>
      <c r="CL64" s="48">
        <f t="shared" si="658"/>
        <v>110.29787234042553</v>
      </c>
      <c r="CM64" s="48">
        <f t="shared" si="658"/>
        <v>111.82978723404256</v>
      </c>
      <c r="CN64" s="48">
        <f t="shared" si="658"/>
        <v>113.36170212765957</v>
      </c>
      <c r="CO64" s="48">
        <f t="shared" si="658"/>
        <v>114.8936170212766</v>
      </c>
      <c r="CP64" s="48">
        <f t="shared" si="658"/>
        <v>116.42553191489361</v>
      </c>
      <c r="CQ64" s="48">
        <f t="shared" si="658"/>
        <v>117.95744680851064</v>
      </c>
      <c r="CR64" s="48">
        <f t="shared" si="658"/>
        <v>119.48936170212765</v>
      </c>
      <c r="CS64" s="48">
        <f t="shared" si="658"/>
        <v>121.02127659574468</v>
      </c>
      <c r="CT64" s="48">
        <f t="shared" si="658"/>
        <v>122.55319148936171</v>
      </c>
      <c r="CU64" s="48">
        <f t="shared" si="658"/>
        <v>124.08510638297872</v>
      </c>
      <c r="CV64" s="48">
        <f t="shared" si="658"/>
        <v>125.61702127659575</v>
      </c>
      <c r="CW64" s="48">
        <f t="shared" si="658"/>
        <v>127.14893617021276</v>
      </c>
      <c r="CX64" s="48">
        <f t="shared" si="658"/>
        <v>128.68085106382978</v>
      </c>
      <c r="CY64" s="48">
        <f t="shared" si="658"/>
        <v>130.21276595744681</v>
      </c>
      <c r="CZ64" s="48">
        <f t="shared" si="658"/>
        <v>131.74468085106383</v>
      </c>
      <c r="DA64" s="48">
        <f t="shared" si="658"/>
        <v>133.27659574468086</v>
      </c>
      <c r="DB64" s="48">
        <f t="shared" si="658"/>
        <v>134.80851063829786</v>
      </c>
      <c r="DC64" s="48">
        <f t="shared" si="658"/>
        <v>136.34042553191489</v>
      </c>
      <c r="DD64" s="48">
        <f t="shared" si="658"/>
        <v>137.87234042553192</v>
      </c>
      <c r="DE64" s="48">
        <f t="shared" si="658"/>
        <v>139.40425531914894</v>
      </c>
      <c r="DF64" s="48">
        <f t="shared" si="658"/>
        <v>140.93617021276594</v>
      </c>
      <c r="DG64" s="48">
        <f t="shared" si="658"/>
        <v>142.46808510638297</v>
      </c>
      <c r="DH64" s="48">
        <f t="shared" si="658"/>
        <v>144</v>
      </c>
      <c r="DI64" s="48">
        <f t="shared" si="658"/>
        <v>145.53191489361703</v>
      </c>
      <c r="DJ64" s="48">
        <f t="shared" si="658"/>
        <v>147.06382978723406</v>
      </c>
      <c r="DK64" s="48">
        <f t="shared" si="658"/>
        <v>148.59574468085106</v>
      </c>
      <c r="DL64" s="48">
        <f t="shared" si="658"/>
        <v>150.12765957446808</v>
      </c>
      <c r="DM64" s="48">
        <f t="shared" si="658"/>
        <v>151.65957446808511</v>
      </c>
      <c r="DN64" s="48">
        <f t="shared" si="658"/>
        <v>153.19148936170214</v>
      </c>
      <c r="DO64" s="48">
        <f t="shared" si="658"/>
        <v>154.72340425531914</v>
      </c>
      <c r="DP64" s="48">
        <f t="shared" si="658"/>
        <v>156.25531914893617</v>
      </c>
      <c r="DQ64" s="48">
        <f t="shared" si="658"/>
        <v>157.78723404255319</v>
      </c>
      <c r="DR64" s="48">
        <f t="shared" si="658"/>
        <v>159.31914893617022</v>
      </c>
      <c r="DS64" s="48">
        <f t="shared" si="658"/>
        <v>160.85106382978722</v>
      </c>
      <c r="DT64" s="48">
        <f t="shared" si="658"/>
        <v>162.38297872340425</v>
      </c>
      <c r="DU64" s="48">
        <f t="shared" si="658"/>
        <v>163.91489361702128</v>
      </c>
      <c r="DV64" s="48">
        <f t="shared" si="658"/>
        <v>165.44680851063831</v>
      </c>
      <c r="DW64" s="48">
        <f t="shared" si="658"/>
        <v>166.97872340425531</v>
      </c>
      <c r="DX64" s="48">
        <f t="shared" si="658"/>
        <v>168.51063829787233</v>
      </c>
      <c r="DY64" s="48">
        <f t="shared" si="658"/>
        <v>170.04255319148936</v>
      </c>
      <c r="DZ64" s="48">
        <f t="shared" si="658"/>
        <v>171.57446808510639</v>
      </c>
      <c r="EA64" s="48">
        <f t="shared" si="658"/>
        <v>173.10638297872342</v>
      </c>
      <c r="EB64" s="48">
        <f t="shared" si="658"/>
        <v>174.63829787234042</v>
      </c>
      <c r="EC64" s="48">
        <f t="shared" si="658"/>
        <v>176.17021276595744</v>
      </c>
      <c r="ED64" s="48">
        <f t="shared" si="658"/>
        <v>177.70212765957447</v>
      </c>
      <c r="EE64" s="48">
        <f t="shared" si="658"/>
        <v>179.2340425531915</v>
      </c>
      <c r="EF64" s="48">
        <f t="shared" si="658"/>
        <v>180.7659574468085</v>
      </c>
      <c r="EG64" s="48">
        <f t="shared" si="658"/>
        <v>182.29787234042553</v>
      </c>
      <c r="EH64" s="48">
        <f t="shared" si="658"/>
        <v>183.82978723404256</v>
      </c>
      <c r="EI64" s="48">
        <f t="shared" si="658"/>
        <v>185.36170212765958</v>
      </c>
      <c r="EJ64" s="48">
        <f t="shared" si="658"/>
        <v>186.89361702127658</v>
      </c>
      <c r="EK64" s="48">
        <f t="shared" si="658"/>
        <v>188.42553191489361</v>
      </c>
      <c r="EL64" s="48">
        <f t="shared" si="658"/>
        <v>189.95744680851064</v>
      </c>
      <c r="EM64" s="48">
        <f t="shared" si="658"/>
        <v>191.48936170212767</v>
      </c>
      <c r="EN64" s="48">
        <f t="shared" si="658"/>
        <v>193.02127659574469</v>
      </c>
      <c r="EO64" s="48">
        <f t="shared" si="658"/>
        <v>194.55319148936169</v>
      </c>
      <c r="EP64" s="48">
        <f t="shared" si="658"/>
        <v>196.08510638297872</v>
      </c>
      <c r="EQ64" s="48">
        <f t="shared" si="658"/>
        <v>197.61702127659575</v>
      </c>
      <c r="ER64" s="48">
        <f t="shared" ref="ER64:HC64" si="659">ER52*360/235</f>
        <v>199.14893617021278</v>
      </c>
      <c r="ES64" s="48">
        <f t="shared" si="659"/>
        <v>200.68085106382978</v>
      </c>
      <c r="ET64" s="48">
        <f t="shared" si="659"/>
        <v>202.21276595744681</v>
      </c>
      <c r="EU64" s="48">
        <f t="shared" si="659"/>
        <v>203.74468085106383</v>
      </c>
      <c r="EV64" s="48">
        <f t="shared" si="659"/>
        <v>205.27659574468086</v>
      </c>
      <c r="EW64" s="48">
        <f t="shared" si="659"/>
        <v>206.80851063829786</v>
      </c>
      <c r="EX64" s="48">
        <f t="shared" si="659"/>
        <v>208.34042553191489</v>
      </c>
      <c r="EY64" s="48">
        <f t="shared" si="659"/>
        <v>209.87234042553192</v>
      </c>
      <c r="EZ64" s="48">
        <f t="shared" si="659"/>
        <v>211.40425531914894</v>
      </c>
      <c r="FA64" s="48">
        <f t="shared" si="659"/>
        <v>212.93617021276594</v>
      </c>
      <c r="FB64" s="48">
        <f t="shared" si="659"/>
        <v>214.46808510638297</v>
      </c>
      <c r="FC64" s="48">
        <f t="shared" si="659"/>
        <v>216</v>
      </c>
      <c r="FD64" s="48">
        <f t="shared" si="659"/>
        <v>217.53191489361703</v>
      </c>
      <c r="FE64" s="48">
        <f t="shared" si="659"/>
        <v>219.06382978723406</v>
      </c>
      <c r="FF64" s="48">
        <f t="shared" si="659"/>
        <v>220.59574468085106</v>
      </c>
      <c r="FG64" s="48">
        <f t="shared" si="659"/>
        <v>222.12765957446808</v>
      </c>
      <c r="FH64" s="48">
        <f t="shared" si="659"/>
        <v>223.65957446808511</v>
      </c>
      <c r="FI64" s="48">
        <f t="shared" si="659"/>
        <v>225.19148936170214</v>
      </c>
      <c r="FJ64" s="48">
        <f t="shared" si="659"/>
        <v>226.72340425531914</v>
      </c>
      <c r="FK64" s="48">
        <f t="shared" si="659"/>
        <v>228.25531914893617</v>
      </c>
      <c r="FL64" s="48">
        <f t="shared" si="659"/>
        <v>229.78723404255319</v>
      </c>
      <c r="FM64" s="48">
        <f t="shared" si="659"/>
        <v>231.31914893617022</v>
      </c>
      <c r="FN64" s="48">
        <f t="shared" si="659"/>
        <v>232.85106382978722</v>
      </c>
      <c r="FO64" s="48">
        <f t="shared" si="659"/>
        <v>234.38297872340425</v>
      </c>
      <c r="FP64" s="48">
        <f t="shared" si="659"/>
        <v>235.91489361702128</v>
      </c>
      <c r="FQ64" s="48">
        <f t="shared" si="659"/>
        <v>237.44680851063831</v>
      </c>
      <c r="FR64" s="48">
        <f t="shared" si="659"/>
        <v>238.97872340425531</v>
      </c>
      <c r="FS64" s="48">
        <f t="shared" si="659"/>
        <v>240.51063829787233</v>
      </c>
      <c r="FT64" s="48">
        <f t="shared" si="659"/>
        <v>242.04255319148936</v>
      </c>
      <c r="FU64" s="48">
        <f t="shared" si="659"/>
        <v>243.57446808510639</v>
      </c>
      <c r="FV64" s="48">
        <f t="shared" si="659"/>
        <v>245.10638297872342</v>
      </c>
      <c r="FW64" s="48">
        <f t="shared" si="659"/>
        <v>246.63829787234042</v>
      </c>
      <c r="FX64" s="48">
        <f t="shared" si="659"/>
        <v>248.17021276595744</v>
      </c>
      <c r="FY64" s="48">
        <f t="shared" si="659"/>
        <v>249.70212765957447</v>
      </c>
      <c r="FZ64" s="48">
        <f t="shared" si="659"/>
        <v>251.2340425531915</v>
      </c>
      <c r="GA64" s="48">
        <f t="shared" si="659"/>
        <v>252.7659574468085</v>
      </c>
      <c r="GB64" s="48">
        <f t="shared" si="659"/>
        <v>254.29787234042553</v>
      </c>
      <c r="GC64" s="48">
        <f t="shared" si="659"/>
        <v>255.82978723404256</v>
      </c>
      <c r="GD64" s="48">
        <f t="shared" si="659"/>
        <v>257.36170212765956</v>
      </c>
      <c r="GE64" s="48">
        <f t="shared" si="659"/>
        <v>258.89361702127661</v>
      </c>
      <c r="GF64" s="48">
        <f t="shared" si="659"/>
        <v>260.42553191489361</v>
      </c>
      <c r="GG64" s="48">
        <f t="shared" si="659"/>
        <v>261.95744680851061</v>
      </c>
      <c r="GH64" s="48">
        <f t="shared" si="659"/>
        <v>263.48936170212767</v>
      </c>
      <c r="GI64" s="48">
        <f t="shared" si="659"/>
        <v>265.02127659574467</v>
      </c>
      <c r="GJ64" s="48">
        <f t="shared" si="659"/>
        <v>266.55319148936172</v>
      </c>
      <c r="GK64" s="48">
        <f t="shared" si="659"/>
        <v>268.08510638297872</v>
      </c>
      <c r="GL64" s="48">
        <f t="shared" si="659"/>
        <v>269.61702127659572</v>
      </c>
      <c r="GM64" s="48">
        <f t="shared" si="659"/>
        <v>271.14893617021278</v>
      </c>
      <c r="GN64" s="48">
        <f t="shared" si="659"/>
        <v>272.68085106382978</v>
      </c>
      <c r="GO64" s="48">
        <f t="shared" si="659"/>
        <v>274.21276595744683</v>
      </c>
      <c r="GP64" s="48">
        <f t="shared" si="659"/>
        <v>275.74468085106383</v>
      </c>
      <c r="GQ64" s="48">
        <f t="shared" si="659"/>
        <v>277.27659574468083</v>
      </c>
      <c r="GR64" s="48">
        <f t="shared" si="659"/>
        <v>278.80851063829789</v>
      </c>
      <c r="GS64" s="48">
        <f t="shared" si="659"/>
        <v>280.34042553191489</v>
      </c>
      <c r="GT64" s="48">
        <f t="shared" si="659"/>
        <v>281.87234042553189</v>
      </c>
      <c r="GU64" s="48">
        <f t="shared" si="659"/>
        <v>283.40425531914894</v>
      </c>
      <c r="GV64" s="48">
        <f t="shared" si="659"/>
        <v>284.93617021276594</v>
      </c>
      <c r="GW64" s="48">
        <f t="shared" si="659"/>
        <v>286.468085106383</v>
      </c>
      <c r="GX64" s="48">
        <f t="shared" si="659"/>
        <v>288</v>
      </c>
      <c r="GY64" s="48">
        <f t="shared" si="659"/>
        <v>289.531914893617</v>
      </c>
      <c r="GZ64" s="48">
        <f t="shared" si="659"/>
        <v>291.06382978723406</v>
      </c>
      <c r="HA64" s="48">
        <f t="shared" si="659"/>
        <v>292.59574468085106</v>
      </c>
      <c r="HB64" s="48">
        <f t="shared" si="659"/>
        <v>294.12765957446811</v>
      </c>
      <c r="HC64" s="48">
        <f t="shared" si="659"/>
        <v>295.65957446808511</v>
      </c>
      <c r="HD64" s="48">
        <f t="shared" ref="HD64:IS64" si="660">HD52*360/235</f>
        <v>297.19148936170211</v>
      </c>
      <c r="HE64" s="48">
        <f t="shared" si="660"/>
        <v>298.72340425531917</v>
      </c>
      <c r="HF64" s="48">
        <f t="shared" si="660"/>
        <v>300.25531914893617</v>
      </c>
      <c r="HG64" s="48">
        <f t="shared" si="660"/>
        <v>301.78723404255317</v>
      </c>
      <c r="HH64" s="48">
        <f t="shared" si="660"/>
        <v>303.31914893617022</v>
      </c>
      <c r="HI64" s="48">
        <f t="shared" si="660"/>
        <v>304.85106382978722</v>
      </c>
      <c r="HJ64" s="48">
        <f t="shared" si="660"/>
        <v>306.38297872340428</v>
      </c>
      <c r="HK64" s="48">
        <f t="shared" si="660"/>
        <v>307.91489361702128</v>
      </c>
      <c r="HL64" s="48">
        <f t="shared" si="660"/>
        <v>309.44680851063828</v>
      </c>
      <c r="HM64" s="48">
        <f t="shared" si="660"/>
        <v>310.97872340425533</v>
      </c>
      <c r="HN64" s="48">
        <f t="shared" si="660"/>
        <v>312.51063829787233</v>
      </c>
      <c r="HO64" s="48">
        <f t="shared" si="660"/>
        <v>314.04255319148939</v>
      </c>
      <c r="HP64" s="48">
        <f t="shared" si="660"/>
        <v>315.57446808510639</v>
      </c>
      <c r="HQ64" s="48">
        <f t="shared" si="660"/>
        <v>317.10638297872339</v>
      </c>
      <c r="HR64" s="48">
        <f t="shared" si="660"/>
        <v>318.63829787234044</v>
      </c>
      <c r="HS64" s="48">
        <f t="shared" si="660"/>
        <v>320.17021276595744</v>
      </c>
      <c r="HT64" s="48">
        <f t="shared" si="660"/>
        <v>321.70212765957444</v>
      </c>
      <c r="HU64" s="48">
        <f t="shared" si="660"/>
        <v>323.2340425531915</v>
      </c>
      <c r="HV64" s="48">
        <f t="shared" si="660"/>
        <v>324.7659574468085</v>
      </c>
      <c r="HW64" s="48">
        <f t="shared" si="660"/>
        <v>326.29787234042556</v>
      </c>
      <c r="HX64" s="48">
        <f t="shared" si="660"/>
        <v>327.82978723404256</v>
      </c>
      <c r="HY64" s="48">
        <f t="shared" si="660"/>
        <v>329.36170212765956</v>
      </c>
      <c r="HZ64" s="48">
        <f t="shared" si="660"/>
        <v>330.89361702127661</v>
      </c>
      <c r="IA64" s="48">
        <f t="shared" si="660"/>
        <v>332.42553191489361</v>
      </c>
      <c r="IB64" s="48">
        <f t="shared" si="660"/>
        <v>333.95744680851061</v>
      </c>
      <c r="IC64" s="48">
        <f t="shared" si="660"/>
        <v>335.48936170212767</v>
      </c>
      <c r="ID64" s="48">
        <f t="shared" si="660"/>
        <v>337.02127659574467</v>
      </c>
      <c r="IE64" s="48">
        <f t="shared" si="660"/>
        <v>338.55319148936172</v>
      </c>
      <c r="IF64" s="48">
        <f t="shared" si="660"/>
        <v>340.08510638297872</v>
      </c>
      <c r="IG64" s="48">
        <f t="shared" si="660"/>
        <v>341.61702127659572</v>
      </c>
      <c r="IH64" s="48">
        <f t="shared" si="660"/>
        <v>343.14893617021278</v>
      </c>
      <c r="II64" s="48">
        <f t="shared" si="660"/>
        <v>344.68085106382978</v>
      </c>
      <c r="IJ64" s="48">
        <f t="shared" si="660"/>
        <v>346.21276595744683</v>
      </c>
      <c r="IK64" s="48">
        <f t="shared" si="660"/>
        <v>347.74468085106383</v>
      </c>
      <c r="IL64" s="48">
        <f t="shared" si="660"/>
        <v>349.27659574468083</v>
      </c>
      <c r="IM64" s="48">
        <f t="shared" si="660"/>
        <v>350.80851063829789</v>
      </c>
      <c r="IN64" s="48">
        <f t="shared" si="660"/>
        <v>352.34042553191489</v>
      </c>
      <c r="IO64" s="48">
        <f t="shared" si="660"/>
        <v>353.87234042553189</v>
      </c>
      <c r="IP64" s="48">
        <f t="shared" si="660"/>
        <v>355.40425531914894</v>
      </c>
      <c r="IQ64" s="48">
        <f t="shared" si="660"/>
        <v>356.93617021276594</v>
      </c>
      <c r="IR64" s="48">
        <f t="shared" si="660"/>
        <v>358.468085106383</v>
      </c>
      <c r="IS64" s="48">
        <f t="shared" si="660"/>
        <v>360</v>
      </c>
      <c r="IT64" s="48"/>
      <c r="IU64" s="48"/>
      <c r="IV64" s="48"/>
      <c r="IW64" s="48"/>
      <c r="IX64" s="48"/>
      <c r="IY64" s="48"/>
      <c r="IZ64" s="48"/>
      <c r="JA64" s="48"/>
      <c r="JB64" s="48"/>
      <c r="JC64" s="48"/>
      <c r="JD64" s="48"/>
      <c r="JE64" s="48"/>
      <c r="JF64" s="48"/>
      <c r="JG64" s="48"/>
      <c r="JH64" s="48"/>
    </row>
    <row r="65" spans="16:268" hidden="1" x14ac:dyDescent="0.25">
      <c r="P65" s="48"/>
      <c r="Q65" s="48"/>
      <c r="R65" s="48">
        <f>$R$63*SIN(RADIANS(R64))</f>
        <v>0</v>
      </c>
      <c r="S65" s="48">
        <f t="shared" ref="S65" si="661">$R$63*SIN(RADIANS(S64))</f>
        <v>170.50800620503986</v>
      </c>
      <c r="T65" s="48">
        <f t="shared" ref="T65:CE65" si="662">$R$63*SIN(RADIANS(T64))</f>
        <v>340.89412947154244</v>
      </c>
      <c r="U65" s="48">
        <f t="shared" si="662"/>
        <v>511.03657398562251</v>
      </c>
      <c r="V65" s="48">
        <f t="shared" si="662"/>
        <v>680.81371812042016</v>
      </c>
      <c r="W65" s="48">
        <f t="shared" si="662"/>
        <v>850.10420137396136</v>
      </c>
      <c r="X65" s="48">
        <f t="shared" si="662"/>
        <v>1018.7870111203613</v>
      </c>
      <c r="Y65" s="48">
        <f t="shared" si="662"/>
        <v>1186.7415691123558</v>
      </c>
      <c r="Z65" s="48">
        <f t="shared" si="662"/>
        <v>1353.8478176733329</v>
      </c>
      <c r="AA65" s="48">
        <f t="shared" si="662"/>
        <v>1519.9863055172448</v>
      </c>
      <c r="AB65" s="48">
        <f t="shared" si="662"/>
        <v>1685.0382731350619</v>
      </c>
      <c r="AC65" s="48">
        <f t="shared" si="662"/>
        <v>1848.8857376867272</v>
      </c>
      <c r="AD65" s="48">
        <f t="shared" si="662"/>
        <v>2011.4115773379297</v>
      </c>
      <c r="AE65" s="48">
        <f t="shared" si="662"/>
        <v>2172.4996149814124</v>
      </c>
      <c r="AF65" s="48">
        <f t="shared" si="662"/>
        <v>2332.0347012829702</v>
      </c>
      <c r="AG65" s="48">
        <f t="shared" si="662"/>
        <v>2489.9027969927697</v>
      </c>
      <c r="AH65" s="48">
        <f t="shared" si="662"/>
        <v>2645.9910544631575</v>
      </c>
      <c r="AI65" s="48">
        <f t="shared" si="662"/>
        <v>2800.187898314683</v>
      </c>
      <c r="AJ65" s="48">
        <f t="shared" si="662"/>
        <v>2952.3831051926768</v>
      </c>
      <c r="AK65" s="48">
        <f t="shared" si="662"/>
        <v>3102.4678825573733</v>
      </c>
      <c r="AL65" s="48">
        <f t="shared" si="662"/>
        <v>3250.3349464512494</v>
      </c>
      <c r="AM65" s="48">
        <f t="shared" si="662"/>
        <v>3395.878598188001</v>
      </c>
      <c r="AN65" s="48">
        <f t="shared" si="662"/>
        <v>3538.9947999083274</v>
      </c>
      <c r="AO65" s="48">
        <f t="shared" si="662"/>
        <v>3679.5812489485234</v>
      </c>
      <c r="AP65" s="48">
        <f t="shared" si="662"/>
        <v>3817.5374509687117</v>
      </c>
      <c r="AQ65" s="48">
        <f t="shared" si="662"/>
        <v>3952.7647917884424</v>
      </c>
      <c r="AR65" s="48">
        <f t="shared" si="662"/>
        <v>4085.1666078783223</v>
      </c>
      <c r="AS65" s="48">
        <f t="shared" si="662"/>
        <v>4214.6482554572658</v>
      </c>
      <c r="AT65" s="48">
        <f t="shared" si="662"/>
        <v>4341.1171781459871</v>
      </c>
      <c r="AU65" s="48">
        <f t="shared" si="662"/>
        <v>4464.4829731283717</v>
      </c>
      <c r="AV65" s="48">
        <f t="shared" si="662"/>
        <v>4584.657455773433</v>
      </c>
      <c r="AW65" s="48">
        <f t="shared" si="662"/>
        <v>4701.5547226716608</v>
      </c>
      <c r="AX65" s="48">
        <f t="shared" si="662"/>
        <v>4815.0912130406978</v>
      </c>
      <c r="AY65" s="48">
        <f t="shared" si="662"/>
        <v>4925.1857684564593</v>
      </c>
      <c r="AZ65" s="48">
        <f t="shared" si="662"/>
        <v>5031.7596908669902</v>
      </c>
      <c r="BA65" s="48">
        <f t="shared" si="662"/>
        <v>5134.7367988475962</v>
      </c>
      <c r="BB65" s="48">
        <f t="shared" si="662"/>
        <v>5234.0434820570244</v>
      </c>
      <c r="BC65" s="48">
        <f t="shared" si="662"/>
        <v>5329.6087538557904</v>
      </c>
      <c r="BD65" s="48">
        <f t="shared" si="662"/>
        <v>5421.364302049009</v>
      </c>
      <c r="BE65" s="48">
        <f t="shared" si="662"/>
        <v>5509.244537717489</v>
      </c>
      <c r="BF65" s="48">
        <f t="shared" si="662"/>
        <v>5593.1866421021505</v>
      </c>
      <c r="BG65" s="48">
        <f t="shared" si="662"/>
        <v>5673.1306115082889</v>
      </c>
      <c r="BH65" s="48">
        <f t="shared" si="662"/>
        <v>5749.0193001975495</v>
      </c>
      <c r="BI65" s="48">
        <f t="shared" si="662"/>
        <v>5820.7984612369901</v>
      </c>
      <c r="BJ65" s="48">
        <f t="shared" si="662"/>
        <v>5888.416785275992</v>
      </c>
      <c r="BK65" s="48">
        <f t="shared" si="662"/>
        <v>5951.8259372233415</v>
      </c>
      <c r="BL65" s="48">
        <f t="shared" si="662"/>
        <v>6010.9805907982281</v>
      </c>
      <c r="BM65" s="48">
        <f t="shared" si="662"/>
        <v>6065.8384609304894</v>
      </c>
      <c r="BN65" s="48">
        <f t="shared" si="662"/>
        <v>6116.3603339869214</v>
      </c>
      <c r="BO65" s="48">
        <f t="shared" si="662"/>
        <v>6162.5100958020612</v>
      </c>
      <c r="BP65" s="48">
        <f t="shared" si="662"/>
        <v>6204.2547574934069</v>
      </c>
      <c r="BQ65" s="48">
        <f t="shared" si="662"/>
        <v>6241.5644790425995</v>
      </c>
      <c r="BR65" s="48">
        <f t="shared" si="662"/>
        <v>6274.4125906257432</v>
      </c>
      <c r="BS65" s="48">
        <f t="shared" si="662"/>
        <v>6302.775611677589</v>
      </c>
      <c r="BT65" s="48">
        <f t="shared" si="662"/>
        <v>6326.6332676759685</v>
      </c>
      <c r="BU65" s="48">
        <f t="shared" si="662"/>
        <v>6345.9685046344784</v>
      </c>
      <c r="BV65" s="48">
        <f t="shared" si="662"/>
        <v>6360.7675012930486</v>
      </c>
      <c r="BW65" s="48">
        <f t="shared" si="662"/>
        <v>6371.0196789976872</v>
      </c>
      <c r="BX65" s="48">
        <f t="shared" si="662"/>
        <v>6376.7177092623451</v>
      </c>
      <c r="BY65" s="48">
        <f t="shared" si="662"/>
        <v>6377.8575190074744</v>
      </c>
      <c r="BZ65" s="48">
        <f t="shared" si="662"/>
        <v>6374.4382934715641</v>
      </c>
      <c r="CA65" s="48">
        <f t="shared" si="662"/>
        <v>6366.4624767935429</v>
      </c>
      <c r="CB65" s="48">
        <f t="shared" si="662"/>
        <v>6353.9357702656589</v>
      </c>
      <c r="CC65" s="48">
        <f t="shared" si="662"/>
        <v>6336.8671282580663</v>
      </c>
      <c r="CD65" s="48">
        <f t="shared" si="662"/>
        <v>6315.2687518180419</v>
      </c>
      <c r="CE65" s="48">
        <f t="shared" si="662"/>
        <v>6289.1560799484023</v>
      </c>
      <c r="CF65" s="48">
        <f t="shared" ref="CF65:EQ65" si="663">$R$63*SIN(RADIANS(CF64))</f>
        <v>6258.5477785713611</v>
      </c>
      <c r="CG65" s="48">
        <f t="shared" si="663"/>
        <v>6223.4657271857068</v>
      </c>
      <c r="CH65" s="48">
        <f t="shared" si="663"/>
        <v>6183.935003226854</v>
      </c>
      <c r="CI65" s="48">
        <f t="shared" si="663"/>
        <v>6139.9838641409215</v>
      </c>
      <c r="CJ65" s="48">
        <f t="shared" si="663"/>
        <v>6091.6437271856876</v>
      </c>
      <c r="CK65" s="48">
        <f t="shared" si="663"/>
        <v>6038.9491469728227</v>
      </c>
      <c r="CL65" s="48">
        <f t="shared" si="663"/>
        <v>5981.9377907674861</v>
      </c>
      <c r="CM65" s="48">
        <f t="shared" si="663"/>
        <v>5920.6504115629177</v>
      </c>
      <c r="CN65" s="48">
        <f t="shared" si="663"/>
        <v>5855.1308189492893</v>
      </c>
      <c r="CO65" s="48">
        <f t="shared" si="663"/>
        <v>5785.4258477976255</v>
      </c>
      <c r="CP65" s="48">
        <f t="shared" si="663"/>
        <v>5711.5853247811938</v>
      </c>
      <c r="CQ65" s="48">
        <f t="shared" si="663"/>
        <v>5633.6620327582832</v>
      </c>
      <c r="CR65" s="48">
        <f t="shared" si="663"/>
        <v>5551.7116730418302</v>
      </c>
      <c r="CS65" s="48">
        <f t="shared" si="663"/>
        <v>5465.7928255828829</v>
      </c>
      <c r="CT65" s="48">
        <f t="shared" si="663"/>
        <v>5375.9669070963319</v>
      </c>
      <c r="CU65" s="48">
        <f t="shared" si="663"/>
        <v>5282.298127158876</v>
      </c>
      <c r="CV65" s="48">
        <f t="shared" si="663"/>
        <v>5184.8534423105766</v>
      </c>
      <c r="CW65" s="48">
        <f t="shared" si="663"/>
        <v>5083.7025081928186</v>
      </c>
      <c r="CX65" s="48">
        <f t="shared" si="663"/>
        <v>4978.9176297569138</v>
      </c>
      <c r="CY65" s="48">
        <f t="shared" si="663"/>
        <v>4870.5737095788836</v>
      </c>
      <c r="CZ65" s="48">
        <f t="shared" si="663"/>
        <v>4758.7481943174425</v>
      </c>
      <c r="DA65" s="48">
        <f t="shared" si="663"/>
        <v>4643.5210193533785</v>
      </c>
      <c r="DB65" s="48">
        <f t="shared" si="663"/>
        <v>4524.9745516499606</v>
      </c>
      <c r="DC65" s="48">
        <f t="shared" si="663"/>
        <v>4403.1935308751827</v>
      </c>
      <c r="DD65" s="48">
        <f t="shared" si="663"/>
        <v>4278.265008827967</v>
      </c>
      <c r="DE65" s="48">
        <f t="shared" si="663"/>
        <v>4150.2782872115758</v>
      </c>
      <c r="DF65" s="48">
        <f t="shared" si="663"/>
        <v>4019.3248537987679</v>
      </c>
      <c r="DG65" s="48">
        <f t="shared" si="663"/>
        <v>3885.4983170342698</v>
      </c>
      <c r="DH65" s="48">
        <f t="shared" si="663"/>
        <v>3748.8943391213943</v>
      </c>
      <c r="DI65" s="48">
        <f t="shared" si="663"/>
        <v>3609.6105676405355</v>
      </c>
      <c r="DJ65" s="48">
        <f t="shared" si="663"/>
        <v>3467.7465657485009</v>
      </c>
      <c r="DK65" s="48">
        <f t="shared" si="663"/>
        <v>3323.4037410085389</v>
      </c>
      <c r="DL65" s="48">
        <f t="shared" si="663"/>
        <v>3176.6852729019383</v>
      </c>
      <c r="DM65" s="48">
        <f t="shared" si="663"/>
        <v>3027.6960390730283</v>
      </c>
      <c r="DN65" s="48">
        <f t="shared" si="663"/>
        <v>2876.5425403602967</v>
      </c>
      <c r="DO65" s="48">
        <f t="shared" si="663"/>
        <v>2723.3328246672054</v>
      </c>
      <c r="DP65" s="48">
        <f t="shared" si="663"/>
        <v>2568.1764097271193</v>
      </c>
      <c r="DQ65" s="48">
        <f t="shared" si="663"/>
        <v>2411.1842048176009</v>
      </c>
      <c r="DR65" s="48">
        <f t="shared" si="663"/>
        <v>2252.4684314799529</v>
      </c>
      <c r="DS65" s="48">
        <f t="shared" si="663"/>
        <v>2092.1425433007735</v>
      </c>
      <c r="DT65" s="48">
        <f t="shared" si="663"/>
        <v>1930.3211448127686</v>
      </c>
      <c r="DU65" s="48">
        <f t="shared" si="663"/>
        <v>1767.1199095728907</v>
      </c>
      <c r="DV65" s="48">
        <f t="shared" si="663"/>
        <v>1602.6554974762787</v>
      </c>
      <c r="DW65" s="48">
        <f t="shared" si="663"/>
        <v>1437.0454713651532</v>
      </c>
      <c r="DX65" s="48">
        <f t="shared" si="663"/>
        <v>1270.4082129922679</v>
      </c>
      <c r="DY65" s="48">
        <f t="shared" si="663"/>
        <v>1102.8628383989912</v>
      </c>
      <c r="DZ65" s="48">
        <f t="shared" si="663"/>
        <v>934.52911276848556</v>
      </c>
      <c r="EA65" s="48">
        <f t="shared" si="663"/>
        <v>765.52736481487614</v>
      </c>
      <c r="EB65" s="48">
        <f t="shared" si="663"/>
        <v>595.97840076960028</v>
      </c>
      <c r="EC65" s="48">
        <f t="shared" si="663"/>
        <v>426.00341802638621</v>
      </c>
      <c r="ED65" s="48">
        <f t="shared" si="663"/>
        <v>255.72391850667822</v>
      </c>
      <c r="EE65" s="48">
        <f t="shared" si="663"/>
        <v>85.261621807321134</v>
      </c>
      <c r="EF65" s="48">
        <f t="shared" si="663"/>
        <v>-85.261621807322413</v>
      </c>
      <c r="EG65" s="48">
        <f t="shared" si="663"/>
        <v>-255.72391850667663</v>
      </c>
      <c r="EH65" s="48">
        <f t="shared" si="663"/>
        <v>-426.00341802638462</v>
      </c>
      <c r="EI65" s="48">
        <f t="shared" si="663"/>
        <v>-595.97840076959869</v>
      </c>
      <c r="EJ65" s="48">
        <f t="shared" si="663"/>
        <v>-765.52736481487739</v>
      </c>
      <c r="EK65" s="48">
        <f t="shared" si="663"/>
        <v>-934.52911276848681</v>
      </c>
      <c r="EL65" s="48">
        <f t="shared" si="663"/>
        <v>-1102.8628383989897</v>
      </c>
      <c r="EM65" s="48">
        <f t="shared" si="663"/>
        <v>-1270.4082129922665</v>
      </c>
      <c r="EN65" s="48">
        <f t="shared" si="663"/>
        <v>-1437.0454713651516</v>
      </c>
      <c r="EO65" s="48">
        <f t="shared" si="663"/>
        <v>-1602.6554974762773</v>
      </c>
      <c r="EP65" s="48">
        <f t="shared" si="663"/>
        <v>-1767.1199095728919</v>
      </c>
      <c r="EQ65" s="48">
        <f t="shared" si="663"/>
        <v>-1930.3211448127672</v>
      </c>
      <c r="ER65" s="48">
        <f t="shared" ref="ER65:HC65" si="664">$R$63*SIN(RADIANS(ER64))</f>
        <v>-2092.1425433007716</v>
      </c>
      <c r="ES65" s="48">
        <f t="shared" si="664"/>
        <v>-2252.4684314799515</v>
      </c>
      <c r="ET65" s="48">
        <f t="shared" si="664"/>
        <v>-2411.1842048175995</v>
      </c>
      <c r="EU65" s="48">
        <f t="shared" si="664"/>
        <v>-2568.1764097271207</v>
      </c>
      <c r="EV65" s="48">
        <f t="shared" si="664"/>
        <v>-2723.3328246672068</v>
      </c>
      <c r="EW65" s="48">
        <f t="shared" si="664"/>
        <v>-2876.5425403602953</v>
      </c>
      <c r="EX65" s="48">
        <f t="shared" si="664"/>
        <v>-3027.6960390730269</v>
      </c>
      <c r="EY65" s="48">
        <f t="shared" si="664"/>
        <v>-3176.6852729019374</v>
      </c>
      <c r="EZ65" s="48">
        <f t="shared" si="664"/>
        <v>-3323.4037410085402</v>
      </c>
      <c r="FA65" s="48">
        <f t="shared" si="664"/>
        <v>-3467.7465657485018</v>
      </c>
      <c r="FB65" s="48">
        <f t="shared" si="664"/>
        <v>-3609.6105676405341</v>
      </c>
      <c r="FC65" s="48">
        <f t="shared" si="664"/>
        <v>-3748.8943391213929</v>
      </c>
      <c r="FD65" s="48">
        <f t="shared" si="664"/>
        <v>-3885.4983170342684</v>
      </c>
      <c r="FE65" s="48">
        <f t="shared" si="664"/>
        <v>-4019.3248537987665</v>
      </c>
      <c r="FF65" s="48">
        <f t="shared" si="664"/>
        <v>-4150.2782872115768</v>
      </c>
      <c r="FG65" s="48">
        <f t="shared" si="664"/>
        <v>-4278.2650088279661</v>
      </c>
      <c r="FH65" s="48">
        <f t="shared" si="664"/>
        <v>-4403.1935308751818</v>
      </c>
      <c r="FI65" s="48">
        <f t="shared" si="664"/>
        <v>-4524.9745516499597</v>
      </c>
      <c r="FJ65" s="48">
        <f t="shared" si="664"/>
        <v>-4643.5210193533785</v>
      </c>
      <c r="FK65" s="48">
        <f t="shared" si="664"/>
        <v>-4758.7481943174425</v>
      </c>
      <c r="FL65" s="48">
        <f t="shared" si="664"/>
        <v>-4870.5737095788827</v>
      </c>
      <c r="FM65" s="48">
        <f t="shared" si="664"/>
        <v>-4978.917629756912</v>
      </c>
      <c r="FN65" s="48">
        <f t="shared" si="664"/>
        <v>-5083.7025081928196</v>
      </c>
      <c r="FO65" s="48">
        <f t="shared" si="664"/>
        <v>-5184.8534423105739</v>
      </c>
      <c r="FP65" s="48">
        <f t="shared" si="664"/>
        <v>-5282.2981271588751</v>
      </c>
      <c r="FQ65" s="48">
        <f t="shared" si="664"/>
        <v>-5375.9669070963309</v>
      </c>
      <c r="FR65" s="48">
        <f t="shared" si="664"/>
        <v>-5465.792825582882</v>
      </c>
      <c r="FS65" s="48">
        <f t="shared" si="664"/>
        <v>-5551.7116730418302</v>
      </c>
      <c r="FT65" s="48">
        <f t="shared" si="664"/>
        <v>-5633.6620327582814</v>
      </c>
      <c r="FU65" s="48">
        <f t="shared" si="664"/>
        <v>-5711.5853247811929</v>
      </c>
      <c r="FV65" s="48">
        <f t="shared" si="664"/>
        <v>-5785.4258477976246</v>
      </c>
      <c r="FW65" s="48">
        <f t="shared" si="664"/>
        <v>-5855.1308189492893</v>
      </c>
      <c r="FX65" s="48">
        <f t="shared" si="664"/>
        <v>-5920.6504115629186</v>
      </c>
      <c r="FY65" s="48">
        <f t="shared" si="664"/>
        <v>-5981.9377907674871</v>
      </c>
      <c r="FZ65" s="48">
        <f t="shared" si="664"/>
        <v>-6038.9491469728227</v>
      </c>
      <c r="GA65" s="48">
        <f t="shared" si="664"/>
        <v>-6091.6437271856876</v>
      </c>
      <c r="GB65" s="48">
        <f t="shared" si="664"/>
        <v>-6139.9838641409215</v>
      </c>
      <c r="GC65" s="48">
        <f t="shared" si="664"/>
        <v>-6183.935003226854</v>
      </c>
      <c r="GD65" s="48">
        <f t="shared" si="664"/>
        <v>-6223.4657271857059</v>
      </c>
      <c r="GE65" s="48">
        <f t="shared" si="664"/>
        <v>-6258.5477785713601</v>
      </c>
      <c r="GF65" s="48">
        <f t="shared" si="664"/>
        <v>-6289.1560799484023</v>
      </c>
      <c r="GG65" s="48">
        <f t="shared" si="664"/>
        <v>-6315.268751818041</v>
      </c>
      <c r="GH65" s="48">
        <f t="shared" si="664"/>
        <v>-6336.8671282580663</v>
      </c>
      <c r="GI65" s="48">
        <f t="shared" si="664"/>
        <v>-6353.9357702656589</v>
      </c>
      <c r="GJ65" s="48">
        <f t="shared" si="664"/>
        <v>-6366.4624767935429</v>
      </c>
      <c r="GK65" s="48">
        <f t="shared" si="664"/>
        <v>-6374.4382934715641</v>
      </c>
      <c r="GL65" s="48">
        <f t="shared" si="664"/>
        <v>-6377.8575190074744</v>
      </c>
      <c r="GM65" s="48">
        <f t="shared" si="664"/>
        <v>-6376.7177092623451</v>
      </c>
      <c r="GN65" s="48">
        <f t="shared" si="664"/>
        <v>-6371.0196789976872</v>
      </c>
      <c r="GO65" s="48">
        <f t="shared" si="664"/>
        <v>-6360.7675012930476</v>
      </c>
      <c r="GP65" s="48">
        <f t="shared" si="664"/>
        <v>-6345.9685046344784</v>
      </c>
      <c r="GQ65" s="48">
        <f t="shared" si="664"/>
        <v>-6326.6332676759694</v>
      </c>
      <c r="GR65" s="48">
        <f t="shared" si="664"/>
        <v>-6302.775611677589</v>
      </c>
      <c r="GS65" s="48">
        <f t="shared" si="664"/>
        <v>-6274.4125906257432</v>
      </c>
      <c r="GT65" s="48">
        <f t="shared" si="664"/>
        <v>-6241.5644790426013</v>
      </c>
      <c r="GU65" s="48">
        <f t="shared" si="664"/>
        <v>-6204.2547574934069</v>
      </c>
      <c r="GV65" s="48">
        <f t="shared" si="664"/>
        <v>-6162.5100958020621</v>
      </c>
      <c r="GW65" s="48">
        <f t="shared" si="664"/>
        <v>-6116.3603339869196</v>
      </c>
      <c r="GX65" s="48">
        <f t="shared" si="664"/>
        <v>-6065.8384609304903</v>
      </c>
      <c r="GY65" s="48">
        <f t="shared" si="664"/>
        <v>-6010.9805907982309</v>
      </c>
      <c r="GZ65" s="48">
        <f t="shared" si="664"/>
        <v>-5951.8259372233415</v>
      </c>
      <c r="HA65" s="48">
        <f t="shared" si="664"/>
        <v>-5888.4167852759929</v>
      </c>
      <c r="HB65" s="48">
        <f t="shared" si="664"/>
        <v>-5820.7984612369892</v>
      </c>
      <c r="HC65" s="48">
        <f t="shared" si="664"/>
        <v>-5749.0193001975504</v>
      </c>
      <c r="HD65" s="48">
        <f t="shared" ref="HD65:IS65" si="665">$R$63*SIN(RADIANS(HD64))</f>
        <v>-5673.1306115082889</v>
      </c>
      <c r="HE65" s="48">
        <f t="shared" si="665"/>
        <v>-5593.1866421021505</v>
      </c>
      <c r="HF65" s="48">
        <f t="shared" si="665"/>
        <v>-5509.2445377174909</v>
      </c>
      <c r="HG65" s="48">
        <f t="shared" si="665"/>
        <v>-5421.3643020490099</v>
      </c>
      <c r="HH65" s="48">
        <f t="shared" si="665"/>
        <v>-5329.6087538557904</v>
      </c>
      <c r="HI65" s="48">
        <f t="shared" si="665"/>
        <v>-5234.0434820570244</v>
      </c>
      <c r="HJ65" s="48">
        <f t="shared" si="665"/>
        <v>-5134.7367988475953</v>
      </c>
      <c r="HK65" s="48">
        <f t="shared" si="665"/>
        <v>-5031.759690866993</v>
      </c>
      <c r="HL65" s="48">
        <f t="shared" si="665"/>
        <v>-4925.1857684564602</v>
      </c>
      <c r="HM65" s="48">
        <f t="shared" si="665"/>
        <v>-4815.0912130406978</v>
      </c>
      <c r="HN65" s="48">
        <f t="shared" si="665"/>
        <v>-4701.5547226716599</v>
      </c>
      <c r="HO65" s="48">
        <f t="shared" si="665"/>
        <v>-4584.6574557734311</v>
      </c>
      <c r="HP65" s="48">
        <f t="shared" si="665"/>
        <v>-4464.4829731283735</v>
      </c>
      <c r="HQ65" s="48">
        <f t="shared" si="665"/>
        <v>-4341.117178145988</v>
      </c>
      <c r="HR65" s="48">
        <f t="shared" si="665"/>
        <v>-4214.6482554572658</v>
      </c>
      <c r="HS65" s="48">
        <f t="shared" si="665"/>
        <v>-4085.166607878321</v>
      </c>
      <c r="HT65" s="48">
        <f t="shared" si="665"/>
        <v>-3952.7647917884447</v>
      </c>
      <c r="HU65" s="48">
        <f t="shared" si="665"/>
        <v>-3817.5374509687131</v>
      </c>
      <c r="HV65" s="48">
        <f t="shared" si="665"/>
        <v>-3679.5812489485247</v>
      </c>
      <c r="HW65" s="48">
        <f t="shared" si="665"/>
        <v>-3538.9947999083274</v>
      </c>
      <c r="HX65" s="48">
        <f t="shared" si="665"/>
        <v>-3395.8785981879996</v>
      </c>
      <c r="HY65" s="48">
        <f t="shared" si="665"/>
        <v>-3250.3349464512521</v>
      </c>
      <c r="HZ65" s="48">
        <f t="shared" si="665"/>
        <v>-3102.4678825573747</v>
      </c>
      <c r="IA65" s="48">
        <f t="shared" si="665"/>
        <v>-2952.3831051926772</v>
      </c>
      <c r="IB65" s="48">
        <f t="shared" si="665"/>
        <v>-2800.1878983146876</v>
      </c>
      <c r="IC65" s="48">
        <f t="shared" si="665"/>
        <v>-2645.9910544631557</v>
      </c>
      <c r="ID65" s="48">
        <f t="shared" si="665"/>
        <v>-2489.9027969927724</v>
      </c>
      <c r="IE65" s="48">
        <f t="shared" si="665"/>
        <v>-2332.0347012829661</v>
      </c>
      <c r="IF65" s="48">
        <f t="shared" si="665"/>
        <v>-2172.4996149814124</v>
      </c>
      <c r="IG65" s="48">
        <f t="shared" si="665"/>
        <v>-2011.411577337934</v>
      </c>
      <c r="IH65" s="48">
        <f t="shared" si="665"/>
        <v>-1848.885737686725</v>
      </c>
      <c r="II65" s="48">
        <f t="shared" si="665"/>
        <v>-1685.0382731350644</v>
      </c>
      <c r="IJ65" s="48">
        <f t="shared" si="665"/>
        <v>-1519.9863055172405</v>
      </c>
      <c r="IK65" s="48">
        <f t="shared" si="665"/>
        <v>-1353.8478176733327</v>
      </c>
      <c r="IL65" s="48">
        <f t="shared" si="665"/>
        <v>-1186.7415691123599</v>
      </c>
      <c r="IM65" s="48">
        <f t="shared" si="665"/>
        <v>-1018.7870111203587</v>
      </c>
      <c r="IN65" s="48">
        <f t="shared" si="665"/>
        <v>-850.10420137396329</v>
      </c>
      <c r="IO65" s="48">
        <f t="shared" si="665"/>
        <v>-680.81371812042642</v>
      </c>
      <c r="IP65" s="48">
        <f t="shared" si="665"/>
        <v>-511.03657398562194</v>
      </c>
      <c r="IQ65" s="48">
        <f t="shared" si="665"/>
        <v>-340.89412947154636</v>
      </c>
      <c r="IR65" s="48">
        <f t="shared" si="665"/>
        <v>-170.50800620503693</v>
      </c>
      <c r="IS65" s="48">
        <f t="shared" si="665"/>
        <v>-1.5627993690814357E-12</v>
      </c>
      <c r="IT65" s="48"/>
      <c r="IU65" s="48"/>
      <c r="IV65" s="48"/>
      <c r="IW65" s="48"/>
      <c r="IX65" s="48"/>
      <c r="IY65" s="48"/>
      <c r="IZ65" s="48"/>
      <c r="JA65" s="48"/>
      <c r="JB65" s="48"/>
      <c r="JC65" s="48"/>
      <c r="JD65" s="48"/>
      <c r="JE65" s="48"/>
      <c r="JF65" s="48"/>
      <c r="JG65" s="48"/>
      <c r="JH65" s="48"/>
    </row>
    <row r="66" spans="16:268" hidden="1" x14ac:dyDescent="0.25">
      <c r="P66" s="48"/>
      <c r="Q66" s="48"/>
      <c r="R66" s="48">
        <f>$R$63*COS(RADIANS(R64))</f>
        <v>6378</v>
      </c>
      <c r="S66" s="48">
        <f t="shared" ref="S66" si="666">$R$63*COS(RADIANS(S64))</f>
        <v>6375.7204314351784</v>
      </c>
      <c r="T66" s="48">
        <f t="shared" ref="T66:CE66" si="667">$R$63*COS(RADIANS(T64))</f>
        <v>6368.8833552273381</v>
      </c>
      <c r="U66" s="48">
        <f t="shared" si="667"/>
        <v>6357.4936586715548</v>
      </c>
      <c r="V66" s="48">
        <f t="shared" si="667"/>
        <v>6341.5594833778114</v>
      </c>
      <c r="W66" s="48">
        <f t="shared" si="667"/>
        <v>6321.0922194511877</v>
      </c>
      <c r="X66" s="48">
        <f t="shared" si="667"/>
        <v>6296.1064973499642</v>
      </c>
      <c r="Y66" s="48">
        <f t="shared" si="667"/>
        <v>6266.6201774274423</v>
      </c>
      <c r="Z66" s="48">
        <f t="shared" si="667"/>
        <v>6232.6543371649577</v>
      </c>
      <c r="AA66" s="48">
        <f t="shared" si="667"/>
        <v>6194.2332561052326</v>
      </c>
      <c r="AB66" s="48">
        <f t="shared" si="667"/>
        <v>6151.3843984968134</v>
      </c>
      <c r="AC66" s="48">
        <f t="shared" si="667"/>
        <v>6104.1383936620086</v>
      </c>
      <c r="AD66" s="48">
        <f t="shared" si="667"/>
        <v>6052.5290141023652</v>
      </c>
      <c r="AE66" s="48">
        <f t="shared" si="667"/>
        <v>5996.5931513573287</v>
      </c>
      <c r="AF66" s="48">
        <f t="shared" si="667"/>
        <v>5936.3707896333472</v>
      </c>
      <c r="AG66" s="48">
        <f t="shared" si="667"/>
        <v>5871.9049772222625</v>
      </c>
      <c r="AH66" s="48">
        <f t="shared" si="667"/>
        <v>5803.241795729431</v>
      </c>
      <c r="AI66" s="48">
        <f t="shared" si="667"/>
        <v>5730.4303271335566</v>
      </c>
      <c r="AJ66" s="48">
        <f t="shared" si="667"/>
        <v>5653.5226187017988</v>
      </c>
      <c r="AK66" s="48">
        <f t="shared" si="667"/>
        <v>5572.573645785219</v>
      </c>
      <c r="AL66" s="48">
        <f t="shared" si="667"/>
        <v>5487.6412725211694</v>
      </c>
      <c r="AM66" s="48">
        <f t="shared" si="667"/>
        <v>5398.7862104707101</v>
      </c>
      <c r="AN66" s="48">
        <f t="shared" si="667"/>
        <v>5306.0719752206351</v>
      </c>
      <c r="AO66" s="48">
        <f t="shared" si="667"/>
        <v>5209.5648409810992</v>
      </c>
      <c r="AP66" s="48">
        <f t="shared" si="667"/>
        <v>5109.3337932113336</v>
      </c>
      <c r="AQ66" s="48">
        <f t="shared" si="667"/>
        <v>5005.4504793073002</v>
      </c>
      <c r="AR66" s="48">
        <f t="shared" si="667"/>
        <v>4897.9891573865207</v>
      </c>
      <c r="AS66" s="48">
        <f t="shared" si="667"/>
        <v>4787.0266432067228</v>
      </c>
      <c r="AT66" s="48">
        <f t="shared" si="667"/>
        <v>4672.642255256208</v>
      </c>
      <c r="AU66" s="48">
        <f t="shared" si="667"/>
        <v>4554.9177580552268</v>
      </c>
      <c r="AV66" s="48">
        <f t="shared" si="667"/>
        <v>4433.937303708869</v>
      </c>
      <c r="AW66" s="48">
        <f t="shared" si="667"/>
        <v>4309.787371753252</v>
      </c>
      <c r="AX66" s="48">
        <f t="shared" si="667"/>
        <v>4182.5567073380198</v>
      </c>
      <c r="AY66" s="48">
        <f t="shared" si="667"/>
        <v>4052.3362577893213</v>
      </c>
      <c r="AZ66" s="48">
        <f t="shared" si="667"/>
        <v>3919.2191075986202</v>
      </c>
      <c r="BA66" s="48">
        <f t="shared" si="667"/>
        <v>3783.300411883828</v>
      </c>
      <c r="BB66" s="48">
        <f t="shared" si="667"/>
        <v>3644.6773283702873</v>
      </c>
      <c r="BC66" s="48">
        <f t="shared" si="667"/>
        <v>3503.4489479402632</v>
      </c>
      <c r="BD66" s="48">
        <f t="shared" si="667"/>
        <v>3359.7162238005549</v>
      </c>
      <c r="BE66" s="48">
        <f t="shared" si="667"/>
        <v>3213.5818993188909</v>
      </c>
      <c r="BF66" s="48">
        <f t="shared" si="667"/>
        <v>3065.1504345806693</v>
      </c>
      <c r="BG66" s="48">
        <f t="shared" si="667"/>
        <v>2914.5279317185468</v>
      </c>
      <c r="BH66" s="48">
        <f t="shared" si="667"/>
        <v>2761.8220590682654</v>
      </c>
      <c r="BI66" s="48">
        <f t="shared" si="667"/>
        <v>2607.1419742049125</v>
      </c>
      <c r="BJ66" s="48">
        <f t="shared" si="667"/>
        <v>2450.5982459146494</v>
      </c>
      <c r="BK66" s="48">
        <f t="shared" si="667"/>
        <v>2292.3027751576565</v>
      </c>
      <c r="BL66" s="48">
        <f t="shared" si="667"/>
        <v>2132.3687150788414</v>
      </c>
      <c r="BM66" s="48">
        <f t="shared" si="667"/>
        <v>1970.9103901234148</v>
      </c>
      <c r="BN66" s="48">
        <f t="shared" si="667"/>
        <v>1808.0432143152434</v>
      </c>
      <c r="BO66" s="48">
        <f t="shared" si="667"/>
        <v>1643.8836087563091</v>
      </c>
      <c r="BP66" s="48">
        <f t="shared" si="667"/>
        <v>1478.5489184062949</v>
      </c>
      <c r="BQ66" s="48">
        <f t="shared" si="667"/>
        <v>1312.1573282017978</v>
      </c>
      <c r="BR66" s="48">
        <f t="shared" si="667"/>
        <v>1144.8277785750779</v>
      </c>
      <c r="BS66" s="48">
        <f t="shared" si="667"/>
        <v>976.6798804327816</v>
      </c>
      <c r="BT66" s="48">
        <f t="shared" si="667"/>
        <v>807.83382965538704</v>
      </c>
      <c r="BU66" s="48">
        <f t="shared" si="667"/>
        <v>638.41032117849988</v>
      </c>
      <c r="BV66" s="48">
        <f t="shared" si="667"/>
        <v>468.53046271741073</v>
      </c>
      <c r="BW66" s="48">
        <f t="shared" si="667"/>
        <v>298.31568819659662</v>
      </c>
      <c r="BX66" s="48">
        <f t="shared" si="667"/>
        <v>127.88767094601931</v>
      </c>
      <c r="BY66" s="48">
        <f t="shared" si="667"/>
        <v>-42.631763273674423</v>
      </c>
      <c r="BZ66" s="48">
        <f t="shared" si="667"/>
        <v>-213.1207233549481</v>
      </c>
      <c r="CA66" s="48">
        <f t="shared" si="667"/>
        <v>-383.45733997385997</v>
      </c>
      <c r="CB66" s="48">
        <f t="shared" si="667"/>
        <v>-553.51985270498426</v>
      </c>
      <c r="CC66" s="48">
        <f t="shared" si="667"/>
        <v>-723.18669705848981</v>
      </c>
      <c r="CD66" s="48">
        <f t="shared" si="667"/>
        <v>-892.33659137715188</v>
      </c>
      <c r="CE66" s="48">
        <f t="shared" si="667"/>
        <v>-1060.8486235312034</v>
      </c>
      <c r="CF66" s="48">
        <f t="shared" ref="CF66:EQ66" si="668">$R$63*COS(RADIANS(CF64))</f>
        <v>-1228.6023373490254</v>
      </c>
      <c r="CG66" s="48">
        <f t="shared" si="668"/>
        <v>-1395.4778187219174</v>
      </c>
      <c r="CH66" s="48">
        <f t="shared" si="668"/>
        <v>-1561.3557813213779</v>
      </c>
      <c r="CI66" s="48">
        <f t="shared" si="668"/>
        <v>-1726.1176518676575</v>
      </c>
      <c r="CJ66" s="48">
        <f t="shared" si="668"/>
        <v>-1889.6456548885726</v>
      </c>
      <c r="CK66" s="48">
        <f t="shared" si="668"/>
        <v>-2051.8228969080678</v>
      </c>
      <c r="CL66" s="48">
        <f t="shared" si="668"/>
        <v>-2212.5334500042718</v>
      </c>
      <c r="CM66" s="48">
        <f t="shared" si="668"/>
        <v>-2371.662434677382</v>
      </c>
      <c r="CN66" s="48">
        <f t="shared" si="668"/>
        <v>-2529.0961019680976</v>
      </c>
      <c r="CO66" s="48">
        <f t="shared" si="668"/>
        <v>-2684.7219147679198</v>
      </c>
      <c r="CP66" s="48">
        <f t="shared" si="668"/>
        <v>-2838.4286282631992</v>
      </c>
      <c r="CQ66" s="48">
        <f t="shared" si="668"/>
        <v>-2990.1063694554095</v>
      </c>
      <c r="CR66" s="48">
        <f t="shared" si="668"/>
        <v>-3139.6467157008424</v>
      </c>
      <c r="CS66" s="48">
        <f t="shared" si="668"/>
        <v>-3286.9427722135174</v>
      </c>
      <c r="CT66" s="48">
        <f t="shared" si="668"/>
        <v>-3431.8892484759904</v>
      </c>
      <c r="CU66" s="48">
        <f t="shared" si="668"/>
        <v>-3574.3825335033507</v>
      </c>
      <c r="CV66" s="48">
        <f t="shared" si="668"/>
        <v>-3714.3207699066816</v>
      </c>
      <c r="CW66" s="48">
        <f t="shared" si="668"/>
        <v>-3851.6039267030096</v>
      </c>
      <c r="CX66" s="48">
        <f t="shared" si="668"/>
        <v>-3986.1338708196695</v>
      </c>
      <c r="CY66" s="48">
        <f t="shared" si="668"/>
        <v>-4117.814437242042</v>
      </c>
      <c r="CZ66" s="48">
        <f t="shared" si="668"/>
        <v>-4246.5514977544408</v>
      </c>
      <c r="DA66" s="48">
        <f t="shared" si="668"/>
        <v>-4372.2530282250773</v>
      </c>
      <c r="DB66" s="48">
        <f t="shared" si="668"/>
        <v>-4494.8291743869686</v>
      </c>
      <c r="DC66" s="48">
        <f t="shared" si="668"/>
        <v>-4614.1923160677788</v>
      </c>
      <c r="DD66" s="48">
        <f t="shared" si="668"/>
        <v>-4730.2571298226731</v>
      </c>
      <c r="DE66" s="48">
        <f t="shared" si="668"/>
        <v>-4842.9406499254301</v>
      </c>
      <c r="DF66" s="48">
        <f t="shared" si="668"/>
        <v>-4952.1623276741966</v>
      </c>
      <c r="DG66" s="48">
        <f t="shared" si="668"/>
        <v>-5057.8440889695148</v>
      </c>
      <c r="DH66" s="48">
        <f t="shared" si="668"/>
        <v>-5159.9103901234139</v>
      </c>
      <c r="DI66" s="48">
        <f t="shared" si="668"/>
        <v>-5258.2882718597475</v>
      </c>
      <c r="DJ66" s="48">
        <f t="shared" si="668"/>
        <v>-5352.9074114671066</v>
      </c>
      <c r="DK66" s="48">
        <f t="shared" si="668"/>
        <v>-5443.700173067069</v>
      </c>
      <c r="DL66" s="48">
        <f t="shared" si="668"/>
        <v>-5530.6016559618483</v>
      </c>
      <c r="DM66" s="48">
        <f t="shared" si="668"/>
        <v>-5613.5497410267508</v>
      </c>
      <c r="DN66" s="48">
        <f t="shared" si="668"/>
        <v>-5692.4851351143234</v>
      </c>
      <c r="DO66" s="48">
        <f t="shared" si="668"/>
        <v>-5767.3514134384204</v>
      </c>
      <c r="DP66" s="48">
        <f t="shared" si="668"/>
        <v>-5838.0950599079088</v>
      </c>
      <c r="DQ66" s="48">
        <f t="shared" si="668"/>
        <v>-5904.6655053811573</v>
      </c>
      <c r="DR66" s="48">
        <f t="shared" si="668"/>
        <v>-5967.0151638140014</v>
      </c>
      <c r="DS66" s="48">
        <f t="shared" si="668"/>
        <v>-6025.0994662753055</v>
      </c>
      <c r="DT66" s="48">
        <f t="shared" si="668"/>
        <v>-6078.8768928058353</v>
      </c>
      <c r="DU66" s="48">
        <f t="shared" si="668"/>
        <v>-6128.3090020976506</v>
      </c>
      <c r="DV66" s="48">
        <f t="shared" si="668"/>
        <v>-6173.3604589728166</v>
      </c>
      <c r="DW66" s="48">
        <f t="shared" si="668"/>
        <v>-6213.9990596417783</v>
      </c>
      <c r="DX66" s="48">
        <f t="shared" si="668"/>
        <v>-6250.1957547233505</v>
      </c>
      <c r="DY66" s="48">
        <f t="shared" si="668"/>
        <v>-6281.924670009862</v>
      </c>
      <c r="DZ66" s="48">
        <f t="shared" si="668"/>
        <v>-6309.1631249626244</v>
      </c>
      <c r="EA66" s="48">
        <f t="shared" si="668"/>
        <v>-6331.8916489244821</v>
      </c>
      <c r="EB66" s="48">
        <f t="shared" si="668"/>
        <v>-6350.0939950378779</v>
      </c>
      <c r="EC66" s="48">
        <f t="shared" si="668"/>
        <v>-6363.7571518584709</v>
      </c>
      <c r="ED66" s="48">
        <f t="shared" si="668"/>
        <v>-6372.8713526560059</v>
      </c>
      <c r="EE66" s="48">
        <f t="shared" si="668"/>
        <v>-6377.430082395791</v>
      </c>
      <c r="EF66" s="48">
        <f t="shared" si="668"/>
        <v>-6377.430082395791</v>
      </c>
      <c r="EG66" s="48">
        <f t="shared" si="668"/>
        <v>-6372.8713526560059</v>
      </c>
      <c r="EH66" s="48">
        <f t="shared" si="668"/>
        <v>-6363.7571518584709</v>
      </c>
      <c r="EI66" s="48">
        <f t="shared" si="668"/>
        <v>-6350.0939950378779</v>
      </c>
      <c r="EJ66" s="48">
        <f t="shared" si="668"/>
        <v>-6331.8916489244821</v>
      </c>
      <c r="EK66" s="48">
        <f t="shared" si="668"/>
        <v>-6309.1631249626244</v>
      </c>
      <c r="EL66" s="48">
        <f t="shared" si="668"/>
        <v>-6281.9246700098629</v>
      </c>
      <c r="EM66" s="48">
        <f t="shared" si="668"/>
        <v>-6250.1957547233505</v>
      </c>
      <c r="EN66" s="48">
        <f t="shared" si="668"/>
        <v>-6213.9990596417792</v>
      </c>
      <c r="EO66" s="48">
        <f t="shared" si="668"/>
        <v>-6173.3604589728175</v>
      </c>
      <c r="EP66" s="48">
        <f t="shared" si="668"/>
        <v>-6128.3090020976497</v>
      </c>
      <c r="EQ66" s="48">
        <f t="shared" si="668"/>
        <v>-6078.8768928058353</v>
      </c>
      <c r="ER66" s="48">
        <f t="shared" ref="ER66:HC66" si="669">$R$63*COS(RADIANS(ER64))</f>
        <v>-6025.0994662753064</v>
      </c>
      <c r="ES66" s="48">
        <f t="shared" si="669"/>
        <v>-5967.0151638140023</v>
      </c>
      <c r="ET66" s="48">
        <f t="shared" si="669"/>
        <v>-5904.6655053811573</v>
      </c>
      <c r="EU66" s="48">
        <f t="shared" si="669"/>
        <v>-5838.0950599079079</v>
      </c>
      <c r="EV66" s="48">
        <f t="shared" si="669"/>
        <v>-5767.3514134384195</v>
      </c>
      <c r="EW66" s="48">
        <f t="shared" si="669"/>
        <v>-5692.4851351143243</v>
      </c>
      <c r="EX66" s="48">
        <f t="shared" si="669"/>
        <v>-5613.5497410267508</v>
      </c>
      <c r="EY66" s="48">
        <f t="shared" si="669"/>
        <v>-5530.6016559618492</v>
      </c>
      <c r="EZ66" s="48">
        <f t="shared" si="669"/>
        <v>-5443.700173067069</v>
      </c>
      <c r="FA66" s="48">
        <f t="shared" si="669"/>
        <v>-5352.9074114671057</v>
      </c>
      <c r="FB66" s="48">
        <f t="shared" si="669"/>
        <v>-5258.2882718597484</v>
      </c>
      <c r="FC66" s="48">
        <f t="shared" si="669"/>
        <v>-5159.9103901234157</v>
      </c>
      <c r="FD66" s="48">
        <f t="shared" si="669"/>
        <v>-5057.8440889695148</v>
      </c>
      <c r="FE66" s="48">
        <f t="shared" si="669"/>
        <v>-4952.1623276741975</v>
      </c>
      <c r="FF66" s="48">
        <f t="shared" si="669"/>
        <v>-4842.9406499254292</v>
      </c>
      <c r="FG66" s="48">
        <f t="shared" si="669"/>
        <v>-4730.257129822674</v>
      </c>
      <c r="FH66" s="48">
        <f t="shared" si="669"/>
        <v>-4614.1923160677807</v>
      </c>
      <c r="FI66" s="48">
        <f t="shared" si="669"/>
        <v>-4494.8291743869695</v>
      </c>
      <c r="FJ66" s="48">
        <f t="shared" si="669"/>
        <v>-4372.2530282250782</v>
      </c>
      <c r="FK66" s="48">
        <f t="shared" si="669"/>
        <v>-4246.5514977544399</v>
      </c>
      <c r="FL66" s="48">
        <f t="shared" si="669"/>
        <v>-4117.8144372420429</v>
      </c>
      <c r="FM66" s="48">
        <f t="shared" si="669"/>
        <v>-3986.1338708196708</v>
      </c>
      <c r="FN66" s="48">
        <f t="shared" si="669"/>
        <v>-3851.6039267030092</v>
      </c>
      <c r="FO66" s="48">
        <f t="shared" si="669"/>
        <v>-3714.3207699066852</v>
      </c>
      <c r="FP66" s="48">
        <f t="shared" si="669"/>
        <v>-3574.3825335033521</v>
      </c>
      <c r="FQ66" s="48">
        <f t="shared" si="669"/>
        <v>-3431.8892484759917</v>
      </c>
      <c r="FR66" s="48">
        <f t="shared" si="669"/>
        <v>-3286.9427722135192</v>
      </c>
      <c r="FS66" s="48">
        <f t="shared" si="669"/>
        <v>-3139.6467157008415</v>
      </c>
      <c r="FT66" s="48">
        <f t="shared" si="669"/>
        <v>-2990.1063694554136</v>
      </c>
      <c r="FU66" s="48">
        <f t="shared" si="669"/>
        <v>-2838.4286282632002</v>
      </c>
      <c r="FV66" s="48">
        <f t="shared" si="669"/>
        <v>-2684.7219147679211</v>
      </c>
      <c r="FW66" s="48">
        <f t="shared" si="669"/>
        <v>-2529.0961019680976</v>
      </c>
      <c r="FX66" s="48">
        <f t="shared" si="669"/>
        <v>-2371.662434677381</v>
      </c>
      <c r="FY66" s="48">
        <f t="shared" si="669"/>
        <v>-2212.5334500042695</v>
      </c>
      <c r="FZ66" s="48">
        <f t="shared" si="669"/>
        <v>-2051.8228969080692</v>
      </c>
      <c r="GA66" s="48">
        <f t="shared" si="669"/>
        <v>-1889.645654888574</v>
      </c>
      <c r="GB66" s="48">
        <f t="shared" si="669"/>
        <v>-1726.1176518676566</v>
      </c>
      <c r="GC66" s="48">
        <f t="shared" si="669"/>
        <v>-1561.3557813213765</v>
      </c>
      <c r="GD66" s="48">
        <f t="shared" si="669"/>
        <v>-1395.4778187219188</v>
      </c>
      <c r="GE66" s="48">
        <f t="shared" si="669"/>
        <v>-1228.602337349027</v>
      </c>
      <c r="GF66" s="48">
        <f t="shared" si="669"/>
        <v>-1060.8486235312034</v>
      </c>
      <c r="GG66" s="48">
        <f t="shared" si="669"/>
        <v>-892.3365913771562</v>
      </c>
      <c r="GH66" s="48">
        <f t="shared" si="669"/>
        <v>-723.18669705848708</v>
      </c>
      <c r="GI66" s="48">
        <f t="shared" si="669"/>
        <v>-553.51985270498722</v>
      </c>
      <c r="GJ66" s="48">
        <f t="shared" si="669"/>
        <v>-383.45733997386151</v>
      </c>
      <c r="GK66" s="48">
        <f t="shared" si="669"/>
        <v>-213.12072335494827</v>
      </c>
      <c r="GL66" s="48">
        <f t="shared" si="669"/>
        <v>-42.631763273678821</v>
      </c>
      <c r="GM66" s="48">
        <f t="shared" si="669"/>
        <v>127.88767094602198</v>
      </c>
      <c r="GN66" s="48">
        <f t="shared" si="669"/>
        <v>298.31568819659367</v>
      </c>
      <c r="GO66" s="48">
        <f t="shared" si="669"/>
        <v>468.53046271741619</v>
      </c>
      <c r="GP66" s="48">
        <f t="shared" si="669"/>
        <v>638.41032117849977</v>
      </c>
      <c r="GQ66" s="48">
        <f t="shared" si="669"/>
        <v>807.8338296553826</v>
      </c>
      <c r="GR66" s="48">
        <f t="shared" si="669"/>
        <v>976.67988043278422</v>
      </c>
      <c r="GS66" s="48">
        <f t="shared" si="669"/>
        <v>1144.8277785750763</v>
      </c>
      <c r="GT66" s="48">
        <f t="shared" si="669"/>
        <v>1312.1573282017921</v>
      </c>
      <c r="GU66" s="48">
        <f t="shared" si="669"/>
        <v>1478.548918406296</v>
      </c>
      <c r="GV66" s="48">
        <f t="shared" si="669"/>
        <v>1643.883608756305</v>
      </c>
      <c r="GW66" s="48">
        <f t="shared" si="669"/>
        <v>1808.0432143152477</v>
      </c>
      <c r="GX66" s="48">
        <f t="shared" si="669"/>
        <v>1970.9103901234134</v>
      </c>
      <c r="GY66" s="48">
        <f t="shared" si="669"/>
        <v>2132.3687150788342</v>
      </c>
      <c r="GZ66" s="48">
        <f t="shared" si="669"/>
        <v>2292.3027751576578</v>
      </c>
      <c r="HA66" s="48">
        <f t="shared" si="669"/>
        <v>2450.5982459146458</v>
      </c>
      <c r="HB66" s="48">
        <f t="shared" si="669"/>
        <v>2607.1419742049161</v>
      </c>
      <c r="HC66" s="48">
        <f t="shared" si="669"/>
        <v>2761.822059068264</v>
      </c>
      <c r="HD66" s="48">
        <f t="shared" ref="HD66:IS66" si="670">$R$63*COS(RADIANS(HD64))</f>
        <v>2914.5279317185468</v>
      </c>
      <c r="HE66" s="48">
        <f t="shared" si="670"/>
        <v>3065.1504345806707</v>
      </c>
      <c r="HF66" s="48">
        <f t="shared" si="670"/>
        <v>3213.5818993188891</v>
      </c>
      <c r="HG66" s="48">
        <f t="shared" si="670"/>
        <v>3359.7162238005535</v>
      </c>
      <c r="HH66" s="48">
        <f t="shared" si="670"/>
        <v>3503.4489479402628</v>
      </c>
      <c r="HI66" s="48">
        <f t="shared" si="670"/>
        <v>3644.6773283702883</v>
      </c>
      <c r="HJ66" s="48">
        <f t="shared" si="670"/>
        <v>3783.3004118838289</v>
      </c>
      <c r="HK66" s="48">
        <f t="shared" si="670"/>
        <v>3919.2191075986179</v>
      </c>
      <c r="HL66" s="48">
        <f t="shared" si="670"/>
        <v>4052.3362577893199</v>
      </c>
      <c r="HM66" s="48">
        <f t="shared" si="670"/>
        <v>4182.5567073380198</v>
      </c>
      <c r="HN66" s="48">
        <f t="shared" si="670"/>
        <v>4309.787371753252</v>
      </c>
      <c r="HO66" s="48">
        <f t="shared" si="670"/>
        <v>4433.9373037088699</v>
      </c>
      <c r="HP66" s="48">
        <f t="shared" si="670"/>
        <v>4554.917758055225</v>
      </c>
      <c r="HQ66" s="48">
        <f t="shared" si="670"/>
        <v>4672.642255256208</v>
      </c>
      <c r="HR66" s="48">
        <f t="shared" si="670"/>
        <v>4787.0266432067228</v>
      </c>
      <c r="HS66" s="48">
        <f t="shared" si="670"/>
        <v>4897.9891573865216</v>
      </c>
      <c r="HT66" s="48">
        <f t="shared" si="670"/>
        <v>5005.4504793072974</v>
      </c>
      <c r="HU66" s="48">
        <f t="shared" si="670"/>
        <v>5109.3337932113327</v>
      </c>
      <c r="HV66" s="48">
        <f t="shared" si="670"/>
        <v>5209.5648409810983</v>
      </c>
      <c r="HW66" s="48">
        <f t="shared" si="670"/>
        <v>5306.0719752206351</v>
      </c>
      <c r="HX66" s="48">
        <f t="shared" si="670"/>
        <v>5398.786210470711</v>
      </c>
      <c r="HY66" s="48">
        <f t="shared" si="670"/>
        <v>5487.6412725211676</v>
      </c>
      <c r="HZ66" s="48">
        <f t="shared" si="670"/>
        <v>5572.5736457852181</v>
      </c>
      <c r="IA66" s="48">
        <f t="shared" si="670"/>
        <v>5653.5226187017988</v>
      </c>
      <c r="IB66" s="48">
        <f t="shared" si="670"/>
        <v>5730.4303271335548</v>
      </c>
      <c r="IC66" s="48">
        <f t="shared" si="670"/>
        <v>5803.241795729431</v>
      </c>
      <c r="ID66" s="48">
        <f t="shared" si="670"/>
        <v>5871.9049772222625</v>
      </c>
      <c r="IE66" s="48">
        <f t="shared" si="670"/>
        <v>5936.370789633349</v>
      </c>
      <c r="IF66" s="48">
        <f t="shared" si="670"/>
        <v>5996.5931513573278</v>
      </c>
      <c r="IG66" s="48">
        <f t="shared" si="670"/>
        <v>6052.5290141023634</v>
      </c>
      <c r="IH66" s="48">
        <f t="shared" si="670"/>
        <v>6104.1383936620086</v>
      </c>
      <c r="II66" s="48">
        <f t="shared" si="670"/>
        <v>6151.3843984968134</v>
      </c>
      <c r="IJ66" s="48">
        <f t="shared" si="670"/>
        <v>6194.2332561052344</v>
      </c>
      <c r="IK66" s="48">
        <f t="shared" si="670"/>
        <v>6232.6543371649577</v>
      </c>
      <c r="IL66" s="48">
        <f t="shared" si="670"/>
        <v>6266.6201774274405</v>
      </c>
      <c r="IM66" s="48">
        <f t="shared" si="670"/>
        <v>6296.1064973499651</v>
      </c>
      <c r="IN66" s="48">
        <f t="shared" si="670"/>
        <v>6321.0922194511868</v>
      </c>
      <c r="IO66" s="48">
        <f t="shared" si="670"/>
        <v>6341.5594833778105</v>
      </c>
      <c r="IP66" s="48">
        <f t="shared" si="670"/>
        <v>6357.4936586715548</v>
      </c>
      <c r="IQ66" s="48">
        <f t="shared" si="670"/>
        <v>6368.8833552273381</v>
      </c>
      <c r="IR66" s="48">
        <f t="shared" si="670"/>
        <v>6375.7204314351784</v>
      </c>
      <c r="IS66" s="48">
        <f t="shared" si="670"/>
        <v>6378</v>
      </c>
      <c r="IT66" s="48"/>
      <c r="IU66" s="48"/>
      <c r="IV66" s="48"/>
      <c r="IW66" s="48"/>
      <c r="IX66" s="48"/>
      <c r="IY66" s="48"/>
      <c r="IZ66" s="48"/>
      <c r="JA66" s="48"/>
      <c r="JB66" s="48"/>
      <c r="JC66" s="48"/>
      <c r="JD66" s="48"/>
      <c r="JE66" s="48"/>
      <c r="JF66" s="48"/>
      <c r="JG66" s="48"/>
      <c r="JH66" s="48"/>
    </row>
    <row r="67" spans="16:268" hidden="1" x14ac:dyDescent="0.25">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6:268" hidden="1" x14ac:dyDescent="0.25">
      <c r="P68" s="48"/>
      <c r="Q68" s="48"/>
      <c r="R68" s="48">
        <f>JH39</f>
        <v>1.7415001799407557</v>
      </c>
      <c r="S68" s="48">
        <f>S69/60</f>
        <v>6.9660007197630226E-3</v>
      </c>
      <c r="T68" s="48">
        <f t="shared" ref="T68:CE69" si="671">T69/60</f>
        <v>1.3932001439526045E-2</v>
      </c>
      <c r="U68" s="48">
        <f t="shared" si="671"/>
        <v>2.0898002159289067E-2</v>
      </c>
      <c r="V68" s="48">
        <f t="shared" si="671"/>
        <v>2.786400287905209E-2</v>
      </c>
      <c r="W68" s="48">
        <f t="shared" si="671"/>
        <v>3.4830003598815114E-2</v>
      </c>
      <c r="X68" s="48">
        <f t="shared" si="671"/>
        <v>4.1796004318578134E-2</v>
      </c>
      <c r="Y68" s="48">
        <f t="shared" si="671"/>
        <v>4.8762005038341161E-2</v>
      </c>
      <c r="Z68" s="48">
        <f t="shared" si="671"/>
        <v>5.5728005758104181E-2</v>
      </c>
      <c r="AA68" s="48">
        <f t="shared" si="671"/>
        <v>6.2694006477867201E-2</v>
      </c>
      <c r="AB68" s="48">
        <f t="shared" si="671"/>
        <v>6.9660007197630228E-2</v>
      </c>
      <c r="AC68" s="48">
        <f t="shared" si="671"/>
        <v>7.6626007917393255E-2</v>
      </c>
      <c r="AD68" s="48">
        <f t="shared" si="671"/>
        <v>8.3592008637156268E-2</v>
      </c>
      <c r="AE68" s="48">
        <f t="shared" si="671"/>
        <v>9.0558009356919295E-2</v>
      </c>
      <c r="AF68" s="48">
        <f t="shared" si="671"/>
        <v>9.7524010076682321E-2</v>
      </c>
      <c r="AG68" s="48">
        <f t="shared" si="671"/>
        <v>0.10449001079644533</v>
      </c>
      <c r="AH68" s="48">
        <f t="shared" si="671"/>
        <v>0.11145601151620836</v>
      </c>
      <c r="AI68" s="48">
        <f t="shared" si="671"/>
        <v>0.11842201223597139</v>
      </c>
      <c r="AJ68" s="48">
        <f t="shared" si="671"/>
        <v>0.1253880129557344</v>
      </c>
      <c r="AK68" s="48">
        <f t="shared" si="671"/>
        <v>0.13235401367549743</v>
      </c>
      <c r="AL68" s="48">
        <f t="shared" si="671"/>
        <v>0.13932001439526046</v>
      </c>
      <c r="AM68" s="48">
        <f t="shared" si="671"/>
        <v>0.14628601511502345</v>
      </c>
      <c r="AN68" s="48">
        <f t="shared" si="671"/>
        <v>0.15325201583478651</v>
      </c>
      <c r="AO68" s="48">
        <f t="shared" si="671"/>
        <v>0.16021801655454954</v>
      </c>
      <c r="AP68" s="48">
        <f t="shared" si="671"/>
        <v>0.16718401727431254</v>
      </c>
      <c r="AQ68" s="48">
        <f t="shared" si="671"/>
        <v>0.17415001799407559</v>
      </c>
      <c r="AR68" s="48">
        <f t="shared" si="671"/>
        <v>0.18111601871383859</v>
      </c>
      <c r="AS68" s="48">
        <f t="shared" si="671"/>
        <v>0.18808201943360159</v>
      </c>
      <c r="AT68" s="48">
        <f t="shared" si="671"/>
        <v>0.19504802015336464</v>
      </c>
      <c r="AU68" s="48">
        <f t="shared" si="671"/>
        <v>0.20201402087312767</v>
      </c>
      <c r="AV68" s="48">
        <f t="shared" si="671"/>
        <v>0.20898002159289067</v>
      </c>
      <c r="AW68" s="48">
        <f t="shared" si="671"/>
        <v>0.21594602231265372</v>
      </c>
      <c r="AX68" s="48">
        <f t="shared" si="671"/>
        <v>0.22291202303241672</v>
      </c>
      <c r="AY68" s="48">
        <f t="shared" si="671"/>
        <v>0.22987802375217972</v>
      </c>
      <c r="AZ68" s="48">
        <f t="shared" si="671"/>
        <v>0.23684402447194278</v>
      </c>
      <c r="BA68" s="48">
        <f t="shared" si="671"/>
        <v>0.2438100251917058</v>
      </c>
      <c r="BB68" s="48">
        <f t="shared" si="671"/>
        <v>0.2507760259114688</v>
      </c>
      <c r="BC68" s="48">
        <f t="shared" si="671"/>
        <v>0.25774202663123186</v>
      </c>
      <c r="BD68" s="48">
        <f t="shared" si="671"/>
        <v>0.26470802735099486</v>
      </c>
      <c r="BE68" s="48">
        <f t="shared" si="671"/>
        <v>0.27167402807075791</v>
      </c>
      <c r="BF68" s="48">
        <f t="shared" si="671"/>
        <v>0.27864002879052091</v>
      </c>
      <c r="BG68" s="48">
        <f t="shared" si="671"/>
        <v>0.28560602951028391</v>
      </c>
      <c r="BH68" s="48">
        <f t="shared" si="671"/>
        <v>0.29257203023004691</v>
      </c>
      <c r="BI68" s="48">
        <f t="shared" si="671"/>
        <v>0.29953803094980996</v>
      </c>
      <c r="BJ68" s="48">
        <f t="shared" si="671"/>
        <v>0.30650403166957302</v>
      </c>
      <c r="BK68" s="48">
        <f t="shared" si="671"/>
        <v>0.31347003238933607</v>
      </c>
      <c r="BL68" s="48">
        <f t="shared" si="671"/>
        <v>0.32043603310909907</v>
      </c>
      <c r="BM68" s="48">
        <f t="shared" si="671"/>
        <v>0.32740203382886202</v>
      </c>
      <c r="BN68" s="48">
        <f t="shared" si="671"/>
        <v>0.33436803454862507</v>
      </c>
      <c r="BO68" s="48">
        <f t="shared" si="671"/>
        <v>0.34133403526838807</v>
      </c>
      <c r="BP68" s="48">
        <f t="shared" si="671"/>
        <v>0.34830003598815118</v>
      </c>
      <c r="BQ68" s="48">
        <f t="shared" si="671"/>
        <v>0.35526603670791418</v>
      </c>
      <c r="BR68" s="48">
        <f t="shared" si="671"/>
        <v>0.36223203742767718</v>
      </c>
      <c r="BS68" s="48">
        <f t="shared" si="671"/>
        <v>0.36919803814744018</v>
      </c>
      <c r="BT68" s="48">
        <f t="shared" si="671"/>
        <v>0.37616403886720318</v>
      </c>
      <c r="BU68" s="48">
        <f t="shared" si="671"/>
        <v>0.38313003958696623</v>
      </c>
      <c r="BV68" s="48">
        <f t="shared" si="671"/>
        <v>0.39009604030672929</v>
      </c>
      <c r="BW68" s="48">
        <f t="shared" si="671"/>
        <v>0.39706204102649229</v>
      </c>
      <c r="BX68" s="48">
        <f t="shared" si="671"/>
        <v>0.40402804174625534</v>
      </c>
      <c r="BY68" s="48">
        <f t="shared" si="671"/>
        <v>0.41099404246601828</v>
      </c>
      <c r="BZ68" s="48">
        <f t="shared" si="671"/>
        <v>0.41796004318578134</v>
      </c>
      <c r="CA68" s="48">
        <f t="shared" si="671"/>
        <v>0.42492604390554434</v>
      </c>
      <c r="CB68" s="48">
        <f t="shared" si="671"/>
        <v>0.43189204462530745</v>
      </c>
      <c r="CC68" s="48">
        <f t="shared" si="671"/>
        <v>0.43885804534507045</v>
      </c>
      <c r="CD68" s="48">
        <f t="shared" si="671"/>
        <v>0.44582404606483345</v>
      </c>
      <c r="CE68" s="48">
        <f t="shared" si="671"/>
        <v>0.4527900467845965</v>
      </c>
      <c r="CF68" s="48">
        <f t="shared" ref="CF68:EQ69" si="672">CF69/60</f>
        <v>0.45975604750435944</v>
      </c>
      <c r="CG68" s="48">
        <f t="shared" si="672"/>
        <v>0.46672204822412255</v>
      </c>
      <c r="CH68" s="48">
        <f t="shared" si="672"/>
        <v>0.47368804894388555</v>
      </c>
      <c r="CI68" s="48">
        <f t="shared" si="672"/>
        <v>0.48065404966364855</v>
      </c>
      <c r="CJ68" s="48">
        <f t="shared" si="672"/>
        <v>0.48762005038341161</v>
      </c>
      <c r="CK68" s="48">
        <f t="shared" si="672"/>
        <v>0.49458605110317461</v>
      </c>
      <c r="CL68" s="48">
        <f t="shared" si="672"/>
        <v>0.50155205182293761</v>
      </c>
      <c r="CM68" s="48">
        <f t="shared" si="672"/>
        <v>0.50851805254270066</v>
      </c>
      <c r="CN68" s="48">
        <f t="shared" si="672"/>
        <v>0.51548405326246372</v>
      </c>
      <c r="CO68" s="48">
        <f t="shared" si="672"/>
        <v>0.52245005398222666</v>
      </c>
      <c r="CP68" s="48">
        <f t="shared" si="672"/>
        <v>0.52941605470198971</v>
      </c>
      <c r="CQ68" s="48">
        <f t="shared" si="672"/>
        <v>0.53638205542175266</v>
      </c>
      <c r="CR68" s="48">
        <f t="shared" si="672"/>
        <v>0.54334805614151582</v>
      </c>
      <c r="CS68" s="48">
        <f t="shared" si="672"/>
        <v>0.55031405686127877</v>
      </c>
      <c r="CT68" s="48">
        <f t="shared" si="672"/>
        <v>0.55728005758104182</v>
      </c>
      <c r="CU68" s="48">
        <f t="shared" si="672"/>
        <v>0.56424605830080488</v>
      </c>
      <c r="CV68" s="48">
        <f t="shared" si="672"/>
        <v>0.57121205902056782</v>
      </c>
      <c r="CW68" s="48">
        <f t="shared" si="672"/>
        <v>0.57817805974033087</v>
      </c>
      <c r="CX68" s="48">
        <f t="shared" si="672"/>
        <v>0.58514406046009382</v>
      </c>
      <c r="CY68" s="48">
        <f t="shared" si="672"/>
        <v>0.59211006117985687</v>
      </c>
      <c r="CZ68" s="48">
        <f t="shared" si="672"/>
        <v>0.59907606189961993</v>
      </c>
      <c r="DA68" s="48">
        <f t="shared" si="672"/>
        <v>0.60604206261938287</v>
      </c>
      <c r="DB68" s="48">
        <f t="shared" si="672"/>
        <v>0.61300806333914604</v>
      </c>
      <c r="DC68" s="48">
        <f t="shared" si="672"/>
        <v>0.61997406405890898</v>
      </c>
      <c r="DD68" s="48">
        <f t="shared" si="672"/>
        <v>0.62694006477867215</v>
      </c>
      <c r="DE68" s="48">
        <f t="shared" si="672"/>
        <v>0.63390606549843509</v>
      </c>
      <c r="DF68" s="48">
        <f t="shared" si="672"/>
        <v>0.64087206621819814</v>
      </c>
      <c r="DG68" s="48">
        <f t="shared" si="672"/>
        <v>0.64783806693796109</v>
      </c>
      <c r="DH68" s="48">
        <f t="shared" si="672"/>
        <v>0.65480406765772403</v>
      </c>
      <c r="DI68" s="48">
        <f t="shared" si="672"/>
        <v>0.6617700683774872</v>
      </c>
      <c r="DJ68" s="48">
        <f t="shared" si="672"/>
        <v>0.66873606909725014</v>
      </c>
      <c r="DK68" s="48">
        <f t="shared" si="672"/>
        <v>0.6757020698170132</v>
      </c>
      <c r="DL68" s="48">
        <f t="shared" si="672"/>
        <v>0.68266807053677614</v>
      </c>
      <c r="DM68" s="48">
        <f t="shared" si="672"/>
        <v>0.6896340712565393</v>
      </c>
      <c r="DN68" s="48">
        <f t="shared" si="672"/>
        <v>0.69660007197630236</v>
      </c>
      <c r="DO68" s="48">
        <f t="shared" si="672"/>
        <v>0.7035660726960653</v>
      </c>
      <c r="DP68" s="48">
        <f t="shared" si="672"/>
        <v>0.71053207341582836</v>
      </c>
      <c r="DQ68" s="48">
        <f t="shared" si="672"/>
        <v>0.7174980741355913</v>
      </c>
      <c r="DR68" s="48">
        <f t="shared" si="672"/>
        <v>0.72446407485535436</v>
      </c>
      <c r="DS68" s="48">
        <f t="shared" si="672"/>
        <v>0.73143007557511741</v>
      </c>
      <c r="DT68" s="48">
        <f t="shared" si="672"/>
        <v>0.73839607629488035</v>
      </c>
      <c r="DU68" s="48">
        <f t="shared" si="672"/>
        <v>0.74536207701464341</v>
      </c>
      <c r="DV68" s="48">
        <f t="shared" si="672"/>
        <v>0.75232807773440635</v>
      </c>
      <c r="DW68" s="48">
        <f t="shared" si="672"/>
        <v>0.75929407845416941</v>
      </c>
      <c r="DX68" s="48">
        <f t="shared" si="672"/>
        <v>0.76626007917393246</v>
      </c>
      <c r="DY68" s="48">
        <f t="shared" si="672"/>
        <v>0.77322607989369563</v>
      </c>
      <c r="DZ68" s="48">
        <f t="shared" si="672"/>
        <v>0.78019208061345857</v>
      </c>
      <c r="EA68" s="48">
        <f t="shared" si="672"/>
        <v>0.78715808133322152</v>
      </c>
      <c r="EB68" s="48">
        <f t="shared" si="672"/>
        <v>0.79412408205298457</v>
      </c>
      <c r="EC68" s="48">
        <f t="shared" si="672"/>
        <v>0.80109008277274762</v>
      </c>
      <c r="ED68" s="48">
        <f t="shared" si="672"/>
        <v>0.80805608349251068</v>
      </c>
      <c r="EE68" s="48">
        <f t="shared" si="672"/>
        <v>0.81502208421227362</v>
      </c>
      <c r="EF68" s="48">
        <f t="shared" si="672"/>
        <v>0.82198808493203657</v>
      </c>
      <c r="EG68" s="48">
        <f t="shared" si="672"/>
        <v>0.82895408565179962</v>
      </c>
      <c r="EH68" s="48">
        <f t="shared" si="672"/>
        <v>0.83592008637156268</v>
      </c>
      <c r="EI68" s="48">
        <f t="shared" si="672"/>
        <v>0.84288608709132573</v>
      </c>
      <c r="EJ68" s="48">
        <f t="shared" si="672"/>
        <v>0.84985208781108867</v>
      </c>
      <c r="EK68" s="48">
        <f t="shared" si="672"/>
        <v>0.85681808853085184</v>
      </c>
      <c r="EL68" s="48">
        <f t="shared" si="672"/>
        <v>0.86378408925061489</v>
      </c>
      <c r="EM68" s="48">
        <f t="shared" si="672"/>
        <v>0.87075008997037784</v>
      </c>
      <c r="EN68" s="48">
        <f t="shared" si="672"/>
        <v>0.87771609069014089</v>
      </c>
      <c r="EO68" s="48">
        <f t="shared" si="672"/>
        <v>0.88468209140990384</v>
      </c>
      <c r="EP68" s="48">
        <f t="shared" si="672"/>
        <v>0.89164809212966689</v>
      </c>
      <c r="EQ68" s="48">
        <f t="shared" si="672"/>
        <v>0.89861409284942995</v>
      </c>
      <c r="ER68" s="48">
        <f t="shared" ref="ER68:HC69" si="673">ER69/60</f>
        <v>0.905580093569193</v>
      </c>
      <c r="ES68" s="48">
        <f t="shared" si="673"/>
        <v>0.91254609428895594</v>
      </c>
      <c r="ET68" s="48">
        <f t="shared" si="673"/>
        <v>0.91951209500871889</v>
      </c>
      <c r="EU68" s="48">
        <f t="shared" si="673"/>
        <v>0.92647809572848194</v>
      </c>
      <c r="EV68" s="48">
        <f t="shared" si="673"/>
        <v>0.93344409644824511</v>
      </c>
      <c r="EW68" s="48">
        <f t="shared" si="673"/>
        <v>0.94041009716800816</v>
      </c>
      <c r="EX68" s="48">
        <f t="shared" si="673"/>
        <v>0.94737609788777111</v>
      </c>
      <c r="EY68" s="48">
        <f t="shared" si="673"/>
        <v>0.95434209860753405</v>
      </c>
      <c r="EZ68" s="48">
        <f t="shared" si="673"/>
        <v>0.96130809932729711</v>
      </c>
      <c r="FA68" s="48">
        <f t="shared" si="673"/>
        <v>0.96827410004706016</v>
      </c>
      <c r="FB68" s="48">
        <f t="shared" si="673"/>
        <v>0.97524010076682321</v>
      </c>
      <c r="FC68" s="48">
        <f t="shared" si="673"/>
        <v>0.98220610148658616</v>
      </c>
      <c r="FD68" s="48">
        <f t="shared" si="673"/>
        <v>0.98917210220634921</v>
      </c>
      <c r="FE68" s="48">
        <f t="shared" si="673"/>
        <v>0.99613810292611216</v>
      </c>
      <c r="FF68" s="48">
        <f t="shared" si="673"/>
        <v>1.0031041036458752</v>
      </c>
      <c r="FG68" s="48">
        <f t="shared" si="673"/>
        <v>1.0100701043656382</v>
      </c>
      <c r="FH68" s="48">
        <f t="shared" si="673"/>
        <v>1.0170361050854013</v>
      </c>
      <c r="FI68" s="48">
        <f t="shared" si="673"/>
        <v>1.0240021058051643</v>
      </c>
      <c r="FJ68" s="48">
        <f t="shared" si="673"/>
        <v>1.0309681065249274</v>
      </c>
      <c r="FK68" s="48">
        <f t="shared" si="673"/>
        <v>1.0379341072446904</v>
      </c>
      <c r="FL68" s="48">
        <f t="shared" si="673"/>
        <v>1.0449001079644533</v>
      </c>
      <c r="FM68" s="48">
        <f t="shared" si="673"/>
        <v>1.0518661086842165</v>
      </c>
      <c r="FN68" s="48">
        <f t="shared" si="673"/>
        <v>1.0588321094039794</v>
      </c>
      <c r="FO68" s="48">
        <f t="shared" si="673"/>
        <v>1.0657981101237424</v>
      </c>
      <c r="FP68" s="48">
        <f t="shared" si="673"/>
        <v>1.0727641108435053</v>
      </c>
      <c r="FQ68" s="48">
        <f t="shared" si="673"/>
        <v>1.0797301115632685</v>
      </c>
      <c r="FR68" s="48">
        <f t="shared" si="673"/>
        <v>1.0866961122830316</v>
      </c>
      <c r="FS68" s="48">
        <f t="shared" si="673"/>
        <v>1.0936621130027944</v>
      </c>
      <c r="FT68" s="48">
        <f t="shared" si="673"/>
        <v>1.1006281137225575</v>
      </c>
      <c r="FU68" s="48">
        <f t="shared" si="673"/>
        <v>1.1075941144423207</v>
      </c>
      <c r="FV68" s="48">
        <f t="shared" si="673"/>
        <v>1.1145601151620836</v>
      </c>
      <c r="FW68" s="48">
        <f t="shared" si="673"/>
        <v>1.1215261158818466</v>
      </c>
      <c r="FX68" s="48">
        <f t="shared" si="673"/>
        <v>1.1284921166016098</v>
      </c>
      <c r="FY68" s="48">
        <f t="shared" si="673"/>
        <v>1.1354581173213727</v>
      </c>
      <c r="FZ68" s="48">
        <f t="shared" si="673"/>
        <v>1.1424241180411356</v>
      </c>
      <c r="GA68" s="48">
        <f t="shared" si="673"/>
        <v>1.1493901187608988</v>
      </c>
      <c r="GB68" s="48">
        <f t="shared" si="673"/>
        <v>1.1563561194806617</v>
      </c>
      <c r="GC68" s="48">
        <f t="shared" si="673"/>
        <v>1.1633221202004249</v>
      </c>
      <c r="GD68" s="48">
        <f t="shared" si="673"/>
        <v>1.1702881209201876</v>
      </c>
      <c r="GE68" s="48">
        <f t="shared" si="673"/>
        <v>1.1772541216399508</v>
      </c>
      <c r="GF68" s="48">
        <f t="shared" si="673"/>
        <v>1.1842201223597137</v>
      </c>
      <c r="GG68" s="48">
        <f t="shared" si="673"/>
        <v>1.1911861230794769</v>
      </c>
      <c r="GH68" s="48">
        <f t="shared" si="673"/>
        <v>1.1981521237992399</v>
      </c>
      <c r="GI68" s="48">
        <f t="shared" si="673"/>
        <v>1.205118124519003</v>
      </c>
      <c r="GJ68" s="48">
        <f t="shared" si="673"/>
        <v>1.2120841252387657</v>
      </c>
      <c r="GK68" s="48">
        <f t="shared" si="673"/>
        <v>1.2190501259585289</v>
      </c>
      <c r="GL68" s="48">
        <f t="shared" si="673"/>
        <v>1.2260161266782921</v>
      </c>
      <c r="GM68" s="48">
        <f t="shared" si="673"/>
        <v>1.232982127398055</v>
      </c>
      <c r="GN68" s="48">
        <f t="shared" si="673"/>
        <v>1.239948128117818</v>
      </c>
      <c r="GO68" s="48">
        <f t="shared" si="673"/>
        <v>1.2469141288375809</v>
      </c>
      <c r="GP68" s="48">
        <f t="shared" si="673"/>
        <v>1.2538801295573443</v>
      </c>
      <c r="GQ68" s="48">
        <f t="shared" si="673"/>
        <v>1.260846130277107</v>
      </c>
      <c r="GR68" s="48">
        <f t="shared" si="673"/>
        <v>1.2678121309968702</v>
      </c>
      <c r="GS68" s="48">
        <f t="shared" si="673"/>
        <v>1.2747781317166331</v>
      </c>
      <c r="GT68" s="48">
        <f t="shared" si="673"/>
        <v>1.2817441324363963</v>
      </c>
      <c r="GU68" s="48">
        <f t="shared" si="673"/>
        <v>1.288710133156159</v>
      </c>
      <c r="GV68" s="48">
        <f t="shared" si="673"/>
        <v>1.2956761338759222</v>
      </c>
      <c r="GW68" s="48">
        <f t="shared" si="673"/>
        <v>1.3026421345956853</v>
      </c>
      <c r="GX68" s="48">
        <f t="shared" si="673"/>
        <v>1.3096081353154481</v>
      </c>
      <c r="GY68" s="48">
        <f t="shared" si="673"/>
        <v>1.3165741360352112</v>
      </c>
      <c r="GZ68" s="48">
        <f t="shared" si="673"/>
        <v>1.3235401367549744</v>
      </c>
      <c r="HA68" s="48">
        <f t="shared" si="673"/>
        <v>1.3305061374747376</v>
      </c>
      <c r="HB68" s="48">
        <f t="shared" si="673"/>
        <v>1.3374721381945003</v>
      </c>
      <c r="HC68" s="48">
        <f t="shared" si="673"/>
        <v>1.3444381389142634</v>
      </c>
      <c r="HD68" s="48">
        <f t="shared" ref="HD68:JH69" si="674">HD69/60</f>
        <v>1.3514041396340264</v>
      </c>
      <c r="HE68" s="48">
        <f t="shared" si="674"/>
        <v>1.3583701403537893</v>
      </c>
      <c r="HF68" s="48">
        <f t="shared" si="674"/>
        <v>1.3653361410735523</v>
      </c>
      <c r="HG68" s="48">
        <f t="shared" si="674"/>
        <v>1.3723021417933154</v>
      </c>
      <c r="HH68" s="48">
        <f t="shared" si="674"/>
        <v>1.3792681425130786</v>
      </c>
      <c r="HI68" s="48">
        <f t="shared" si="674"/>
        <v>1.3862341432328413</v>
      </c>
      <c r="HJ68" s="48">
        <f t="shared" si="674"/>
        <v>1.3932001439526047</v>
      </c>
      <c r="HK68" s="48">
        <f t="shared" si="674"/>
        <v>1.4001661446723677</v>
      </c>
      <c r="HL68" s="48">
        <f t="shared" si="674"/>
        <v>1.4071321453921306</v>
      </c>
      <c r="HM68" s="48">
        <f t="shared" si="674"/>
        <v>1.4140981461118936</v>
      </c>
      <c r="HN68" s="48">
        <f t="shared" si="674"/>
        <v>1.4210641468316567</v>
      </c>
      <c r="HO68" s="48">
        <f t="shared" si="674"/>
        <v>1.4280301475514194</v>
      </c>
      <c r="HP68" s="48">
        <f t="shared" si="674"/>
        <v>1.4349961482711826</v>
      </c>
      <c r="HQ68" s="48">
        <f t="shared" si="674"/>
        <v>1.4419621489909455</v>
      </c>
      <c r="HR68" s="48">
        <f t="shared" si="674"/>
        <v>1.4489281497107087</v>
      </c>
      <c r="HS68" s="48">
        <f t="shared" si="674"/>
        <v>1.4558941504304714</v>
      </c>
      <c r="HT68" s="48">
        <f t="shared" si="674"/>
        <v>1.4628601511502348</v>
      </c>
      <c r="HU68" s="48">
        <f t="shared" si="674"/>
        <v>1.469826151869998</v>
      </c>
      <c r="HV68" s="48">
        <f t="shared" si="674"/>
        <v>1.4767921525897607</v>
      </c>
      <c r="HW68" s="48">
        <f t="shared" si="674"/>
        <v>1.4837581533095239</v>
      </c>
      <c r="HX68" s="48">
        <f t="shared" si="674"/>
        <v>1.4907241540292868</v>
      </c>
      <c r="HY68" s="48">
        <f t="shared" si="674"/>
        <v>1.49769015474905</v>
      </c>
      <c r="HZ68" s="48">
        <f t="shared" si="674"/>
        <v>1.5046561554688127</v>
      </c>
      <c r="IA68" s="48">
        <f t="shared" si="674"/>
        <v>1.5116221561885759</v>
      </c>
      <c r="IB68" s="48">
        <f t="shared" si="674"/>
        <v>1.5185881569083388</v>
      </c>
      <c r="IC68" s="48">
        <f t="shared" si="674"/>
        <v>1.525554157628102</v>
      </c>
      <c r="ID68" s="48">
        <f t="shared" si="674"/>
        <v>1.5325201583478649</v>
      </c>
      <c r="IE68" s="48">
        <f t="shared" si="674"/>
        <v>1.5394861590676281</v>
      </c>
      <c r="IF68" s="48">
        <f t="shared" si="674"/>
        <v>1.5464521597873913</v>
      </c>
      <c r="IG68" s="48">
        <f t="shared" si="674"/>
        <v>1.553418160507154</v>
      </c>
      <c r="IH68" s="48">
        <f t="shared" si="674"/>
        <v>1.5603841612269171</v>
      </c>
      <c r="II68" s="48">
        <f t="shared" si="674"/>
        <v>1.5673501619466801</v>
      </c>
      <c r="IJ68" s="48">
        <f t="shared" si="674"/>
        <v>1.574316162666443</v>
      </c>
      <c r="IK68" s="48">
        <f t="shared" si="674"/>
        <v>1.581282163386206</v>
      </c>
      <c r="IL68" s="48">
        <f t="shared" si="674"/>
        <v>1.5882481641059691</v>
      </c>
      <c r="IM68" s="48">
        <f t="shared" si="674"/>
        <v>1.5952141648257323</v>
      </c>
      <c r="IN68" s="48">
        <f t="shared" si="674"/>
        <v>1.6021801655454952</v>
      </c>
      <c r="IO68" s="48">
        <f t="shared" si="674"/>
        <v>1.6091461662652582</v>
      </c>
      <c r="IP68" s="48">
        <f t="shared" si="674"/>
        <v>1.6161121669850214</v>
      </c>
      <c r="IQ68" s="48">
        <f t="shared" si="674"/>
        <v>1.6230781677047843</v>
      </c>
      <c r="IR68" s="48">
        <f t="shared" si="674"/>
        <v>1.6300441684245472</v>
      </c>
      <c r="IS68" s="48">
        <f t="shared" si="674"/>
        <v>1.6370101691443104</v>
      </c>
      <c r="IT68" s="48">
        <f t="shared" si="674"/>
        <v>1.6439761698640731</v>
      </c>
      <c r="IU68" s="48">
        <f t="shared" si="674"/>
        <v>1.6509421705838363</v>
      </c>
      <c r="IV68" s="48">
        <f t="shared" si="674"/>
        <v>1.6579081713035992</v>
      </c>
      <c r="IW68" s="48">
        <f t="shared" si="674"/>
        <v>1.6648741720233626</v>
      </c>
      <c r="IX68" s="48">
        <f t="shared" si="674"/>
        <v>1.6718401727431254</v>
      </c>
      <c r="IY68" s="48">
        <f t="shared" si="674"/>
        <v>1.6788061734628885</v>
      </c>
      <c r="IZ68" s="48">
        <f t="shared" si="674"/>
        <v>1.6857721741826515</v>
      </c>
      <c r="JA68" s="48">
        <f t="shared" si="674"/>
        <v>1.6927381749024144</v>
      </c>
      <c r="JB68" s="48">
        <f t="shared" si="674"/>
        <v>1.6997041756221773</v>
      </c>
      <c r="JC68" s="48">
        <f t="shared" si="674"/>
        <v>1.7066701763419405</v>
      </c>
      <c r="JD68" s="48">
        <f t="shared" si="674"/>
        <v>1.7136361770617037</v>
      </c>
      <c r="JE68" s="48">
        <f t="shared" si="674"/>
        <v>1.7206021777814664</v>
      </c>
      <c r="JF68" s="48">
        <f t="shared" si="674"/>
        <v>1.7275681785012298</v>
      </c>
      <c r="JG68" s="48">
        <f t="shared" si="674"/>
        <v>1.7345341792209927</v>
      </c>
      <c r="JH68" s="48">
        <f t="shared" si="674"/>
        <v>1.7415001799407557</v>
      </c>
    </row>
    <row r="69" spans="16:268" hidden="1" x14ac:dyDescent="0.25">
      <c r="P69" s="48"/>
      <c r="Q69" s="48"/>
      <c r="R69" s="48">
        <f>JH40</f>
        <v>104.49001079644535</v>
      </c>
      <c r="S69" s="48">
        <f>S70/60</f>
        <v>0.41796004318578134</v>
      </c>
      <c r="T69" s="48">
        <f t="shared" si="671"/>
        <v>0.83592008637156268</v>
      </c>
      <c r="U69" s="48">
        <f t="shared" si="671"/>
        <v>1.2538801295573441</v>
      </c>
      <c r="V69" s="48">
        <f t="shared" si="671"/>
        <v>1.6718401727431254</v>
      </c>
      <c r="W69" s="48">
        <f t="shared" si="671"/>
        <v>2.0898002159289066</v>
      </c>
      <c r="X69" s="48">
        <f t="shared" si="671"/>
        <v>2.5077602591146881</v>
      </c>
      <c r="Y69" s="48">
        <f t="shared" si="671"/>
        <v>2.9257203023004696</v>
      </c>
      <c r="Z69" s="48">
        <f t="shared" si="671"/>
        <v>3.3436803454862507</v>
      </c>
      <c r="AA69" s="48">
        <f t="shared" si="671"/>
        <v>3.7616403886720322</v>
      </c>
      <c r="AB69" s="48">
        <f t="shared" si="671"/>
        <v>4.1796004318578133</v>
      </c>
      <c r="AC69" s="48">
        <f t="shared" si="671"/>
        <v>4.5975604750435952</v>
      </c>
      <c r="AD69" s="48">
        <f t="shared" si="671"/>
        <v>5.0155205182293763</v>
      </c>
      <c r="AE69" s="48">
        <f t="shared" si="671"/>
        <v>5.4334805614151573</v>
      </c>
      <c r="AF69" s="48">
        <f t="shared" si="671"/>
        <v>5.8514406046009393</v>
      </c>
      <c r="AG69" s="48">
        <f t="shared" si="671"/>
        <v>6.2694006477867203</v>
      </c>
      <c r="AH69" s="48">
        <f t="shared" si="671"/>
        <v>6.6873606909725014</v>
      </c>
      <c r="AI69" s="48">
        <f t="shared" si="671"/>
        <v>7.1053207341582834</v>
      </c>
      <c r="AJ69" s="48">
        <f t="shared" si="671"/>
        <v>7.5232807773440644</v>
      </c>
      <c r="AK69" s="48">
        <f t="shared" si="671"/>
        <v>7.9412408205298455</v>
      </c>
      <c r="AL69" s="48">
        <f t="shared" si="671"/>
        <v>8.3592008637156265</v>
      </c>
      <c r="AM69" s="48">
        <f t="shared" si="671"/>
        <v>8.7771609069014076</v>
      </c>
      <c r="AN69" s="48">
        <f t="shared" si="671"/>
        <v>9.1951209500871904</v>
      </c>
      <c r="AO69" s="48">
        <f t="shared" si="671"/>
        <v>9.6130809932729715</v>
      </c>
      <c r="AP69" s="48">
        <f t="shared" si="671"/>
        <v>10.031041036458753</v>
      </c>
      <c r="AQ69" s="48">
        <f t="shared" si="671"/>
        <v>10.449001079644535</v>
      </c>
      <c r="AR69" s="48">
        <f t="shared" si="671"/>
        <v>10.866961122830315</v>
      </c>
      <c r="AS69" s="48">
        <f t="shared" si="671"/>
        <v>11.284921166016096</v>
      </c>
      <c r="AT69" s="48">
        <f t="shared" si="671"/>
        <v>11.702881209201879</v>
      </c>
      <c r="AU69" s="48">
        <f t="shared" si="671"/>
        <v>12.12084125238766</v>
      </c>
      <c r="AV69" s="48">
        <f t="shared" si="671"/>
        <v>12.538801295573441</v>
      </c>
      <c r="AW69" s="48">
        <f t="shared" si="671"/>
        <v>12.956761338759224</v>
      </c>
      <c r="AX69" s="48">
        <f t="shared" si="671"/>
        <v>13.374721381945003</v>
      </c>
      <c r="AY69" s="48">
        <f t="shared" si="671"/>
        <v>13.792681425130784</v>
      </c>
      <c r="AZ69" s="48">
        <f t="shared" si="671"/>
        <v>14.210641468316567</v>
      </c>
      <c r="BA69" s="48">
        <f t="shared" si="671"/>
        <v>14.628601511502348</v>
      </c>
      <c r="BB69" s="48">
        <f t="shared" si="671"/>
        <v>15.046561554688129</v>
      </c>
      <c r="BC69" s="48">
        <f t="shared" si="671"/>
        <v>15.46452159787391</v>
      </c>
      <c r="BD69" s="48">
        <f t="shared" si="671"/>
        <v>15.882481641059691</v>
      </c>
      <c r="BE69" s="48">
        <f t="shared" si="671"/>
        <v>16.300441684245474</v>
      </c>
      <c r="BF69" s="48">
        <f t="shared" si="671"/>
        <v>16.718401727431253</v>
      </c>
      <c r="BG69" s="48">
        <f t="shared" si="671"/>
        <v>17.136361770617036</v>
      </c>
      <c r="BH69" s="48">
        <f t="shared" si="671"/>
        <v>17.554321813802815</v>
      </c>
      <c r="BI69" s="48">
        <f t="shared" si="671"/>
        <v>17.972281856988598</v>
      </c>
      <c r="BJ69" s="48">
        <f t="shared" si="671"/>
        <v>18.390241900174381</v>
      </c>
      <c r="BK69" s="48">
        <f t="shared" si="671"/>
        <v>18.808201943360164</v>
      </c>
      <c r="BL69" s="48">
        <f t="shared" si="671"/>
        <v>19.226161986545943</v>
      </c>
      <c r="BM69" s="48">
        <f t="shared" si="671"/>
        <v>19.644122029731722</v>
      </c>
      <c r="BN69" s="48">
        <f t="shared" si="671"/>
        <v>20.062082072917505</v>
      </c>
      <c r="BO69" s="48">
        <f t="shared" si="671"/>
        <v>20.480042116103284</v>
      </c>
      <c r="BP69" s="48">
        <f t="shared" si="671"/>
        <v>20.898002159289071</v>
      </c>
      <c r="BQ69" s="48">
        <f t="shared" si="671"/>
        <v>21.31596220247485</v>
      </c>
      <c r="BR69" s="48">
        <f t="shared" si="671"/>
        <v>21.733922245660629</v>
      </c>
      <c r="BS69" s="48">
        <f t="shared" si="671"/>
        <v>22.151882288846412</v>
      </c>
      <c r="BT69" s="48">
        <f t="shared" si="671"/>
        <v>22.569842332032191</v>
      </c>
      <c r="BU69" s="48">
        <f t="shared" si="671"/>
        <v>22.987802375217974</v>
      </c>
      <c r="BV69" s="48">
        <f t="shared" si="671"/>
        <v>23.405762418403757</v>
      </c>
      <c r="BW69" s="48">
        <f t="shared" si="671"/>
        <v>23.823722461589536</v>
      </c>
      <c r="BX69" s="48">
        <f t="shared" si="671"/>
        <v>24.241682504775319</v>
      </c>
      <c r="BY69" s="48">
        <f t="shared" si="671"/>
        <v>24.659642547961099</v>
      </c>
      <c r="BZ69" s="48">
        <f t="shared" si="671"/>
        <v>25.077602591146881</v>
      </c>
      <c r="CA69" s="48">
        <f t="shared" si="671"/>
        <v>25.495562634332661</v>
      </c>
      <c r="CB69" s="48">
        <f t="shared" si="671"/>
        <v>25.913522677518447</v>
      </c>
      <c r="CC69" s="48">
        <f t="shared" si="671"/>
        <v>26.331482720704226</v>
      </c>
      <c r="CD69" s="48">
        <f t="shared" si="671"/>
        <v>26.749442763890006</v>
      </c>
      <c r="CE69" s="48">
        <f t="shared" si="671"/>
        <v>27.167402807075788</v>
      </c>
      <c r="CF69" s="48">
        <f t="shared" si="672"/>
        <v>27.585362850261568</v>
      </c>
      <c r="CG69" s="48">
        <f t="shared" si="672"/>
        <v>28.003322893447354</v>
      </c>
      <c r="CH69" s="48">
        <f t="shared" si="672"/>
        <v>28.421282936633133</v>
      </c>
      <c r="CI69" s="48">
        <f t="shared" si="672"/>
        <v>28.839242979818913</v>
      </c>
      <c r="CJ69" s="48">
        <f t="shared" si="672"/>
        <v>29.257203023004696</v>
      </c>
      <c r="CK69" s="48">
        <f t="shared" si="672"/>
        <v>29.675163066190475</v>
      </c>
      <c r="CL69" s="48">
        <f t="shared" si="672"/>
        <v>30.093123109376258</v>
      </c>
      <c r="CM69" s="48">
        <f t="shared" si="672"/>
        <v>30.511083152562041</v>
      </c>
      <c r="CN69" s="48">
        <f t="shared" si="672"/>
        <v>30.92904319574782</v>
      </c>
      <c r="CO69" s="48">
        <f t="shared" si="672"/>
        <v>31.347003238933603</v>
      </c>
      <c r="CP69" s="48">
        <f t="shared" si="672"/>
        <v>31.764963282119382</v>
      </c>
      <c r="CQ69" s="48">
        <f t="shared" si="672"/>
        <v>32.182923325305161</v>
      </c>
      <c r="CR69" s="48">
        <f t="shared" si="672"/>
        <v>32.600883368490948</v>
      </c>
      <c r="CS69" s="48">
        <f t="shared" si="672"/>
        <v>33.018843411676727</v>
      </c>
      <c r="CT69" s="48">
        <f t="shared" si="672"/>
        <v>33.436803454862506</v>
      </c>
      <c r="CU69" s="48">
        <f t="shared" si="672"/>
        <v>33.854763498048293</v>
      </c>
      <c r="CV69" s="48">
        <f t="shared" si="672"/>
        <v>34.272723541234072</v>
      </c>
      <c r="CW69" s="48">
        <f t="shared" si="672"/>
        <v>34.690683584419851</v>
      </c>
      <c r="CX69" s="48">
        <f t="shared" si="672"/>
        <v>35.10864362760563</v>
      </c>
      <c r="CY69" s="48">
        <f t="shared" si="672"/>
        <v>35.52660367079141</v>
      </c>
      <c r="CZ69" s="48">
        <f t="shared" si="672"/>
        <v>35.944563713977196</v>
      </c>
      <c r="DA69" s="48">
        <f t="shared" si="672"/>
        <v>36.362523757162975</v>
      </c>
      <c r="DB69" s="48">
        <f t="shared" si="672"/>
        <v>36.780483800348762</v>
      </c>
      <c r="DC69" s="48">
        <f t="shared" si="672"/>
        <v>37.198443843534541</v>
      </c>
      <c r="DD69" s="48">
        <f t="shared" si="672"/>
        <v>37.616403886720327</v>
      </c>
      <c r="DE69" s="48">
        <f t="shared" si="672"/>
        <v>38.034363929906107</v>
      </c>
      <c r="DF69" s="48">
        <f t="shared" si="672"/>
        <v>38.452323973091886</v>
      </c>
      <c r="DG69" s="48">
        <f t="shared" si="672"/>
        <v>38.870284016277665</v>
      </c>
      <c r="DH69" s="48">
        <f t="shared" si="672"/>
        <v>39.288244059463445</v>
      </c>
      <c r="DI69" s="48">
        <f t="shared" si="672"/>
        <v>39.706204102649231</v>
      </c>
      <c r="DJ69" s="48">
        <f t="shared" si="672"/>
        <v>40.12416414583501</v>
      </c>
      <c r="DK69" s="48">
        <f t="shared" si="672"/>
        <v>40.54212418902079</v>
      </c>
      <c r="DL69" s="48">
        <f t="shared" si="672"/>
        <v>40.960084232206569</v>
      </c>
      <c r="DM69" s="48">
        <f t="shared" si="672"/>
        <v>41.378044275392355</v>
      </c>
      <c r="DN69" s="48">
        <f t="shared" si="672"/>
        <v>41.796004318578142</v>
      </c>
      <c r="DO69" s="48">
        <f t="shared" si="672"/>
        <v>42.213964361763921</v>
      </c>
      <c r="DP69" s="48">
        <f t="shared" si="672"/>
        <v>42.6319244049497</v>
      </c>
      <c r="DQ69" s="48">
        <f t="shared" si="672"/>
        <v>43.049884448135479</v>
      </c>
      <c r="DR69" s="48">
        <f t="shared" si="672"/>
        <v>43.467844491321259</v>
      </c>
      <c r="DS69" s="48">
        <f t="shared" si="672"/>
        <v>43.885804534507045</v>
      </c>
      <c r="DT69" s="48">
        <f t="shared" si="672"/>
        <v>44.303764577692824</v>
      </c>
      <c r="DU69" s="48">
        <f t="shared" si="672"/>
        <v>44.721724620878604</v>
      </c>
      <c r="DV69" s="48">
        <f t="shared" si="672"/>
        <v>45.139684664064383</v>
      </c>
      <c r="DW69" s="48">
        <f t="shared" si="672"/>
        <v>45.557644707250162</v>
      </c>
      <c r="DX69" s="48">
        <f t="shared" si="672"/>
        <v>45.975604750435949</v>
      </c>
      <c r="DY69" s="48">
        <f t="shared" si="672"/>
        <v>46.393564793621735</v>
      </c>
      <c r="DZ69" s="48">
        <f t="shared" si="672"/>
        <v>46.811524836807514</v>
      </c>
      <c r="EA69" s="48">
        <f t="shared" si="672"/>
        <v>47.229484879993294</v>
      </c>
      <c r="EB69" s="48">
        <f t="shared" si="672"/>
        <v>47.647444923179073</v>
      </c>
      <c r="EC69" s="48">
        <f t="shared" si="672"/>
        <v>48.065404966364859</v>
      </c>
      <c r="ED69" s="48">
        <f t="shared" si="672"/>
        <v>48.483365009550639</v>
      </c>
      <c r="EE69" s="48">
        <f t="shared" si="672"/>
        <v>48.901325052736418</v>
      </c>
      <c r="EF69" s="48">
        <f t="shared" si="672"/>
        <v>49.319285095922197</v>
      </c>
      <c r="EG69" s="48">
        <f t="shared" si="672"/>
        <v>49.737245139107976</v>
      </c>
      <c r="EH69" s="48">
        <f t="shared" si="672"/>
        <v>50.155205182293763</v>
      </c>
      <c r="EI69" s="48">
        <f t="shared" si="672"/>
        <v>50.573165225479542</v>
      </c>
      <c r="EJ69" s="48">
        <f t="shared" si="672"/>
        <v>50.991125268665321</v>
      </c>
      <c r="EK69" s="48">
        <f t="shared" si="672"/>
        <v>51.409085311851108</v>
      </c>
      <c r="EL69" s="48">
        <f t="shared" si="672"/>
        <v>51.827045355036894</v>
      </c>
      <c r="EM69" s="48">
        <f t="shared" si="672"/>
        <v>52.245005398222673</v>
      </c>
      <c r="EN69" s="48">
        <f t="shared" si="672"/>
        <v>52.662965441408453</v>
      </c>
      <c r="EO69" s="48">
        <f t="shared" si="672"/>
        <v>53.080925484594232</v>
      </c>
      <c r="EP69" s="48">
        <f t="shared" si="672"/>
        <v>53.498885527780011</v>
      </c>
      <c r="EQ69" s="48">
        <f t="shared" si="672"/>
        <v>53.916845570965798</v>
      </c>
      <c r="ER69" s="48">
        <f t="shared" si="673"/>
        <v>54.334805614151577</v>
      </c>
      <c r="ES69" s="48">
        <f t="shared" si="673"/>
        <v>54.752765657337356</v>
      </c>
      <c r="ET69" s="48">
        <f t="shared" si="673"/>
        <v>55.170725700523136</v>
      </c>
      <c r="EU69" s="48">
        <f t="shared" si="673"/>
        <v>55.588685743708915</v>
      </c>
      <c r="EV69" s="48">
        <f t="shared" si="673"/>
        <v>56.006645786894708</v>
      </c>
      <c r="EW69" s="48">
        <f t="shared" si="673"/>
        <v>56.424605830080488</v>
      </c>
      <c r="EX69" s="48">
        <f t="shared" si="673"/>
        <v>56.842565873266267</v>
      </c>
      <c r="EY69" s="48">
        <f t="shared" si="673"/>
        <v>57.260525916452046</v>
      </c>
      <c r="EZ69" s="48">
        <f t="shared" si="673"/>
        <v>57.678485959637825</v>
      </c>
      <c r="FA69" s="48">
        <f t="shared" si="673"/>
        <v>58.096446002823612</v>
      </c>
      <c r="FB69" s="48">
        <f t="shared" si="673"/>
        <v>58.514406046009391</v>
      </c>
      <c r="FC69" s="48">
        <f t="shared" si="673"/>
        <v>58.93236608919517</v>
      </c>
      <c r="FD69" s="48">
        <f t="shared" si="673"/>
        <v>59.35032613238095</v>
      </c>
      <c r="FE69" s="48">
        <f t="shared" si="673"/>
        <v>59.768286175566729</v>
      </c>
      <c r="FF69" s="48">
        <f t="shared" si="673"/>
        <v>60.186246218752515</v>
      </c>
      <c r="FG69" s="48">
        <f t="shared" si="673"/>
        <v>60.604206261938295</v>
      </c>
      <c r="FH69" s="48">
        <f t="shared" si="673"/>
        <v>61.022166305124081</v>
      </c>
      <c r="FI69" s="48">
        <f t="shared" si="673"/>
        <v>61.44012634830986</v>
      </c>
      <c r="FJ69" s="48">
        <f t="shared" si="673"/>
        <v>61.85808639149564</v>
      </c>
      <c r="FK69" s="48">
        <f t="shared" si="673"/>
        <v>62.276046434681426</v>
      </c>
      <c r="FL69" s="48">
        <f t="shared" si="673"/>
        <v>62.694006477867205</v>
      </c>
      <c r="FM69" s="48">
        <f t="shared" si="673"/>
        <v>63.111966521052985</v>
      </c>
      <c r="FN69" s="48">
        <f t="shared" si="673"/>
        <v>63.529926564238764</v>
      </c>
      <c r="FO69" s="48">
        <f t="shared" si="673"/>
        <v>63.947886607424543</v>
      </c>
      <c r="FP69" s="48">
        <f t="shared" si="673"/>
        <v>64.365846650610322</v>
      </c>
      <c r="FQ69" s="48">
        <f t="shared" si="673"/>
        <v>64.783806693796109</v>
      </c>
      <c r="FR69" s="48">
        <f t="shared" si="673"/>
        <v>65.201766736981895</v>
      </c>
      <c r="FS69" s="48">
        <f t="shared" si="673"/>
        <v>65.619726780167667</v>
      </c>
      <c r="FT69" s="48">
        <f t="shared" si="673"/>
        <v>66.037686823353454</v>
      </c>
      <c r="FU69" s="48">
        <f t="shared" si="673"/>
        <v>66.45564686653924</v>
      </c>
      <c r="FV69" s="48">
        <f t="shared" si="673"/>
        <v>66.873606909725012</v>
      </c>
      <c r="FW69" s="48">
        <f t="shared" si="673"/>
        <v>67.291566952910799</v>
      </c>
      <c r="FX69" s="48">
        <f t="shared" si="673"/>
        <v>67.709526996096585</v>
      </c>
      <c r="FY69" s="48">
        <f t="shared" si="673"/>
        <v>68.127487039282357</v>
      </c>
      <c r="FZ69" s="48">
        <f t="shared" si="673"/>
        <v>68.545447082468144</v>
      </c>
      <c r="GA69" s="48">
        <f t="shared" si="673"/>
        <v>68.96340712565393</v>
      </c>
      <c r="GB69" s="48">
        <f t="shared" si="673"/>
        <v>69.381367168839702</v>
      </c>
      <c r="GC69" s="48">
        <f t="shared" si="673"/>
        <v>69.799327212025489</v>
      </c>
      <c r="GD69" s="48">
        <f t="shared" si="673"/>
        <v>70.217287255211261</v>
      </c>
      <c r="GE69" s="48">
        <f t="shared" si="673"/>
        <v>70.635247298397047</v>
      </c>
      <c r="GF69" s="48">
        <f t="shared" si="673"/>
        <v>71.053207341582819</v>
      </c>
      <c r="GG69" s="48">
        <f t="shared" si="673"/>
        <v>71.47116738476862</v>
      </c>
      <c r="GH69" s="48">
        <f t="shared" si="673"/>
        <v>71.889127427954392</v>
      </c>
      <c r="GI69" s="48">
        <f t="shared" si="673"/>
        <v>72.307087471140179</v>
      </c>
      <c r="GJ69" s="48">
        <f t="shared" si="673"/>
        <v>72.725047514325951</v>
      </c>
      <c r="GK69" s="48">
        <f t="shared" si="673"/>
        <v>73.143007557511737</v>
      </c>
      <c r="GL69" s="48">
        <f t="shared" si="673"/>
        <v>73.560967600697523</v>
      </c>
      <c r="GM69" s="48">
        <f t="shared" si="673"/>
        <v>73.978927643883296</v>
      </c>
      <c r="GN69" s="48">
        <f t="shared" si="673"/>
        <v>74.396887687069082</v>
      </c>
      <c r="GO69" s="48">
        <f t="shared" si="673"/>
        <v>74.814847730254854</v>
      </c>
      <c r="GP69" s="48">
        <f t="shared" si="673"/>
        <v>75.232807773440655</v>
      </c>
      <c r="GQ69" s="48">
        <f t="shared" si="673"/>
        <v>75.650767816626427</v>
      </c>
      <c r="GR69" s="48">
        <f t="shared" si="673"/>
        <v>76.068727859812213</v>
      </c>
      <c r="GS69" s="48">
        <f t="shared" si="673"/>
        <v>76.486687902997986</v>
      </c>
      <c r="GT69" s="48">
        <f t="shared" si="673"/>
        <v>76.904647946183772</v>
      </c>
      <c r="GU69" s="48">
        <f t="shared" si="673"/>
        <v>77.322607989369544</v>
      </c>
      <c r="GV69" s="48">
        <f t="shared" si="673"/>
        <v>77.740568032555331</v>
      </c>
      <c r="GW69" s="48">
        <f t="shared" si="673"/>
        <v>78.158528075741117</v>
      </c>
      <c r="GX69" s="48">
        <f t="shared" si="673"/>
        <v>78.576488118926889</v>
      </c>
      <c r="GY69" s="48">
        <f t="shared" si="673"/>
        <v>78.994448162112676</v>
      </c>
      <c r="GZ69" s="48">
        <f t="shared" si="673"/>
        <v>79.412408205298462</v>
      </c>
      <c r="HA69" s="48">
        <f t="shared" si="673"/>
        <v>79.830368248484248</v>
      </c>
      <c r="HB69" s="48">
        <f t="shared" si="673"/>
        <v>80.24832829167002</v>
      </c>
      <c r="HC69" s="48">
        <f t="shared" si="673"/>
        <v>80.666288334855807</v>
      </c>
      <c r="HD69" s="48">
        <f t="shared" si="674"/>
        <v>81.084248378041579</v>
      </c>
      <c r="HE69" s="48">
        <f t="shared" si="674"/>
        <v>81.502208421227365</v>
      </c>
      <c r="HF69" s="48">
        <f t="shared" si="674"/>
        <v>81.920168464413138</v>
      </c>
      <c r="HG69" s="48">
        <f t="shared" si="674"/>
        <v>82.338128507598924</v>
      </c>
      <c r="HH69" s="48">
        <f t="shared" si="674"/>
        <v>82.75608855078471</v>
      </c>
      <c r="HI69" s="48">
        <f t="shared" si="674"/>
        <v>83.174048593970483</v>
      </c>
      <c r="HJ69" s="48">
        <f t="shared" si="674"/>
        <v>83.592008637156283</v>
      </c>
      <c r="HK69" s="48">
        <f t="shared" si="674"/>
        <v>84.009968680342055</v>
      </c>
      <c r="HL69" s="48">
        <f t="shared" si="674"/>
        <v>84.427928723527842</v>
      </c>
      <c r="HM69" s="48">
        <f t="shared" si="674"/>
        <v>84.845888766713614</v>
      </c>
      <c r="HN69" s="48">
        <f t="shared" si="674"/>
        <v>85.2638488098994</v>
      </c>
      <c r="HO69" s="48">
        <f t="shared" si="674"/>
        <v>85.681808853085172</v>
      </c>
      <c r="HP69" s="48">
        <f t="shared" si="674"/>
        <v>86.099768896270959</v>
      </c>
      <c r="HQ69" s="48">
        <f t="shared" si="674"/>
        <v>86.517728939456731</v>
      </c>
      <c r="HR69" s="48">
        <f t="shared" si="674"/>
        <v>86.935688982642517</v>
      </c>
      <c r="HS69" s="48">
        <f t="shared" si="674"/>
        <v>87.35364902582829</v>
      </c>
      <c r="HT69" s="48">
        <f t="shared" si="674"/>
        <v>87.77160906901409</v>
      </c>
      <c r="HU69" s="48">
        <f t="shared" si="674"/>
        <v>88.189569112199877</v>
      </c>
      <c r="HV69" s="48">
        <f t="shared" si="674"/>
        <v>88.607529155385649</v>
      </c>
      <c r="HW69" s="48">
        <f t="shared" si="674"/>
        <v>89.025489198571435</v>
      </c>
      <c r="HX69" s="48">
        <f t="shared" si="674"/>
        <v>89.443449241757207</v>
      </c>
      <c r="HY69" s="48">
        <f t="shared" si="674"/>
        <v>89.861409284942994</v>
      </c>
      <c r="HZ69" s="48">
        <f t="shared" si="674"/>
        <v>90.279369328128766</v>
      </c>
      <c r="IA69" s="48">
        <f t="shared" si="674"/>
        <v>90.697329371314552</v>
      </c>
      <c r="IB69" s="48">
        <f t="shared" si="674"/>
        <v>91.115289414500324</v>
      </c>
      <c r="IC69" s="48">
        <f t="shared" si="674"/>
        <v>91.533249457686125</v>
      </c>
      <c r="ID69" s="48">
        <f t="shared" si="674"/>
        <v>91.951209500871897</v>
      </c>
      <c r="IE69" s="48">
        <f t="shared" si="674"/>
        <v>92.369169544057684</v>
      </c>
      <c r="IF69" s="48">
        <f t="shared" si="674"/>
        <v>92.78712958724347</v>
      </c>
      <c r="IG69" s="48">
        <f t="shared" si="674"/>
        <v>93.205089630429242</v>
      </c>
      <c r="IH69" s="48">
        <f t="shared" si="674"/>
        <v>93.623049673615029</v>
      </c>
      <c r="II69" s="48">
        <f t="shared" si="674"/>
        <v>94.041009716800801</v>
      </c>
      <c r="IJ69" s="48">
        <f t="shared" si="674"/>
        <v>94.458969759986587</v>
      </c>
      <c r="IK69" s="48">
        <f t="shared" si="674"/>
        <v>94.876929803172359</v>
      </c>
      <c r="IL69" s="48">
        <f t="shared" si="674"/>
        <v>95.294889846358146</v>
      </c>
      <c r="IM69" s="48">
        <f t="shared" si="674"/>
        <v>95.712849889543932</v>
      </c>
      <c r="IN69" s="48">
        <f t="shared" si="674"/>
        <v>96.130809932729719</v>
      </c>
      <c r="IO69" s="48">
        <f t="shared" si="674"/>
        <v>96.548769975915491</v>
      </c>
      <c r="IP69" s="48">
        <f t="shared" si="674"/>
        <v>96.966730019101277</v>
      </c>
      <c r="IQ69" s="48">
        <f t="shared" si="674"/>
        <v>97.384690062287063</v>
      </c>
      <c r="IR69" s="48">
        <f t="shared" si="674"/>
        <v>97.802650105472836</v>
      </c>
      <c r="IS69" s="48">
        <f t="shared" si="674"/>
        <v>98.220610148658622</v>
      </c>
      <c r="IT69" s="48">
        <f t="shared" si="674"/>
        <v>98.638570191844394</v>
      </c>
      <c r="IU69" s="48">
        <f t="shared" si="674"/>
        <v>99.056530235030181</v>
      </c>
      <c r="IV69" s="48">
        <f t="shared" si="674"/>
        <v>99.474490278215953</v>
      </c>
      <c r="IW69" s="48">
        <f t="shared" si="674"/>
        <v>99.892450321401753</v>
      </c>
      <c r="IX69" s="48">
        <f t="shared" si="674"/>
        <v>100.31041036458753</v>
      </c>
      <c r="IY69" s="48">
        <f t="shared" si="674"/>
        <v>100.72837040777331</v>
      </c>
      <c r="IZ69" s="48">
        <f t="shared" si="674"/>
        <v>101.14633045095908</v>
      </c>
      <c r="JA69" s="48">
        <f t="shared" si="674"/>
        <v>101.56429049414487</v>
      </c>
      <c r="JB69" s="48">
        <f t="shared" si="674"/>
        <v>101.98225053733064</v>
      </c>
      <c r="JC69" s="48">
        <f t="shared" si="674"/>
        <v>102.40021058051643</v>
      </c>
      <c r="JD69" s="48">
        <f t="shared" si="674"/>
        <v>102.81817062370222</v>
      </c>
      <c r="JE69" s="48">
        <f t="shared" si="674"/>
        <v>103.23613066688799</v>
      </c>
      <c r="JF69" s="48">
        <f t="shared" si="674"/>
        <v>103.65409071007379</v>
      </c>
      <c r="JG69" s="48">
        <f t="shared" si="674"/>
        <v>104.07205075325956</v>
      </c>
      <c r="JH69" s="48">
        <f t="shared" si="674"/>
        <v>104.49001079644535</v>
      </c>
    </row>
    <row r="70" spans="16:268" hidden="1" x14ac:dyDescent="0.25">
      <c r="P70" s="48"/>
      <c r="Q70" s="48"/>
      <c r="R70" s="48">
        <f t="shared" ref="R70:R79" si="675">JH41</f>
        <v>6269.4006477867206</v>
      </c>
      <c r="S70" s="48">
        <f>S71*$P$39</f>
        <v>25.077602591146881</v>
      </c>
      <c r="T70" s="48">
        <f>T71*$P$39</f>
        <v>50.155205182293763</v>
      </c>
      <c r="U70" s="48">
        <f t="shared" ref="U70:CF70" si="676">U71*$P$39</f>
        <v>75.232807773440641</v>
      </c>
      <c r="V70" s="48">
        <f t="shared" si="676"/>
        <v>100.31041036458753</v>
      </c>
      <c r="W70" s="48">
        <f t="shared" si="676"/>
        <v>125.38801295573441</v>
      </c>
      <c r="X70" s="48">
        <f t="shared" si="676"/>
        <v>150.46561554688128</v>
      </c>
      <c r="Y70" s="48">
        <f t="shared" si="676"/>
        <v>175.54321813802818</v>
      </c>
      <c r="Z70" s="48">
        <f t="shared" si="676"/>
        <v>200.62082072917505</v>
      </c>
      <c r="AA70" s="48">
        <f t="shared" si="676"/>
        <v>225.69842332032192</v>
      </c>
      <c r="AB70" s="48">
        <f t="shared" si="676"/>
        <v>250.77602591146882</v>
      </c>
      <c r="AC70" s="48">
        <f t="shared" si="676"/>
        <v>275.85362850261572</v>
      </c>
      <c r="AD70" s="48">
        <f t="shared" si="676"/>
        <v>300.93123109376256</v>
      </c>
      <c r="AE70" s="48">
        <f t="shared" si="676"/>
        <v>326.00883368490946</v>
      </c>
      <c r="AF70" s="48">
        <f t="shared" si="676"/>
        <v>351.08643627605636</v>
      </c>
      <c r="AG70" s="48">
        <f t="shared" si="676"/>
        <v>376.1640388672032</v>
      </c>
      <c r="AH70" s="48">
        <f t="shared" si="676"/>
        <v>401.2416414583501</v>
      </c>
      <c r="AI70" s="48">
        <f t="shared" si="676"/>
        <v>426.319244049497</v>
      </c>
      <c r="AJ70" s="48">
        <f t="shared" si="676"/>
        <v>451.39684664064384</v>
      </c>
      <c r="AK70" s="48">
        <f t="shared" si="676"/>
        <v>476.47444923179074</v>
      </c>
      <c r="AL70" s="48">
        <f t="shared" si="676"/>
        <v>501.55205182293764</v>
      </c>
      <c r="AM70" s="48">
        <f t="shared" si="676"/>
        <v>526.62965441408448</v>
      </c>
      <c r="AN70" s="48">
        <f t="shared" si="676"/>
        <v>551.70725700523144</v>
      </c>
      <c r="AO70" s="48">
        <f t="shared" si="676"/>
        <v>576.78485959637828</v>
      </c>
      <c r="AP70" s="48">
        <f t="shared" si="676"/>
        <v>601.86246218752513</v>
      </c>
      <c r="AQ70" s="48">
        <f t="shared" si="676"/>
        <v>626.94006477867208</v>
      </c>
      <c r="AR70" s="48">
        <f t="shared" si="676"/>
        <v>652.01766736981892</v>
      </c>
      <c r="AS70" s="48">
        <f t="shared" si="676"/>
        <v>677.09526996096577</v>
      </c>
      <c r="AT70" s="48">
        <f t="shared" si="676"/>
        <v>702.17287255211272</v>
      </c>
      <c r="AU70" s="48">
        <f t="shared" si="676"/>
        <v>727.25047514325956</v>
      </c>
      <c r="AV70" s="48">
        <f t="shared" si="676"/>
        <v>752.32807773440641</v>
      </c>
      <c r="AW70" s="48">
        <f t="shared" si="676"/>
        <v>777.40568032555336</v>
      </c>
      <c r="AX70" s="48">
        <f t="shared" si="676"/>
        <v>802.4832829167002</v>
      </c>
      <c r="AY70" s="48">
        <f t="shared" si="676"/>
        <v>827.56088550784705</v>
      </c>
      <c r="AZ70" s="48">
        <f t="shared" si="676"/>
        <v>852.638488098994</v>
      </c>
      <c r="BA70" s="48">
        <f t="shared" si="676"/>
        <v>877.71609069014085</v>
      </c>
      <c r="BB70" s="48">
        <f t="shared" si="676"/>
        <v>902.79369328128769</v>
      </c>
      <c r="BC70" s="48">
        <f t="shared" si="676"/>
        <v>927.87129587243464</v>
      </c>
      <c r="BD70" s="48">
        <f t="shared" si="676"/>
        <v>952.94889846358149</v>
      </c>
      <c r="BE70" s="48">
        <f t="shared" si="676"/>
        <v>978.02650105472833</v>
      </c>
      <c r="BF70" s="48">
        <f t="shared" si="676"/>
        <v>1003.1041036458753</v>
      </c>
      <c r="BG70" s="48">
        <f t="shared" si="676"/>
        <v>1028.1817062370221</v>
      </c>
      <c r="BH70" s="48">
        <f t="shared" si="676"/>
        <v>1053.259308828169</v>
      </c>
      <c r="BI70" s="48">
        <f t="shared" si="676"/>
        <v>1078.3369114193158</v>
      </c>
      <c r="BJ70" s="48">
        <f t="shared" si="676"/>
        <v>1103.4145140104629</v>
      </c>
      <c r="BK70" s="48">
        <f t="shared" si="676"/>
        <v>1128.4921166016097</v>
      </c>
      <c r="BL70" s="48">
        <f t="shared" si="676"/>
        <v>1153.5697191927566</v>
      </c>
      <c r="BM70" s="48">
        <f t="shared" si="676"/>
        <v>1178.6473217839034</v>
      </c>
      <c r="BN70" s="48">
        <f t="shared" si="676"/>
        <v>1203.7249243750503</v>
      </c>
      <c r="BO70" s="48">
        <f t="shared" si="676"/>
        <v>1228.8025269661971</v>
      </c>
      <c r="BP70" s="48">
        <f t="shared" si="676"/>
        <v>1253.8801295573442</v>
      </c>
      <c r="BQ70" s="48">
        <f t="shared" si="676"/>
        <v>1278.957732148491</v>
      </c>
      <c r="BR70" s="48">
        <f t="shared" si="676"/>
        <v>1304.0353347396378</v>
      </c>
      <c r="BS70" s="48">
        <f t="shared" si="676"/>
        <v>1329.1129373307847</v>
      </c>
      <c r="BT70" s="48">
        <f t="shared" si="676"/>
        <v>1354.1905399219315</v>
      </c>
      <c r="BU70" s="48">
        <f t="shared" si="676"/>
        <v>1379.2681425130784</v>
      </c>
      <c r="BV70" s="48">
        <f t="shared" si="676"/>
        <v>1404.3457451042254</v>
      </c>
      <c r="BW70" s="48">
        <f t="shared" si="676"/>
        <v>1429.4233476953723</v>
      </c>
      <c r="BX70" s="48">
        <f t="shared" si="676"/>
        <v>1454.5009502865191</v>
      </c>
      <c r="BY70" s="48">
        <f t="shared" si="676"/>
        <v>1479.578552877666</v>
      </c>
      <c r="BZ70" s="48">
        <f t="shared" si="676"/>
        <v>1504.6561554688128</v>
      </c>
      <c r="CA70" s="48">
        <f t="shared" si="676"/>
        <v>1529.7337580599597</v>
      </c>
      <c r="CB70" s="48">
        <f t="shared" si="676"/>
        <v>1554.8113606511067</v>
      </c>
      <c r="CC70" s="48">
        <f t="shared" si="676"/>
        <v>1579.8889632422536</v>
      </c>
      <c r="CD70" s="48">
        <f t="shared" si="676"/>
        <v>1604.9665658334004</v>
      </c>
      <c r="CE70" s="48">
        <f t="shared" si="676"/>
        <v>1630.0441684245473</v>
      </c>
      <c r="CF70" s="48">
        <f t="shared" si="676"/>
        <v>1655.1217710156941</v>
      </c>
      <c r="CG70" s="48">
        <f t="shared" ref="CG70:ER70" si="677">CG71*$P$39</f>
        <v>1680.1993736068412</v>
      </c>
      <c r="CH70" s="48">
        <f t="shared" si="677"/>
        <v>1705.276976197988</v>
      </c>
      <c r="CI70" s="48">
        <f t="shared" si="677"/>
        <v>1730.3545787891348</v>
      </c>
      <c r="CJ70" s="48">
        <f t="shared" si="677"/>
        <v>1755.4321813802817</v>
      </c>
      <c r="CK70" s="48">
        <f t="shared" si="677"/>
        <v>1780.5097839714285</v>
      </c>
      <c r="CL70" s="48">
        <f t="shared" si="677"/>
        <v>1805.5873865625754</v>
      </c>
      <c r="CM70" s="48">
        <f t="shared" si="677"/>
        <v>1830.6649891537224</v>
      </c>
      <c r="CN70" s="48">
        <f t="shared" si="677"/>
        <v>1855.7425917448693</v>
      </c>
      <c r="CO70" s="48">
        <f t="shared" si="677"/>
        <v>1880.8201943360161</v>
      </c>
      <c r="CP70" s="48">
        <f t="shared" si="677"/>
        <v>1905.897796927163</v>
      </c>
      <c r="CQ70" s="48">
        <f t="shared" si="677"/>
        <v>1930.9753995183098</v>
      </c>
      <c r="CR70" s="48">
        <f t="shared" si="677"/>
        <v>1956.0530021094567</v>
      </c>
      <c r="CS70" s="48">
        <f t="shared" si="677"/>
        <v>1981.1306047006037</v>
      </c>
      <c r="CT70" s="48">
        <f t="shared" si="677"/>
        <v>2006.2082072917506</v>
      </c>
      <c r="CU70" s="48">
        <f t="shared" si="677"/>
        <v>2031.2858098828974</v>
      </c>
      <c r="CV70" s="48">
        <f t="shared" si="677"/>
        <v>2056.3634124740443</v>
      </c>
      <c r="CW70" s="48">
        <f t="shared" si="677"/>
        <v>2081.4410150651911</v>
      </c>
      <c r="CX70" s="48">
        <f t="shared" si="677"/>
        <v>2106.5186176563379</v>
      </c>
      <c r="CY70" s="48">
        <f t="shared" si="677"/>
        <v>2131.5962202474848</v>
      </c>
      <c r="CZ70" s="48">
        <f t="shared" si="677"/>
        <v>2156.6738228386316</v>
      </c>
      <c r="DA70" s="48">
        <f t="shared" si="677"/>
        <v>2181.7514254297785</v>
      </c>
      <c r="DB70" s="48">
        <f t="shared" si="677"/>
        <v>2206.8290280209258</v>
      </c>
      <c r="DC70" s="48">
        <f t="shared" si="677"/>
        <v>2231.9066306120726</v>
      </c>
      <c r="DD70" s="48">
        <f t="shared" si="677"/>
        <v>2256.9842332032194</v>
      </c>
      <c r="DE70" s="48">
        <f t="shared" si="677"/>
        <v>2282.0618357943663</v>
      </c>
      <c r="DF70" s="48">
        <f t="shared" si="677"/>
        <v>2307.1394383855131</v>
      </c>
      <c r="DG70" s="48">
        <f t="shared" si="677"/>
        <v>2332.21704097666</v>
      </c>
      <c r="DH70" s="48">
        <f t="shared" si="677"/>
        <v>2357.2946435678068</v>
      </c>
      <c r="DI70" s="48">
        <f t="shared" si="677"/>
        <v>2382.3722461589537</v>
      </c>
      <c r="DJ70" s="48">
        <f t="shared" si="677"/>
        <v>2407.4498487501005</v>
      </c>
      <c r="DK70" s="48">
        <f t="shared" si="677"/>
        <v>2432.5274513412473</v>
      </c>
      <c r="DL70" s="48">
        <f t="shared" si="677"/>
        <v>2457.6050539323942</v>
      </c>
      <c r="DM70" s="48">
        <f t="shared" si="677"/>
        <v>2482.6826565235415</v>
      </c>
      <c r="DN70" s="48">
        <f t="shared" si="677"/>
        <v>2507.7602591146883</v>
      </c>
      <c r="DO70" s="48">
        <f t="shared" si="677"/>
        <v>2532.8378617058352</v>
      </c>
      <c r="DP70" s="48">
        <f t="shared" si="677"/>
        <v>2557.915464296982</v>
      </c>
      <c r="DQ70" s="48">
        <f t="shared" si="677"/>
        <v>2582.9930668881289</v>
      </c>
      <c r="DR70" s="48">
        <f t="shared" si="677"/>
        <v>2608.0706694792757</v>
      </c>
      <c r="DS70" s="48">
        <f t="shared" si="677"/>
        <v>2633.1482720704225</v>
      </c>
      <c r="DT70" s="48">
        <f t="shared" si="677"/>
        <v>2658.2258746615694</v>
      </c>
      <c r="DU70" s="48">
        <f t="shared" si="677"/>
        <v>2683.3034772527162</v>
      </c>
      <c r="DV70" s="48">
        <f t="shared" si="677"/>
        <v>2708.3810798438631</v>
      </c>
      <c r="DW70" s="48">
        <f t="shared" si="677"/>
        <v>2733.4586824350099</v>
      </c>
      <c r="DX70" s="48">
        <f t="shared" si="677"/>
        <v>2758.5362850261567</v>
      </c>
      <c r="DY70" s="48">
        <f t="shared" si="677"/>
        <v>2783.613887617304</v>
      </c>
      <c r="DZ70" s="48">
        <f t="shared" si="677"/>
        <v>2808.6914902084509</v>
      </c>
      <c r="EA70" s="48">
        <f t="shared" si="677"/>
        <v>2833.7690927995977</v>
      </c>
      <c r="EB70" s="48">
        <f t="shared" si="677"/>
        <v>2858.8466953907446</v>
      </c>
      <c r="EC70" s="48">
        <f t="shared" si="677"/>
        <v>2883.9242979818914</v>
      </c>
      <c r="ED70" s="48">
        <f t="shared" si="677"/>
        <v>2909.0019005730383</v>
      </c>
      <c r="EE70" s="48">
        <f t="shared" si="677"/>
        <v>2934.0795031641851</v>
      </c>
      <c r="EF70" s="48">
        <f t="shared" si="677"/>
        <v>2959.1571057553319</v>
      </c>
      <c r="EG70" s="48">
        <f t="shared" si="677"/>
        <v>2984.2347083464788</v>
      </c>
      <c r="EH70" s="48">
        <f t="shared" si="677"/>
        <v>3009.3123109376256</v>
      </c>
      <c r="EI70" s="48">
        <f t="shared" si="677"/>
        <v>3034.3899135287725</v>
      </c>
      <c r="EJ70" s="48">
        <f t="shared" si="677"/>
        <v>3059.4675161199193</v>
      </c>
      <c r="EK70" s="48">
        <f t="shared" si="677"/>
        <v>3084.5451187110666</v>
      </c>
      <c r="EL70" s="48">
        <f t="shared" si="677"/>
        <v>3109.6227213022134</v>
      </c>
      <c r="EM70" s="48">
        <f t="shared" si="677"/>
        <v>3134.7003238933603</v>
      </c>
      <c r="EN70" s="48">
        <f t="shared" si="677"/>
        <v>3159.7779264845071</v>
      </c>
      <c r="EO70" s="48">
        <f t="shared" si="677"/>
        <v>3184.855529075654</v>
      </c>
      <c r="EP70" s="48">
        <f t="shared" si="677"/>
        <v>3209.9331316668008</v>
      </c>
      <c r="EQ70" s="48">
        <f t="shared" si="677"/>
        <v>3235.0107342579477</v>
      </c>
      <c r="ER70" s="48">
        <f t="shared" si="677"/>
        <v>3260.0883368490945</v>
      </c>
      <c r="ES70" s="48">
        <f t="shared" ref="ES70:HD70" si="678">ES71*$P$39</f>
        <v>3285.1659394402413</v>
      </c>
      <c r="ET70" s="48">
        <f t="shared" si="678"/>
        <v>3310.2435420313882</v>
      </c>
      <c r="EU70" s="48">
        <f t="shared" si="678"/>
        <v>3335.321144622535</v>
      </c>
      <c r="EV70" s="48">
        <f t="shared" si="678"/>
        <v>3360.3987472136823</v>
      </c>
      <c r="EW70" s="48">
        <f t="shared" si="678"/>
        <v>3385.4763498048292</v>
      </c>
      <c r="EX70" s="48">
        <f t="shared" si="678"/>
        <v>3410.553952395976</v>
      </c>
      <c r="EY70" s="48">
        <f t="shared" si="678"/>
        <v>3435.6315549871229</v>
      </c>
      <c r="EZ70" s="48">
        <f t="shared" si="678"/>
        <v>3460.7091575782697</v>
      </c>
      <c r="FA70" s="48">
        <f t="shared" si="678"/>
        <v>3485.7867601694165</v>
      </c>
      <c r="FB70" s="48">
        <f t="shared" si="678"/>
        <v>3510.8643627605634</v>
      </c>
      <c r="FC70" s="48">
        <f t="shared" si="678"/>
        <v>3535.9419653517102</v>
      </c>
      <c r="FD70" s="48">
        <f t="shared" si="678"/>
        <v>3561.0195679428571</v>
      </c>
      <c r="FE70" s="48">
        <f t="shared" si="678"/>
        <v>3586.0971705340039</v>
      </c>
      <c r="FF70" s="48">
        <f t="shared" si="678"/>
        <v>3611.1747731251508</v>
      </c>
      <c r="FG70" s="48">
        <f t="shared" si="678"/>
        <v>3636.2523757162976</v>
      </c>
      <c r="FH70" s="48">
        <f t="shared" si="678"/>
        <v>3661.3299783074449</v>
      </c>
      <c r="FI70" s="48">
        <f t="shared" si="678"/>
        <v>3686.4075808985917</v>
      </c>
      <c r="FJ70" s="48">
        <f t="shared" si="678"/>
        <v>3711.4851834897386</v>
      </c>
      <c r="FK70" s="48">
        <f t="shared" si="678"/>
        <v>3736.5627860808854</v>
      </c>
      <c r="FL70" s="48">
        <f t="shared" si="678"/>
        <v>3761.6403886720323</v>
      </c>
      <c r="FM70" s="48">
        <f t="shared" si="678"/>
        <v>3786.7179912631791</v>
      </c>
      <c r="FN70" s="48">
        <f t="shared" si="678"/>
        <v>3811.7955938543259</v>
      </c>
      <c r="FO70" s="48">
        <f t="shared" si="678"/>
        <v>3836.8731964454728</v>
      </c>
      <c r="FP70" s="48">
        <f t="shared" si="678"/>
        <v>3861.9507990366196</v>
      </c>
      <c r="FQ70" s="48">
        <f t="shared" si="678"/>
        <v>3887.0284016277665</v>
      </c>
      <c r="FR70" s="48">
        <f t="shared" si="678"/>
        <v>3912.1060042189133</v>
      </c>
      <c r="FS70" s="48">
        <f t="shared" si="678"/>
        <v>3937.1836068100602</v>
      </c>
      <c r="FT70" s="48">
        <f t="shared" si="678"/>
        <v>3962.2612094012075</v>
      </c>
      <c r="FU70" s="48">
        <f t="shared" si="678"/>
        <v>3987.3388119923543</v>
      </c>
      <c r="FV70" s="48">
        <f t="shared" si="678"/>
        <v>4012.4164145835011</v>
      </c>
      <c r="FW70" s="48">
        <f t="shared" si="678"/>
        <v>4037.494017174648</v>
      </c>
      <c r="FX70" s="48">
        <f t="shared" si="678"/>
        <v>4062.5716197657948</v>
      </c>
      <c r="FY70" s="48">
        <f t="shared" si="678"/>
        <v>4087.6492223569417</v>
      </c>
      <c r="FZ70" s="48">
        <f t="shared" si="678"/>
        <v>4112.7268249480885</v>
      </c>
      <c r="GA70" s="48">
        <f t="shared" si="678"/>
        <v>4137.8044275392358</v>
      </c>
      <c r="GB70" s="48">
        <f t="shared" si="678"/>
        <v>4162.8820301303822</v>
      </c>
      <c r="GC70" s="48">
        <f t="shared" si="678"/>
        <v>4187.9596327215295</v>
      </c>
      <c r="GD70" s="48">
        <f t="shared" si="678"/>
        <v>4213.0372353126759</v>
      </c>
      <c r="GE70" s="48">
        <f t="shared" si="678"/>
        <v>4238.1148379038232</v>
      </c>
      <c r="GF70" s="48">
        <f t="shared" si="678"/>
        <v>4263.1924404949696</v>
      </c>
      <c r="GG70" s="48">
        <f t="shared" si="678"/>
        <v>4288.2700430861169</v>
      </c>
      <c r="GH70" s="48">
        <f t="shared" si="678"/>
        <v>4313.3476456772632</v>
      </c>
      <c r="GI70" s="48">
        <f t="shared" si="678"/>
        <v>4338.4252482684105</v>
      </c>
      <c r="GJ70" s="48">
        <f t="shared" si="678"/>
        <v>4363.5028508595569</v>
      </c>
      <c r="GK70" s="48">
        <f t="shared" si="678"/>
        <v>4388.5804534507042</v>
      </c>
      <c r="GL70" s="48">
        <f t="shared" si="678"/>
        <v>4413.6580560418515</v>
      </c>
      <c r="GM70" s="48">
        <f t="shared" si="678"/>
        <v>4438.7356586329979</v>
      </c>
      <c r="GN70" s="48">
        <f t="shared" si="678"/>
        <v>4463.8132612241452</v>
      </c>
      <c r="GO70" s="48">
        <f t="shared" si="678"/>
        <v>4488.8908638152916</v>
      </c>
      <c r="GP70" s="48">
        <f t="shared" si="678"/>
        <v>4513.9684664064389</v>
      </c>
      <c r="GQ70" s="48">
        <f t="shared" si="678"/>
        <v>4539.0460689975853</v>
      </c>
      <c r="GR70" s="48">
        <f t="shared" si="678"/>
        <v>4564.1236715887326</v>
      </c>
      <c r="GS70" s="48">
        <f t="shared" si="678"/>
        <v>4589.201274179879</v>
      </c>
      <c r="GT70" s="48">
        <f t="shared" si="678"/>
        <v>4614.2788767710263</v>
      </c>
      <c r="GU70" s="48">
        <f t="shared" si="678"/>
        <v>4639.3564793621726</v>
      </c>
      <c r="GV70" s="48">
        <f t="shared" si="678"/>
        <v>4664.4340819533199</v>
      </c>
      <c r="GW70" s="48">
        <f t="shared" si="678"/>
        <v>4689.5116845444672</v>
      </c>
      <c r="GX70" s="48">
        <f t="shared" si="678"/>
        <v>4714.5892871356136</v>
      </c>
      <c r="GY70" s="48">
        <f t="shared" si="678"/>
        <v>4739.6668897267609</v>
      </c>
      <c r="GZ70" s="48">
        <f t="shared" si="678"/>
        <v>4764.7444923179073</v>
      </c>
      <c r="HA70" s="48">
        <f t="shared" si="678"/>
        <v>4789.8220949090546</v>
      </c>
      <c r="HB70" s="48">
        <f t="shared" si="678"/>
        <v>4814.899697500201</v>
      </c>
      <c r="HC70" s="48">
        <f t="shared" si="678"/>
        <v>4839.9773000913483</v>
      </c>
      <c r="HD70" s="48">
        <f t="shared" si="678"/>
        <v>4865.0549026824947</v>
      </c>
      <c r="HE70" s="48">
        <f t="shared" ref="HE70:JH70" si="679">HE71*$P$39</f>
        <v>4890.132505273642</v>
      </c>
      <c r="HF70" s="48">
        <f t="shared" si="679"/>
        <v>4915.2101078647884</v>
      </c>
      <c r="HG70" s="48">
        <f t="shared" si="679"/>
        <v>4940.2877104559357</v>
      </c>
      <c r="HH70" s="48">
        <f t="shared" si="679"/>
        <v>4965.365313047083</v>
      </c>
      <c r="HI70" s="48">
        <f t="shared" si="679"/>
        <v>4990.4429156382294</v>
      </c>
      <c r="HJ70" s="48">
        <f t="shared" si="679"/>
        <v>5015.5205182293766</v>
      </c>
      <c r="HK70" s="48">
        <f t="shared" si="679"/>
        <v>5040.598120820523</v>
      </c>
      <c r="HL70" s="48">
        <f t="shared" si="679"/>
        <v>5065.6757234116703</v>
      </c>
      <c r="HM70" s="48">
        <f t="shared" si="679"/>
        <v>5090.7533260028167</v>
      </c>
      <c r="HN70" s="48">
        <f t="shared" si="679"/>
        <v>5115.830928593964</v>
      </c>
      <c r="HO70" s="48">
        <f t="shared" si="679"/>
        <v>5140.9085311851104</v>
      </c>
      <c r="HP70" s="48">
        <f t="shared" si="679"/>
        <v>5165.9861337762577</v>
      </c>
      <c r="HQ70" s="48">
        <f t="shared" si="679"/>
        <v>5191.0637363674041</v>
      </c>
      <c r="HR70" s="48">
        <f t="shared" si="679"/>
        <v>5216.1413389585514</v>
      </c>
      <c r="HS70" s="48">
        <f t="shared" si="679"/>
        <v>5241.2189415496978</v>
      </c>
      <c r="HT70" s="48">
        <f t="shared" si="679"/>
        <v>5266.2965441408451</v>
      </c>
      <c r="HU70" s="48">
        <f t="shared" si="679"/>
        <v>5291.3741467319924</v>
      </c>
      <c r="HV70" s="48">
        <f t="shared" si="679"/>
        <v>5316.4517493231388</v>
      </c>
      <c r="HW70" s="48">
        <f t="shared" si="679"/>
        <v>5341.5293519142861</v>
      </c>
      <c r="HX70" s="48">
        <f t="shared" si="679"/>
        <v>5366.6069545054324</v>
      </c>
      <c r="HY70" s="48">
        <f t="shared" si="679"/>
        <v>5391.6845570965797</v>
      </c>
      <c r="HZ70" s="48">
        <f t="shared" si="679"/>
        <v>5416.7621596877261</v>
      </c>
      <c r="IA70" s="48">
        <f t="shared" si="679"/>
        <v>5441.8397622788734</v>
      </c>
      <c r="IB70" s="48">
        <f t="shared" si="679"/>
        <v>5466.9173648700198</v>
      </c>
      <c r="IC70" s="48">
        <f t="shared" si="679"/>
        <v>5491.9949674611671</v>
      </c>
      <c r="ID70" s="48">
        <f t="shared" si="679"/>
        <v>5517.0725700523135</v>
      </c>
      <c r="IE70" s="48">
        <f t="shared" si="679"/>
        <v>5542.1501726434608</v>
      </c>
      <c r="IF70" s="48">
        <f t="shared" si="679"/>
        <v>5567.2277752346081</v>
      </c>
      <c r="IG70" s="48">
        <f t="shared" si="679"/>
        <v>5592.3053778257545</v>
      </c>
      <c r="IH70" s="48">
        <f t="shared" si="679"/>
        <v>5617.3829804169018</v>
      </c>
      <c r="II70" s="48">
        <f t="shared" si="679"/>
        <v>5642.4605830080482</v>
      </c>
      <c r="IJ70" s="48">
        <f t="shared" si="679"/>
        <v>5667.5381855991955</v>
      </c>
      <c r="IK70" s="48">
        <f t="shared" si="679"/>
        <v>5692.6157881903418</v>
      </c>
      <c r="IL70" s="48">
        <f t="shared" si="679"/>
        <v>5717.6933907814891</v>
      </c>
      <c r="IM70" s="48">
        <f t="shared" si="679"/>
        <v>5742.7709933726355</v>
      </c>
      <c r="IN70" s="48">
        <f t="shared" si="679"/>
        <v>5767.8485959637828</v>
      </c>
      <c r="IO70" s="48">
        <f t="shared" si="679"/>
        <v>5792.9261985549292</v>
      </c>
      <c r="IP70" s="48">
        <f t="shared" si="679"/>
        <v>5818.0038011460765</v>
      </c>
      <c r="IQ70" s="48">
        <f t="shared" si="679"/>
        <v>5843.0814037372238</v>
      </c>
      <c r="IR70" s="48">
        <f t="shared" si="679"/>
        <v>5868.1590063283702</v>
      </c>
      <c r="IS70" s="48">
        <f t="shared" si="679"/>
        <v>5893.2366089195175</v>
      </c>
      <c r="IT70" s="48">
        <f t="shared" si="679"/>
        <v>5918.3142115106639</v>
      </c>
      <c r="IU70" s="48">
        <f t="shared" si="679"/>
        <v>5943.3918141018112</v>
      </c>
      <c r="IV70" s="48">
        <f t="shared" si="679"/>
        <v>5968.4694166929576</v>
      </c>
      <c r="IW70" s="48">
        <f t="shared" si="679"/>
        <v>5993.5470192841049</v>
      </c>
      <c r="IX70" s="48">
        <f t="shared" si="679"/>
        <v>6018.6246218752513</v>
      </c>
      <c r="IY70" s="48">
        <f t="shared" si="679"/>
        <v>6043.7022244663985</v>
      </c>
      <c r="IZ70" s="48">
        <f t="shared" si="679"/>
        <v>6068.7798270575449</v>
      </c>
      <c r="JA70" s="48">
        <f t="shared" si="679"/>
        <v>6093.8574296486922</v>
      </c>
      <c r="JB70" s="48">
        <f t="shared" si="679"/>
        <v>6118.9350322398386</v>
      </c>
      <c r="JC70" s="48">
        <f t="shared" si="679"/>
        <v>6144.0126348309859</v>
      </c>
      <c r="JD70" s="48">
        <f t="shared" si="679"/>
        <v>6169.0902374221332</v>
      </c>
      <c r="JE70" s="48">
        <f t="shared" si="679"/>
        <v>6194.1678400132796</v>
      </c>
      <c r="JF70" s="48">
        <f t="shared" si="679"/>
        <v>6219.2454426044269</v>
      </c>
      <c r="JG70" s="48">
        <f t="shared" si="679"/>
        <v>6244.3230451955733</v>
      </c>
      <c r="JH70" s="48">
        <f t="shared" si="679"/>
        <v>6269.4006477867206</v>
      </c>
    </row>
    <row r="71" spans="16:268" hidden="1" x14ac:dyDescent="0.25">
      <c r="P71" s="48"/>
      <c r="Q71" s="48"/>
      <c r="R71" s="48">
        <f t="shared" si="675"/>
        <v>250</v>
      </c>
      <c r="S71" s="48">
        <v>1</v>
      </c>
      <c r="T71" s="48">
        <v>2</v>
      </c>
      <c r="U71">
        <v>3</v>
      </c>
      <c r="V71" s="48">
        <v>4</v>
      </c>
      <c r="W71" s="48">
        <v>5</v>
      </c>
      <c r="X71" s="48">
        <v>6</v>
      </c>
      <c r="Y71" s="48">
        <v>7</v>
      </c>
      <c r="Z71" s="48">
        <v>8</v>
      </c>
      <c r="AA71" s="48">
        <v>9</v>
      </c>
      <c r="AB71" s="48">
        <v>10</v>
      </c>
      <c r="AC71" s="48">
        <v>11</v>
      </c>
      <c r="AD71" s="48">
        <v>12</v>
      </c>
      <c r="AE71" s="48">
        <v>13</v>
      </c>
      <c r="AF71" s="48">
        <v>14</v>
      </c>
      <c r="AG71" s="48">
        <v>15</v>
      </c>
      <c r="AH71" s="48">
        <v>16</v>
      </c>
      <c r="AI71" s="48">
        <v>17</v>
      </c>
      <c r="AJ71" s="48">
        <v>18</v>
      </c>
      <c r="AK71" s="48">
        <v>19</v>
      </c>
      <c r="AL71" s="48">
        <v>20</v>
      </c>
      <c r="AM71" s="48">
        <v>21</v>
      </c>
      <c r="AN71" s="48">
        <v>22</v>
      </c>
      <c r="AO71" s="48">
        <v>23</v>
      </c>
      <c r="AP71" s="48">
        <v>24</v>
      </c>
      <c r="AQ71" s="48">
        <v>25</v>
      </c>
      <c r="AR71" s="48">
        <v>26</v>
      </c>
      <c r="AS71" s="48">
        <v>27</v>
      </c>
      <c r="AT71" s="48">
        <v>28</v>
      </c>
      <c r="AU71" s="48">
        <v>29</v>
      </c>
      <c r="AV71" s="48">
        <v>30</v>
      </c>
      <c r="AW71" s="48">
        <v>31</v>
      </c>
      <c r="AX71" s="48">
        <v>32</v>
      </c>
      <c r="AY71" s="48">
        <v>33</v>
      </c>
      <c r="AZ71" s="48">
        <v>34</v>
      </c>
      <c r="BA71" s="48">
        <v>35</v>
      </c>
      <c r="BB71" s="48">
        <v>36</v>
      </c>
      <c r="BC71" s="48">
        <v>37</v>
      </c>
      <c r="BD71" s="48">
        <v>38</v>
      </c>
      <c r="BE71" s="48">
        <v>39</v>
      </c>
      <c r="BF71" s="48">
        <v>40</v>
      </c>
      <c r="BG71" s="48">
        <v>41</v>
      </c>
      <c r="BH71" s="48">
        <v>42</v>
      </c>
      <c r="BI71" s="48">
        <v>43</v>
      </c>
      <c r="BJ71" s="48">
        <v>44</v>
      </c>
      <c r="BK71" s="48">
        <v>45</v>
      </c>
      <c r="BL71" s="48">
        <v>46</v>
      </c>
      <c r="BM71" s="48">
        <v>47</v>
      </c>
      <c r="BN71" s="48">
        <v>48</v>
      </c>
      <c r="BO71" s="48">
        <v>49</v>
      </c>
      <c r="BP71" s="48">
        <v>50</v>
      </c>
      <c r="BQ71" s="48">
        <v>51</v>
      </c>
      <c r="BR71" s="48">
        <v>52</v>
      </c>
      <c r="BS71" s="48">
        <v>53</v>
      </c>
      <c r="BT71" s="48">
        <v>54</v>
      </c>
      <c r="BU71" s="48">
        <v>55</v>
      </c>
      <c r="BV71" s="48">
        <v>56</v>
      </c>
      <c r="BW71" s="48">
        <v>57</v>
      </c>
      <c r="BX71" s="48">
        <v>58</v>
      </c>
      <c r="BY71" s="48">
        <v>59</v>
      </c>
      <c r="BZ71" s="48">
        <v>60</v>
      </c>
      <c r="CA71" s="48">
        <v>61</v>
      </c>
      <c r="CB71" s="48">
        <v>62</v>
      </c>
      <c r="CC71" s="48">
        <v>63</v>
      </c>
      <c r="CD71" s="48">
        <v>64</v>
      </c>
      <c r="CE71" s="48">
        <v>65</v>
      </c>
      <c r="CF71" s="48">
        <v>66</v>
      </c>
      <c r="CG71" s="48">
        <v>67</v>
      </c>
      <c r="CH71" s="48">
        <v>68</v>
      </c>
      <c r="CI71" s="48">
        <v>69</v>
      </c>
      <c r="CJ71" s="48">
        <v>70</v>
      </c>
      <c r="CK71" s="48">
        <v>71</v>
      </c>
      <c r="CL71" s="48">
        <v>72</v>
      </c>
      <c r="CM71" s="48">
        <v>73</v>
      </c>
      <c r="CN71" s="48">
        <v>74</v>
      </c>
      <c r="CO71" s="48">
        <v>75</v>
      </c>
      <c r="CP71" s="48">
        <v>76</v>
      </c>
      <c r="CQ71" s="48">
        <v>77</v>
      </c>
      <c r="CR71" s="48">
        <v>78</v>
      </c>
      <c r="CS71" s="48">
        <v>79</v>
      </c>
      <c r="CT71" s="48">
        <v>80</v>
      </c>
      <c r="CU71" s="48">
        <v>81</v>
      </c>
      <c r="CV71" s="48">
        <v>82</v>
      </c>
      <c r="CW71" s="48">
        <v>83</v>
      </c>
      <c r="CX71" s="48">
        <v>84</v>
      </c>
      <c r="CY71" s="48">
        <v>85</v>
      </c>
      <c r="CZ71" s="48">
        <v>86</v>
      </c>
      <c r="DA71" s="48">
        <v>87</v>
      </c>
      <c r="DB71" s="48">
        <v>88</v>
      </c>
      <c r="DC71" s="48">
        <v>89</v>
      </c>
      <c r="DD71" s="48">
        <v>90</v>
      </c>
      <c r="DE71" s="48">
        <v>91</v>
      </c>
      <c r="DF71" s="48">
        <v>92</v>
      </c>
      <c r="DG71" s="48">
        <v>93</v>
      </c>
      <c r="DH71" s="48">
        <v>94</v>
      </c>
      <c r="DI71" s="48">
        <v>95</v>
      </c>
      <c r="DJ71" s="48">
        <v>96</v>
      </c>
      <c r="DK71" s="48">
        <v>97</v>
      </c>
      <c r="DL71" s="48">
        <v>98</v>
      </c>
      <c r="DM71" s="48">
        <v>99</v>
      </c>
      <c r="DN71" s="48">
        <v>100</v>
      </c>
      <c r="DO71" s="48">
        <v>101</v>
      </c>
      <c r="DP71" s="48">
        <v>102</v>
      </c>
      <c r="DQ71" s="48">
        <v>103</v>
      </c>
      <c r="DR71" s="48">
        <v>104</v>
      </c>
      <c r="DS71" s="48">
        <v>105</v>
      </c>
      <c r="DT71" s="48">
        <v>106</v>
      </c>
      <c r="DU71" s="48">
        <v>107</v>
      </c>
      <c r="DV71" s="48">
        <v>108</v>
      </c>
      <c r="DW71" s="48">
        <v>109</v>
      </c>
      <c r="DX71" s="48">
        <v>110</v>
      </c>
      <c r="DY71" s="48">
        <v>111</v>
      </c>
      <c r="DZ71" s="48">
        <v>112</v>
      </c>
      <c r="EA71" s="48">
        <v>113</v>
      </c>
      <c r="EB71" s="48">
        <v>114</v>
      </c>
      <c r="EC71" s="48">
        <v>115</v>
      </c>
      <c r="ED71" s="48">
        <v>116</v>
      </c>
      <c r="EE71" s="48">
        <v>117</v>
      </c>
      <c r="EF71" s="48">
        <v>118</v>
      </c>
      <c r="EG71" s="48">
        <v>119</v>
      </c>
      <c r="EH71" s="48">
        <v>120</v>
      </c>
      <c r="EI71" s="48">
        <v>121</v>
      </c>
      <c r="EJ71" s="48">
        <v>122</v>
      </c>
      <c r="EK71" s="48">
        <v>123</v>
      </c>
      <c r="EL71" s="48">
        <v>124</v>
      </c>
      <c r="EM71" s="48">
        <v>125</v>
      </c>
      <c r="EN71" s="48">
        <v>126</v>
      </c>
      <c r="EO71" s="48">
        <v>127</v>
      </c>
      <c r="EP71" s="48">
        <v>128</v>
      </c>
      <c r="EQ71" s="48">
        <v>129</v>
      </c>
      <c r="ER71" s="48">
        <v>130</v>
      </c>
      <c r="ES71" s="48">
        <v>131</v>
      </c>
      <c r="ET71" s="48">
        <v>132</v>
      </c>
      <c r="EU71" s="48">
        <v>133</v>
      </c>
      <c r="EV71" s="48">
        <v>134</v>
      </c>
      <c r="EW71" s="48">
        <v>135</v>
      </c>
      <c r="EX71" s="48">
        <v>136</v>
      </c>
      <c r="EY71" s="48">
        <v>137</v>
      </c>
      <c r="EZ71" s="48">
        <v>138</v>
      </c>
      <c r="FA71" s="48">
        <v>139</v>
      </c>
      <c r="FB71" s="48">
        <v>140</v>
      </c>
      <c r="FC71" s="48">
        <v>141</v>
      </c>
      <c r="FD71" s="48">
        <v>142</v>
      </c>
      <c r="FE71" s="48">
        <v>143</v>
      </c>
      <c r="FF71" s="48">
        <v>144</v>
      </c>
      <c r="FG71" s="48">
        <v>145</v>
      </c>
      <c r="FH71" s="48">
        <v>146</v>
      </c>
      <c r="FI71" s="48">
        <v>147</v>
      </c>
      <c r="FJ71" s="48">
        <v>148</v>
      </c>
      <c r="FK71" s="48">
        <v>149</v>
      </c>
      <c r="FL71" s="48">
        <v>150</v>
      </c>
      <c r="FM71" s="48">
        <v>151</v>
      </c>
      <c r="FN71" s="48">
        <v>152</v>
      </c>
      <c r="FO71" s="48">
        <v>153</v>
      </c>
      <c r="FP71" s="48">
        <v>154</v>
      </c>
      <c r="FQ71" s="48">
        <v>155</v>
      </c>
      <c r="FR71" s="48">
        <v>156</v>
      </c>
      <c r="FS71" s="48">
        <v>157</v>
      </c>
      <c r="FT71" s="48">
        <v>158</v>
      </c>
      <c r="FU71" s="48">
        <v>159</v>
      </c>
      <c r="FV71" s="48">
        <v>160</v>
      </c>
      <c r="FW71" s="48">
        <v>161</v>
      </c>
      <c r="FX71" s="48">
        <v>162</v>
      </c>
      <c r="FY71" s="48">
        <v>163</v>
      </c>
      <c r="FZ71" s="48">
        <v>164</v>
      </c>
      <c r="GA71" s="48">
        <v>165</v>
      </c>
      <c r="GB71" s="48">
        <v>166</v>
      </c>
      <c r="GC71" s="48">
        <v>167</v>
      </c>
      <c r="GD71" s="48">
        <v>168</v>
      </c>
      <c r="GE71" s="48">
        <v>169</v>
      </c>
      <c r="GF71" s="48">
        <v>170</v>
      </c>
      <c r="GG71" s="48">
        <v>171</v>
      </c>
      <c r="GH71" s="48">
        <v>172</v>
      </c>
      <c r="GI71" s="48">
        <v>173</v>
      </c>
      <c r="GJ71" s="48">
        <v>174</v>
      </c>
      <c r="GK71" s="48">
        <v>175</v>
      </c>
      <c r="GL71" s="48">
        <v>176</v>
      </c>
      <c r="GM71" s="48">
        <v>177</v>
      </c>
      <c r="GN71" s="48">
        <v>178</v>
      </c>
      <c r="GO71" s="48">
        <v>179</v>
      </c>
      <c r="GP71" s="48">
        <v>180</v>
      </c>
      <c r="GQ71" s="48">
        <v>181</v>
      </c>
      <c r="GR71" s="48">
        <v>182</v>
      </c>
      <c r="GS71" s="48">
        <v>183</v>
      </c>
      <c r="GT71" s="48">
        <v>184</v>
      </c>
      <c r="GU71" s="48">
        <v>185</v>
      </c>
      <c r="GV71" s="48">
        <v>186</v>
      </c>
      <c r="GW71" s="48">
        <v>187</v>
      </c>
      <c r="GX71" s="48">
        <v>188</v>
      </c>
      <c r="GY71" s="48">
        <v>189</v>
      </c>
      <c r="GZ71" s="48">
        <v>190</v>
      </c>
      <c r="HA71" s="48">
        <v>191</v>
      </c>
      <c r="HB71" s="48">
        <v>192</v>
      </c>
      <c r="HC71" s="48">
        <v>193</v>
      </c>
      <c r="HD71" s="48">
        <v>194</v>
      </c>
      <c r="HE71" s="48">
        <v>195</v>
      </c>
      <c r="HF71" s="48">
        <v>196</v>
      </c>
      <c r="HG71" s="48">
        <v>197</v>
      </c>
      <c r="HH71" s="48">
        <v>198</v>
      </c>
      <c r="HI71" s="48">
        <v>199</v>
      </c>
      <c r="HJ71" s="48">
        <v>200</v>
      </c>
      <c r="HK71" s="48">
        <v>201</v>
      </c>
      <c r="HL71" s="48">
        <v>202</v>
      </c>
      <c r="HM71" s="48">
        <v>203</v>
      </c>
      <c r="HN71" s="48">
        <v>204</v>
      </c>
      <c r="HO71" s="48">
        <v>205</v>
      </c>
      <c r="HP71" s="48">
        <v>206</v>
      </c>
      <c r="HQ71" s="48">
        <v>207</v>
      </c>
      <c r="HR71" s="48">
        <v>208</v>
      </c>
      <c r="HS71" s="48">
        <v>209</v>
      </c>
      <c r="HT71" s="48">
        <v>210</v>
      </c>
      <c r="HU71" s="48">
        <v>211</v>
      </c>
      <c r="HV71" s="48">
        <v>212</v>
      </c>
      <c r="HW71" s="48">
        <v>213</v>
      </c>
      <c r="HX71" s="48">
        <v>214</v>
      </c>
      <c r="HY71" s="48">
        <v>215</v>
      </c>
      <c r="HZ71" s="48">
        <v>216</v>
      </c>
      <c r="IA71" s="48">
        <v>217</v>
      </c>
      <c r="IB71" s="48">
        <v>218</v>
      </c>
      <c r="IC71" s="48">
        <v>219</v>
      </c>
      <c r="ID71" s="48">
        <v>220</v>
      </c>
      <c r="IE71" s="48">
        <v>221</v>
      </c>
      <c r="IF71" s="48">
        <v>222</v>
      </c>
      <c r="IG71" s="48">
        <v>223</v>
      </c>
      <c r="IH71" s="48">
        <v>224</v>
      </c>
      <c r="II71" s="48">
        <v>225</v>
      </c>
      <c r="IJ71" s="48">
        <v>226</v>
      </c>
      <c r="IK71" s="48">
        <v>227</v>
      </c>
      <c r="IL71" s="48">
        <v>228</v>
      </c>
      <c r="IM71" s="48">
        <v>229</v>
      </c>
      <c r="IN71" s="48">
        <v>230</v>
      </c>
      <c r="IO71" s="48">
        <v>231</v>
      </c>
      <c r="IP71" s="48">
        <v>232</v>
      </c>
      <c r="IQ71" s="48">
        <v>233</v>
      </c>
      <c r="IR71" s="48">
        <v>234</v>
      </c>
      <c r="IS71" s="48">
        <v>235</v>
      </c>
      <c r="IT71" s="48">
        <v>236</v>
      </c>
      <c r="IU71" s="48">
        <v>237</v>
      </c>
      <c r="IV71" s="48">
        <v>238</v>
      </c>
      <c r="IW71" s="48">
        <v>239</v>
      </c>
      <c r="IX71" s="48">
        <v>240</v>
      </c>
      <c r="IY71" s="48">
        <v>241</v>
      </c>
      <c r="IZ71" s="48">
        <v>242</v>
      </c>
      <c r="JA71" s="48">
        <v>243</v>
      </c>
      <c r="JB71" s="48">
        <v>244</v>
      </c>
      <c r="JC71" s="48">
        <v>245</v>
      </c>
      <c r="JD71" s="48">
        <v>246</v>
      </c>
      <c r="JE71" s="48">
        <v>247</v>
      </c>
      <c r="JF71" s="48">
        <v>248</v>
      </c>
      <c r="JG71" s="48">
        <v>249</v>
      </c>
      <c r="JH71" s="48">
        <v>250</v>
      </c>
    </row>
    <row r="72" spans="16:268" hidden="1" x14ac:dyDescent="0.25">
      <c r="P72" s="48"/>
      <c r="Q72" s="48"/>
      <c r="R72" s="48">
        <f t="shared" si="675"/>
        <v>-2.0659767248257643E-2</v>
      </c>
      <c r="S72" s="48">
        <f>R79*$P$39</f>
        <v>-2.0997819098250492E-2</v>
      </c>
      <c r="T72" s="48">
        <f t="shared" ref="T72:CE72" si="680">S79*$P$39</f>
        <v>-2.1317860846517264E-2</v>
      </c>
      <c r="U72" s="48">
        <f t="shared" si="680"/>
        <v>-2.1619608479551872E-2</v>
      </c>
      <c r="V72" s="48">
        <f t="shared" si="680"/>
        <v>-2.1902793659277799E-2</v>
      </c>
      <c r="W72" s="48">
        <f t="shared" si="680"/>
        <v>-2.2167163960482378E-2</v>
      </c>
      <c r="X72" s="48">
        <f t="shared" si="680"/>
        <v>-2.2412483093238827E-2</v>
      </c>
      <c r="Y72" s="48">
        <f t="shared" si="680"/>
        <v>-2.2638531113523371E-2</v>
      </c>
      <c r="Z72" s="48">
        <f t="shared" si="680"/>
        <v>-2.2845104617750998E-2</v>
      </c>
      <c r="AA72" s="48">
        <f t="shared" si="680"/>
        <v>-2.3032016924882655E-2</v>
      </c>
      <c r="AB72" s="48">
        <f t="shared" si="680"/>
        <v>-2.3199098243030177E-2</v>
      </c>
      <c r="AC72" s="48">
        <f t="shared" si="680"/>
        <v>-2.3346195823008998E-2</v>
      </c>
      <c r="AD72" s="48">
        <f t="shared" si="680"/>
        <v>-2.3473174096121315E-2</v>
      </c>
      <c r="AE72" s="48">
        <f t="shared" si="680"/>
        <v>-2.3579914797461559E-2</v>
      </c>
      <c r="AF72" s="48">
        <f t="shared" si="680"/>
        <v>-2.3666317075501438E-2</v>
      </c>
      <c r="AG72" s="48">
        <f t="shared" si="680"/>
        <v>-2.3732297585148152E-2</v>
      </c>
      <c r="AH72" s="48">
        <f t="shared" si="680"/>
        <v>-2.3777790567483099E-2</v>
      </c>
      <c r="AI72" s="48">
        <f t="shared" si="680"/>
        <v>-2.3802747912840122E-2</v>
      </c>
      <c r="AJ72" s="48">
        <f t="shared" si="680"/>
        <v>-2.3807139210831524E-2</v>
      </c>
      <c r="AK72" s="48">
        <f t="shared" si="680"/>
        <v>-2.3790951782778104E-2</v>
      </c>
      <c r="AL72" s="48">
        <f t="shared" si="680"/>
        <v>-2.3754190701131574E-2</v>
      </c>
      <c r="AM72" s="48">
        <f t="shared" si="680"/>
        <v>-2.3696878792681907E-2</v>
      </c>
      <c r="AN72" s="48">
        <f t="shared" si="680"/>
        <v>-2.3619056626351526E-2</v>
      </c>
      <c r="AO72" s="48">
        <f t="shared" si="680"/>
        <v>-2.3520782486600892E-2</v>
      </c>
      <c r="AP72" s="48">
        <f t="shared" si="680"/>
        <v>-2.3402132330752678E-2</v>
      </c>
      <c r="AQ72" s="48">
        <f t="shared" si="680"/>
        <v>-2.3263199732061021E-2</v>
      </c>
      <c r="AR72" s="48">
        <f t="shared" si="680"/>
        <v>-2.3104095806743889E-2</v>
      </c>
      <c r="AS72" s="48">
        <f t="shared" si="680"/>
        <v>-2.2924949126938703E-2</v>
      </c>
      <c r="AT72" s="48">
        <f t="shared" si="680"/>
        <v>-2.2725905617621098E-2</v>
      </c>
      <c r="AU72" s="48">
        <f t="shared" si="680"/>
        <v>-2.2507128439357836E-2</v>
      </c>
      <c r="AV72" s="48">
        <f t="shared" si="680"/>
        <v>-2.2268797856225632E-2</v>
      </c>
      <c r="AW72" s="48">
        <f t="shared" si="680"/>
        <v>-2.201111108845041E-2</v>
      </c>
      <c r="AX72" s="48">
        <f t="shared" si="680"/>
        <v>-2.173428215092529E-2</v>
      </c>
      <c r="AY72" s="48">
        <f t="shared" si="680"/>
        <v>-2.1438541677028088E-2</v>
      </c>
      <c r="AZ72" s="48">
        <f t="shared" si="680"/>
        <v>-2.1124136728362074E-2</v>
      </c>
      <c r="BA72" s="48">
        <f t="shared" si="680"/>
        <v>-2.0791330589885356E-2</v>
      </c>
      <c r="BB72" s="48">
        <f t="shared" si="680"/>
        <v>-2.0440402551141698E-2</v>
      </c>
      <c r="BC72" s="48">
        <f t="shared" si="680"/>
        <v>-2.0071647674661859E-2</v>
      </c>
      <c r="BD72" s="48">
        <f t="shared" si="680"/>
        <v>-1.9685376548328085E-2</v>
      </c>
      <c r="BE72" s="48">
        <f t="shared" si="680"/>
        <v>-1.9281915027047399E-2</v>
      </c>
      <c r="BF72" s="48">
        <f t="shared" si="680"/>
        <v>-1.8861603959278959E-2</v>
      </c>
      <c r="BG72" s="48">
        <f t="shared" si="680"/>
        <v>-1.8424798901177444E-2</v>
      </c>
      <c r="BH72" s="48">
        <f t="shared" si="680"/>
        <v>-1.7971869818085125E-2</v>
      </c>
      <c r="BI72" s="48">
        <f t="shared" si="680"/>
        <v>-1.7503200773060862E-2</v>
      </c>
      <c r="BJ72" s="48">
        <f t="shared" si="680"/>
        <v>-1.7019189603648725E-2</v>
      </c>
      <c r="BK72" s="48">
        <f t="shared" si="680"/>
        <v>-1.652024758599533E-2</v>
      </c>
      <c r="BL72" s="48">
        <f t="shared" si="680"/>
        <v>-1.6006799088053261E-2</v>
      </c>
      <c r="BM72" s="48">
        <f t="shared" si="680"/>
        <v>-1.5479281209910397E-2</v>
      </c>
      <c r="BN72" s="48">
        <f t="shared" si="680"/>
        <v>-1.4938143414809049E-2</v>
      </c>
      <c r="BO72" s="48">
        <f t="shared" si="680"/>
        <v>-1.4383847147959221E-2</v>
      </c>
      <c r="BP72" s="48">
        <f t="shared" si="680"/>
        <v>-1.38168654448834E-2</v>
      </c>
      <c r="BQ72" s="48">
        <f t="shared" si="680"/>
        <v>-1.3237682530317443E-2</v>
      </c>
      <c r="BR72" s="48">
        <f t="shared" si="680"/>
        <v>-1.2646793406464759E-2</v>
      </c>
      <c r="BS72" s="48">
        <f t="shared" si="680"/>
        <v>-1.2044703432029336E-2</v>
      </c>
      <c r="BT72" s="48">
        <f t="shared" si="680"/>
        <v>-1.1431927892116662E-2</v>
      </c>
      <c r="BU72" s="48">
        <f t="shared" si="680"/>
        <v>-1.0808991559136207E-2</v>
      </c>
      <c r="BV72" s="48">
        <f t="shared" si="680"/>
        <v>-1.0176428245061825E-2</v>
      </c>
      <c r="BW72" s="48">
        <f t="shared" si="680"/>
        <v>-9.5347803462083099E-3</v>
      </c>
      <c r="BX72" s="48">
        <f t="shared" si="680"/>
        <v>-8.8845983797222368E-3</v>
      </c>
      <c r="BY72" s="48">
        <f t="shared" si="680"/>
        <v>-8.2264405129453336E-3</v>
      </c>
      <c r="BZ72" s="48">
        <f t="shared" si="680"/>
        <v>-7.5608720857839977E-3</v>
      </c>
      <c r="CA72" s="48">
        <f t="shared" si="680"/>
        <v>-6.888465126886823E-3</v>
      </c>
      <c r="CB72" s="48">
        <f t="shared" si="680"/>
        <v>-6.2097978631846483E-3</v>
      </c>
      <c r="CC72" s="48">
        <f t="shared" si="680"/>
        <v>-5.5254542242186419E-3</v>
      </c>
      <c r="CD72" s="48">
        <f t="shared" si="680"/>
        <v>-4.8360233408109377E-3</v>
      </c>
      <c r="CE72" s="48">
        <f t="shared" si="680"/>
        <v>-4.1420990391469615E-3</v>
      </c>
      <c r="CF72" s="48">
        <f t="shared" ref="CF72:EQ72" si="681">CE79*$P$39</f>
        <v>-3.4442793303585302E-3</v>
      </c>
      <c r="CG72" s="48">
        <f t="shared" si="681"/>
        <v>-2.7431658961868332E-3</v>
      </c>
      <c r="CH72" s="48">
        <f t="shared" si="681"/>
        <v>-2.0393635708143946E-3</v>
      </c>
      <c r="CI72" s="48">
        <f t="shared" si="681"/>
        <v>-1.3334798201133219E-3</v>
      </c>
      <c r="CJ72" s="48">
        <f t="shared" si="681"/>
        <v>-6.2612421768618693E-4</v>
      </c>
      <c r="CK72" s="48">
        <f t="shared" si="681"/>
        <v>8.2092081053151495E-5</v>
      </c>
      <c r="CL72" s="48">
        <f t="shared" si="681"/>
        <v>7.9055686591239364E-4</v>
      </c>
      <c r="CM72" s="48">
        <f t="shared" si="681"/>
        <v>1.4986574020273724E-3</v>
      </c>
      <c r="CN72" s="48">
        <f t="shared" si="681"/>
        <v>2.2057809584094899E-3</v>
      </c>
      <c r="CO72" s="48">
        <f t="shared" si="681"/>
        <v>2.9113153392996E-3</v>
      </c>
      <c r="CP72" s="48">
        <f t="shared" si="681"/>
        <v>3.6146494130272731E-3</v>
      </c>
      <c r="CQ72" s="48">
        <f t="shared" si="681"/>
        <v>4.3151736426964762E-3</v>
      </c>
      <c r="CR72" s="48">
        <f t="shared" si="681"/>
        <v>5.0122806142875436E-3</v>
      </c>
      <c r="CS72" s="48">
        <f t="shared" si="681"/>
        <v>5.7053655634227403E-3</v>
      </c>
      <c r="CT72" s="48">
        <f t="shared" si="681"/>
        <v>6.3938269012408944E-3</v>
      </c>
      <c r="CU72" s="48">
        <f t="shared" si="681"/>
        <v>7.0770667366191909E-3</v>
      </c>
      <c r="CV72" s="48">
        <f t="shared" si="681"/>
        <v>7.7544913968358286E-3</v>
      </c>
      <c r="CW72" s="48">
        <f t="shared" si="681"/>
        <v>8.4255119435107228E-3</v>
      </c>
      <c r="CX72" s="48">
        <f t="shared" si="681"/>
        <v>9.0895446861406805E-3</v>
      </c>
      <c r="CY72" s="48">
        <f t="shared" si="681"/>
        <v>9.7460116908680665E-3</v>
      </c>
      <c r="CZ72" s="48">
        <f t="shared" si="681"/>
        <v>1.0394341284349334E-2</v>
      </c>
      <c r="DA72" s="48">
        <f t="shared" si="681"/>
        <v>1.103396855294613E-2</v>
      </c>
      <c r="DB72" s="48">
        <f t="shared" si="681"/>
        <v>1.1664335836392625E-2</v>
      </c>
      <c r="DC72" s="48">
        <f t="shared" si="681"/>
        <v>1.2284893215449001E-2</v>
      </c>
      <c r="DD72" s="48">
        <f t="shared" si="681"/>
        <v>1.2895098992694753E-2</v>
      </c>
      <c r="DE72" s="48">
        <f t="shared" si="681"/>
        <v>1.349442016757546E-2</v>
      </c>
      <c r="DF72" s="48">
        <f t="shared" si="681"/>
        <v>1.4082332903119291E-2</v>
      </c>
      <c r="DG72" s="48">
        <f t="shared" si="681"/>
        <v>1.4658322985526049E-2</v>
      </c>
      <c r="DH72" s="48">
        <f t="shared" si="681"/>
        <v>1.5221886275693245E-2</v>
      </c>
      <c r="DI72" s="48">
        <f t="shared" si="681"/>
        <v>1.5772529152189175E-2</v>
      </c>
      <c r="DJ72" s="48">
        <f t="shared" si="681"/>
        <v>1.6309768945673035E-2</v>
      </c>
      <c r="DK72" s="48">
        <f t="shared" si="681"/>
        <v>1.683313436324747E-2</v>
      </c>
      <c r="DL72" s="48">
        <f t="shared" si="681"/>
        <v>1.7342165904035384E-2</v>
      </c>
      <c r="DM72" s="48">
        <f t="shared" si="681"/>
        <v>1.7836416264644654E-2</v>
      </c>
      <c r="DN72" s="48">
        <f t="shared" si="681"/>
        <v>1.8315450733718888E-2</v>
      </c>
      <c r="DO72" s="48">
        <f t="shared" si="681"/>
        <v>1.8778847576509685E-2</v>
      </c>
      <c r="DP72" s="48">
        <f t="shared" si="681"/>
        <v>1.9226198407510386E-2</v>
      </c>
      <c r="DQ72" s="48">
        <f t="shared" si="681"/>
        <v>1.9657108552665854E-2</v>
      </c>
      <c r="DR72" s="48">
        <f t="shared" si="681"/>
        <v>2.0071197399064638E-2</v>
      </c>
      <c r="DS72" s="48">
        <f t="shared" si="681"/>
        <v>2.0468098733227146E-2</v>
      </c>
      <c r="DT72" s="48">
        <f t="shared" si="681"/>
        <v>2.0847461066118886E-2</v>
      </c>
      <c r="DU72" s="48">
        <f t="shared" si="681"/>
        <v>2.1208947946804273E-2</v>
      </c>
      <c r="DV72" s="48">
        <f t="shared" si="681"/>
        <v>2.1552238261845491E-2</v>
      </c>
      <c r="DW72" s="48">
        <f t="shared" si="681"/>
        <v>2.1877026522851884E-2</v>
      </c>
      <c r="DX72" s="48">
        <f t="shared" si="681"/>
        <v>2.2183023138705283E-2</v>
      </c>
      <c r="DY72" s="48">
        <f t="shared" si="681"/>
        <v>2.2469954676514983E-2</v>
      </c>
      <c r="DZ72" s="48">
        <f t="shared" si="681"/>
        <v>2.2737564106224066E-2</v>
      </c>
      <c r="EA72" s="48">
        <f t="shared" si="681"/>
        <v>2.2985611032519889E-2</v>
      </c>
      <c r="EB72" s="48">
        <f t="shared" si="681"/>
        <v>2.3213871911999594E-2</v>
      </c>
      <c r="EC72" s="48">
        <f t="shared" si="681"/>
        <v>2.3422140255367895E-2</v>
      </c>
      <c r="ED72" s="48">
        <f t="shared" si="681"/>
        <v>2.3610226815558098E-2</v>
      </c>
      <c r="EE72" s="48">
        <f t="shared" si="681"/>
        <v>2.3777959759816277E-2</v>
      </c>
      <c r="EF72" s="48">
        <f t="shared" si="681"/>
        <v>2.3925184828154127E-2</v>
      </c>
      <c r="EG72" s="48">
        <f t="shared" si="681"/>
        <v>2.4051765474784981E-2</v>
      </c>
      <c r="EH72" s="48">
        <f t="shared" si="681"/>
        <v>2.415758299570574E-2</v>
      </c>
      <c r="EI72" s="48">
        <f t="shared" si="681"/>
        <v>2.4242536640019272E-2</v>
      </c>
      <c r="EJ72" s="48">
        <f t="shared" si="681"/>
        <v>2.4306543705353584E-2</v>
      </c>
      <c r="EK72" s="48">
        <f t="shared" si="681"/>
        <v>2.4349539618313296E-2</v>
      </c>
      <c r="EL72" s="48">
        <f t="shared" si="681"/>
        <v>2.4371477998582435E-2</v>
      </c>
      <c r="EM72" s="48">
        <f t="shared" si="681"/>
        <v>2.4372330707213154E-2</v>
      </c>
      <c r="EN72" s="48">
        <f t="shared" si="681"/>
        <v>2.4352087879189396E-2</v>
      </c>
      <c r="EO72" s="48">
        <f t="shared" si="681"/>
        <v>2.4310757939820123E-2</v>
      </c>
      <c r="EP72" s="48">
        <f t="shared" si="681"/>
        <v>2.4248367605362975E-2</v>
      </c>
      <c r="EQ72" s="48">
        <f t="shared" si="681"/>
        <v>2.4164961867789256E-2</v>
      </c>
      <c r="ER72" s="48">
        <f t="shared" ref="ER72:HC72" si="682">EQ79*$P$39</f>
        <v>2.4060603962799361E-2</v>
      </c>
      <c r="ES72" s="48">
        <f t="shared" si="682"/>
        <v>2.3935375322825938E-2</v>
      </c>
      <c r="ET72" s="48">
        <f t="shared" si="682"/>
        <v>2.3789375513822025E-2</v>
      </c>
      <c r="EU72" s="48">
        <f t="shared" si="682"/>
        <v>2.3622722155655942E-2</v>
      </c>
      <c r="EV72" s="48">
        <f t="shared" si="682"/>
        <v>2.3435550827716724E-2</v>
      </c>
      <c r="EW72" s="48">
        <f t="shared" si="682"/>
        <v>2.3228014957547154E-2</v>
      </c>
      <c r="EX72" s="48">
        <f t="shared" si="682"/>
        <v>2.3000285695221907E-2</v>
      </c>
      <c r="EY72" s="48">
        <f t="shared" si="682"/>
        <v>2.2752551770664205E-2</v>
      </c>
      <c r="EZ72" s="48">
        <f t="shared" si="682"/>
        <v>2.2485019337420326E-2</v>
      </c>
      <c r="FA72" s="48">
        <f t="shared" si="682"/>
        <v>2.2197911799016267E-2</v>
      </c>
      <c r="FB72" s="48">
        <f t="shared" si="682"/>
        <v>2.1891469622262238E-2</v>
      </c>
      <c r="FC72" s="48">
        <f t="shared" si="682"/>
        <v>2.1565950133807559E-2</v>
      </c>
      <c r="FD72" s="48">
        <f t="shared" si="682"/>
        <v>2.1221627303598802E-2</v>
      </c>
      <c r="FE72" s="48">
        <f t="shared" si="682"/>
        <v>2.0858791511989275E-2</v>
      </c>
      <c r="FF72" s="48">
        <f t="shared" si="682"/>
        <v>2.0477749304330869E-2</v>
      </c>
      <c r="FG72" s="48">
        <f t="shared" si="682"/>
        <v>2.007882312939541E-2</v>
      </c>
      <c r="FH72" s="48">
        <f t="shared" si="682"/>
        <v>1.966235106581293E-2</v>
      </c>
      <c r="FI72" s="48">
        <f t="shared" si="682"/>
        <v>1.9228686533185886E-2</v>
      </c>
      <c r="FJ72" s="48">
        <f t="shared" si="682"/>
        <v>1.877819799073023E-2</v>
      </c>
      <c r="FK72" s="48">
        <f t="shared" si="682"/>
        <v>1.8311268622151562E-2</v>
      </c>
      <c r="FL72" s="48">
        <f t="shared" si="682"/>
        <v>1.782829600849364E-2</v>
      </c>
      <c r="FM72" s="48">
        <f t="shared" si="682"/>
        <v>1.7329691786642842E-2</v>
      </c>
      <c r="FN72" s="48">
        <f t="shared" si="682"/>
        <v>1.6815881297675948E-2</v>
      </c>
      <c r="FO72" s="48">
        <f t="shared" si="682"/>
        <v>1.628730322135389E-2</v>
      </c>
      <c r="FP72" s="48">
        <f t="shared" si="682"/>
        <v>1.574440920010246E-2</v>
      </c>
      <c r="FQ72" s="48">
        <f t="shared" si="682"/>
        <v>1.5187663450920839E-2</v>
      </c>
      <c r="FR72" s="48">
        <f t="shared" si="682"/>
        <v>1.4617542366287076E-2</v>
      </c>
      <c r="FS72" s="48">
        <f t="shared" si="682"/>
        <v>1.4034534105129641E-2</v>
      </c>
      <c r="FT72" s="48">
        <f t="shared" si="682"/>
        <v>1.3439138172617732E-2</v>
      </c>
      <c r="FU72" s="48">
        <f t="shared" si="682"/>
        <v>1.2831864990284944E-2</v>
      </c>
      <c r="FV72" s="48">
        <f t="shared" si="682"/>
        <v>1.2213235456753548E-2</v>
      </c>
      <c r="FW72" s="48">
        <f t="shared" si="682"/>
        <v>1.1583780498970329E-2</v>
      </c>
      <c r="FX72" s="48">
        <f t="shared" si="682"/>
        <v>1.0944040615023081E-2</v>
      </c>
      <c r="FY72" s="48">
        <f t="shared" si="682"/>
        <v>1.0294565408003189E-2</v>
      </c>
      <c r="FZ72" s="48">
        <f t="shared" si="682"/>
        <v>9.6359131124289094E-3</v>
      </c>
      <c r="GA72" s="48">
        <f t="shared" si="682"/>
        <v>8.9686501127838689E-3</v>
      </c>
      <c r="GB72" s="48">
        <f t="shared" si="682"/>
        <v>8.2933504550617276E-3</v>
      </c>
      <c r="GC72" s="48">
        <f t="shared" si="682"/>
        <v>7.6105953514060843E-3</v>
      </c>
      <c r="GD72" s="48">
        <f t="shared" si="682"/>
        <v>6.9209726784692843E-3</v>
      </c>
      <c r="GE72" s="48">
        <f t="shared" si="682"/>
        <v>6.2250764702028944E-3</v>
      </c>
      <c r="GF72" s="48">
        <f t="shared" si="682"/>
        <v>5.5235064046788955E-3</v>
      </c>
      <c r="GG72" s="48">
        <f t="shared" si="682"/>
        <v>4.816867286768038E-3</v>
      </c>
      <c r="GH72" s="48">
        <f t="shared" si="682"/>
        <v>4.1057685252052934E-3</v>
      </c>
      <c r="GI72" s="48">
        <f t="shared" si="682"/>
        <v>3.3908236069825092E-3</v>
      </c>
      <c r="GJ72" s="48">
        <f t="shared" si="682"/>
        <v>2.6726495661281626E-3</v>
      </c>
      <c r="GK72" s="48">
        <f t="shared" si="682"/>
        <v>1.9518664519525592E-3</v>
      </c>
      <c r="GL72" s="48">
        <f t="shared" si="682"/>
        <v>1.2290967923037884E-3</v>
      </c>
      <c r="GM72" s="48">
        <f t="shared" si="682"/>
        <v>5.0496505597729454E-4</v>
      </c>
      <c r="GN72" s="48">
        <f t="shared" si="682"/>
        <v>-2.1990288777009592E-4</v>
      </c>
      <c r="GO72" s="48">
        <f t="shared" si="682"/>
        <v>-9.4488030917158291E-4</v>
      </c>
      <c r="GP72" s="48">
        <f t="shared" si="682"/>
        <v>-1.6693401607973436E-3</v>
      </c>
      <c r="GQ72" s="48">
        <f t="shared" si="682"/>
        <v>-2.392655619555093E-3</v>
      </c>
      <c r="GR72" s="48">
        <f t="shared" si="682"/>
        <v>-3.1142006283788187E-3</v>
      </c>
      <c r="GS72" s="48">
        <f t="shared" si="682"/>
        <v>-3.8333504383184346E-3</v>
      </c>
      <c r="GT72" s="48">
        <f t="shared" si="682"/>
        <v>-4.5494821486248309E-3</v>
      </c>
      <c r="GU72" s="48">
        <f t="shared" si="682"/>
        <v>-5.2619752458994452E-3</v>
      </c>
      <c r="GV72" s="48">
        <f t="shared" si="682"/>
        <v>-5.9702121409273929E-3</v>
      </c>
      <c r="GW72" s="48">
        <f t="shared" si="682"/>
        <v>-6.6735787029714418E-3</v>
      </c>
      <c r="GX72" s="48">
        <f t="shared" si="682"/>
        <v>-7.3714647919277346E-3</v>
      </c>
      <c r="GY72" s="48">
        <f t="shared" si="682"/>
        <v>-8.0632647856259173E-3</v>
      </c>
      <c r="GZ72" s="48">
        <f t="shared" si="682"/>
        <v>-8.7483781051246601E-3</v>
      </c>
      <c r="HA72" s="48">
        <f t="shared" si="682"/>
        <v>-9.426209734171553E-3</v>
      </c>
      <c r="HB72" s="48">
        <f t="shared" si="682"/>
        <v>-1.0096170734965621E-2</v>
      </c>
      <c r="HC72" s="48">
        <f t="shared" si="682"/>
        <v>-1.0757678758039657E-2</v>
      </c>
      <c r="HD72" s="48">
        <f t="shared" ref="HD72:JH72" si="683">HC79*$P$39</f>
        <v>-1.1410158547153331E-2</v>
      </c>
      <c r="HE72" s="48">
        <f t="shared" si="683"/>
        <v>-1.2053042437771557E-2</v>
      </c>
      <c r="HF72" s="48">
        <f t="shared" si="683"/>
        <v>-1.2685770849128109E-2</v>
      </c>
      <c r="HG72" s="48">
        <f t="shared" si="683"/>
        <v>-1.3307792769295432E-2</v>
      </c>
      <c r="HH72" s="48">
        <f t="shared" si="683"/>
        <v>-1.3918566233750582E-2</v>
      </c>
      <c r="HI72" s="48">
        <f t="shared" si="683"/>
        <v>-1.4517558794898201E-2</v>
      </c>
      <c r="HJ72" s="48">
        <f t="shared" si="683"/>
        <v>-1.5104247984555091E-2</v>
      </c>
      <c r="HK72" s="48">
        <f t="shared" si="683"/>
        <v>-1.567812176756998E-2</v>
      </c>
      <c r="HL72" s="48">
        <f t="shared" si="683"/>
        <v>-1.6238678986667577E-2</v>
      </c>
      <c r="HM72" s="48">
        <f t="shared" si="683"/>
        <v>-1.6785429797358694E-2</v>
      </c>
      <c r="HN72" s="48">
        <f t="shared" si="683"/>
        <v>-1.7317896094698314E-2</v>
      </c>
      <c r="HO72" s="48">
        <f t="shared" si="683"/>
        <v>-1.7835611928238765E-2</v>
      </c>
      <c r="HP72" s="48">
        <f t="shared" si="683"/>
        <v>-1.8338123908118072E-2</v>
      </c>
      <c r="HQ72" s="48">
        <f t="shared" si="683"/>
        <v>-1.8824991599610721E-2</v>
      </c>
      <c r="HR72" s="48">
        <f t="shared" si="683"/>
        <v>-1.9295787906853525E-2</v>
      </c>
      <c r="HS72" s="48">
        <f t="shared" si="683"/>
        <v>-1.9750099445390294E-2</v>
      </c>
      <c r="HT72" s="48">
        <f t="shared" si="683"/>
        <v>-2.0187526902599732E-2</v>
      </c>
      <c r="HU72" s="48">
        <f t="shared" si="683"/>
        <v>-2.0607685386630312E-2</v>
      </c>
      <c r="HV72" s="48">
        <f t="shared" si="683"/>
        <v>-2.1010204762683844E-2</v>
      </c>
      <c r="HW72" s="48">
        <f t="shared" si="683"/>
        <v>-2.1394729977226863E-2</v>
      </c>
      <c r="HX72" s="48">
        <f t="shared" si="683"/>
        <v>-2.1760921368258909E-2</v>
      </c>
      <c r="HY72" s="48">
        <f t="shared" si="683"/>
        <v>-2.2108454964132242E-2</v>
      </c>
      <c r="HZ72" s="48">
        <f t="shared" si="683"/>
        <v>-2.2437022767314799E-2</v>
      </c>
      <c r="IA72" s="48">
        <f t="shared" si="683"/>
        <v>-2.2746333025590912E-2</v>
      </c>
      <c r="IB72" s="48">
        <f t="shared" si="683"/>
        <v>-2.3036110489363461E-2</v>
      </c>
      <c r="IC72" s="48">
        <f t="shared" si="683"/>
        <v>-2.3306096654344702E-2</v>
      </c>
      <c r="ID72" s="48">
        <f t="shared" si="683"/>
        <v>-2.355604999025936E-2</v>
      </c>
      <c r="IE72" s="48">
        <f t="shared" si="683"/>
        <v>-2.3785746155337344E-2</v>
      </c>
      <c r="IF72" s="48">
        <f t="shared" si="683"/>
        <v>-2.3994978195749646E-2</v>
      </c>
      <c r="IG72" s="48">
        <f t="shared" si="683"/>
        <v>-2.4183556730477434E-2</v>
      </c>
      <c r="IH72" s="48">
        <f t="shared" si="683"/>
        <v>-2.435131012107979E-2</v>
      </c>
      <c r="II72" s="48">
        <f t="shared" si="683"/>
        <v>-2.4498084626627389E-2</v>
      </c>
      <c r="IJ72" s="48">
        <f t="shared" si="683"/>
        <v>-2.4623744542287499E-2</v>
      </c>
      <c r="IK72" s="48">
        <f t="shared" si="683"/>
        <v>-2.4728172324455865E-2</v>
      </c>
      <c r="IL72" s="48">
        <f t="shared" si="683"/>
        <v>-2.4811268698292598E-2</v>
      </c>
      <c r="IM72" s="48">
        <f t="shared" si="683"/>
        <v>-2.4872952751181326E-2</v>
      </c>
      <c r="IN72" s="48">
        <f t="shared" si="683"/>
        <v>-2.4913162009928724E-2</v>
      </c>
      <c r="IO72" s="48">
        <f t="shared" si="683"/>
        <v>-2.4931852501882696E-2</v>
      </c>
      <c r="IP72" s="48">
        <f t="shared" si="683"/>
        <v>-2.4928998800993737E-2</v>
      </c>
      <c r="IQ72" s="48">
        <f t="shared" si="683"/>
        <v>-2.4904594057304885E-2</v>
      </c>
      <c r="IR72" s="48">
        <f t="shared" si="683"/>
        <v>-2.4858650011117606E-2</v>
      </c>
      <c r="IS72" s="48">
        <f t="shared" si="683"/>
        <v>-2.4791196990898091E-2</v>
      </c>
      <c r="IT72" s="48">
        <f t="shared" si="683"/>
        <v>-2.4702283895191267E-2</v>
      </c>
      <c r="IU72" s="48">
        <f t="shared" si="683"/>
        <v>-2.4591978159388902E-2</v>
      </c>
      <c r="IV72" s="48">
        <f t="shared" si="683"/>
        <v>-2.4460365705213573E-2</v>
      </c>
      <c r="IW72" s="48">
        <f t="shared" si="683"/>
        <v>-2.4307550875947659E-2</v>
      </c>
      <c r="IX72" s="48">
        <f t="shared" si="683"/>
        <v>-2.413365635469002E-2</v>
      </c>
      <c r="IY72" s="48">
        <f t="shared" si="683"/>
        <v>-2.3938823067333116E-2</v>
      </c>
      <c r="IZ72" s="48">
        <f t="shared" si="683"/>
        <v>-2.3723210069948788E-2</v>
      </c>
      <c r="JA72" s="48">
        <f t="shared" si="683"/>
        <v>-2.3486994420404458E-2</v>
      </c>
      <c r="JB72" s="48">
        <f t="shared" si="683"/>
        <v>-2.323037103420977E-2</v>
      </c>
      <c r="JC72" s="48">
        <f t="shared" si="683"/>
        <v>-2.2953552526019196E-2</v>
      </c>
      <c r="JD72" s="48">
        <f t="shared" si="683"/>
        <v>-2.2656769034741394E-2</v>
      </c>
      <c r="JE72" s="48">
        <f t="shared" si="683"/>
        <v>-2.2340268034037263E-2</v>
      </c>
      <c r="JF72" s="48">
        <f t="shared" si="683"/>
        <v>-2.2004314127805701E-2</v>
      </c>
      <c r="JG72" s="48">
        <f t="shared" si="683"/>
        <v>-2.164918883154807E-2</v>
      </c>
      <c r="JH72" s="48">
        <f t="shared" si="683"/>
        <v>-2.1275190337116688E-2</v>
      </c>
    </row>
    <row r="73" spans="16:268" hidden="1" x14ac:dyDescent="0.25">
      <c r="P73" s="48"/>
      <c r="Q73" s="48"/>
      <c r="R73" s="48">
        <f t="shared" si="675"/>
        <v>0.38068928560437837</v>
      </c>
      <c r="S73" s="48">
        <f>IF(R75&lt;=0,0,R73+S72)</f>
        <v>0.35969146650612788</v>
      </c>
      <c r="T73" s="48">
        <f t="shared" ref="T73:CE73" si="684">IF(S75&lt;=0,0,S73+T72)</f>
        <v>0.33837360565961061</v>
      </c>
      <c r="U73" s="48">
        <f t="shared" si="684"/>
        <v>0.31675399718005876</v>
      </c>
      <c r="V73" s="48">
        <f t="shared" si="684"/>
        <v>0.29485120352078098</v>
      </c>
      <c r="W73" s="48">
        <f t="shared" si="684"/>
        <v>0.27268403956029863</v>
      </c>
      <c r="X73" s="48">
        <f t="shared" si="684"/>
        <v>0.25027155646705979</v>
      </c>
      <c r="Y73" s="48">
        <f t="shared" si="684"/>
        <v>0.22763302535353641</v>
      </c>
      <c r="Z73" s="48">
        <f t="shared" si="684"/>
        <v>0.20478792073578542</v>
      </c>
      <c r="AA73" s="48">
        <f t="shared" si="684"/>
        <v>0.18175590381090276</v>
      </c>
      <c r="AB73" s="48">
        <f t="shared" si="684"/>
        <v>0.15855680556787258</v>
      </c>
      <c r="AC73" s="48">
        <f t="shared" si="684"/>
        <v>0.13521060974486357</v>
      </c>
      <c r="AD73" s="48">
        <f t="shared" si="684"/>
        <v>0.11173743564874225</v>
      </c>
      <c r="AE73" s="48">
        <f t="shared" si="684"/>
        <v>8.8157520851280688E-2</v>
      </c>
      <c r="AF73" s="48">
        <f t="shared" si="684"/>
        <v>6.4491203775779243E-2</v>
      </c>
      <c r="AG73" s="48">
        <f t="shared" si="684"/>
        <v>4.0758906190631092E-2</v>
      </c>
      <c r="AH73" s="48">
        <f t="shared" si="684"/>
        <v>1.6981115623147993E-2</v>
      </c>
      <c r="AI73" s="48">
        <f t="shared" si="684"/>
        <v>-6.821632289692129E-3</v>
      </c>
      <c r="AJ73" s="48">
        <f t="shared" si="684"/>
        <v>-3.0628771500523653E-2</v>
      </c>
      <c r="AK73" s="48">
        <f t="shared" si="684"/>
        <v>-5.441972328330176E-2</v>
      </c>
      <c r="AL73" s="48">
        <f t="shared" si="684"/>
        <v>-7.8173913984433338E-2</v>
      </c>
      <c r="AM73" s="48">
        <f t="shared" si="684"/>
        <v>-0.10187079277711525</v>
      </c>
      <c r="AN73" s="48">
        <f t="shared" si="684"/>
        <v>-0.12548984940346677</v>
      </c>
      <c r="AO73" s="48">
        <f t="shared" si="684"/>
        <v>-0.14901063189006766</v>
      </c>
      <c r="AP73" s="48">
        <f t="shared" si="684"/>
        <v>-0.17241276422082033</v>
      </c>
      <c r="AQ73" s="48">
        <f t="shared" si="684"/>
        <v>-0.19567596395288134</v>
      </c>
      <c r="AR73" s="48">
        <f t="shared" si="684"/>
        <v>-0.21878005975962522</v>
      </c>
      <c r="AS73" s="48">
        <f t="shared" si="684"/>
        <v>-0.24170500888656393</v>
      </c>
      <c r="AT73" s="48">
        <f t="shared" si="684"/>
        <v>-0.26443091450418504</v>
      </c>
      <c r="AU73" s="48">
        <f t="shared" si="684"/>
        <v>-0.28693804294354286</v>
      </c>
      <c r="AV73" s="48">
        <f t="shared" si="684"/>
        <v>-0.30920684079976851</v>
      </c>
      <c r="AW73" s="48">
        <f t="shared" si="684"/>
        <v>-0.3312179518882189</v>
      </c>
      <c r="AX73" s="48">
        <f t="shared" si="684"/>
        <v>-0.35295223403914416</v>
      </c>
      <c r="AY73" s="48">
        <f t="shared" si="684"/>
        <v>-0.37439077571617224</v>
      </c>
      <c r="AZ73" s="48">
        <f t="shared" si="684"/>
        <v>-0.39551491244453429</v>
      </c>
      <c r="BA73" s="48">
        <f t="shared" si="684"/>
        <v>-0.41630624303441965</v>
      </c>
      <c r="BB73" s="48">
        <f t="shared" si="684"/>
        <v>-0.43674664558556137</v>
      </c>
      <c r="BC73" s="48">
        <f t="shared" si="684"/>
        <v>-0.45681829326022322</v>
      </c>
      <c r="BD73" s="48">
        <f t="shared" si="684"/>
        <v>-0.4765036698085513</v>
      </c>
      <c r="BE73" s="48">
        <f t="shared" si="684"/>
        <v>-0.4957855848355987</v>
      </c>
      <c r="BF73" s="48">
        <f t="shared" si="684"/>
        <v>-0.5146471887948777</v>
      </c>
      <c r="BG73" s="48">
        <f t="shared" si="684"/>
        <v>-0.53307198769605513</v>
      </c>
      <c r="BH73" s="48">
        <f t="shared" si="684"/>
        <v>-0.5510438575141402</v>
      </c>
      <c r="BI73" s="48">
        <f t="shared" si="684"/>
        <v>-0.56854705828720109</v>
      </c>
      <c r="BJ73" s="48">
        <f t="shared" si="684"/>
        <v>-0.58556624789084977</v>
      </c>
      <c r="BK73" s="48">
        <f t="shared" si="684"/>
        <v>-0.60208649547684512</v>
      </c>
      <c r="BL73" s="48">
        <f t="shared" si="684"/>
        <v>-0.61809329456489837</v>
      </c>
      <c r="BM73" s="48">
        <f t="shared" si="684"/>
        <v>-0.63357257577480874</v>
      </c>
      <c r="BN73" s="48">
        <f t="shared" si="684"/>
        <v>-0.64851071918961778</v>
      </c>
      <c r="BO73" s="48">
        <f t="shared" si="684"/>
        <v>-0.66289456633757704</v>
      </c>
      <c r="BP73" s="48">
        <f t="shared" si="684"/>
        <v>-0.6767114317824604</v>
      </c>
      <c r="BQ73" s="48">
        <f t="shared" si="684"/>
        <v>-0.68994911431277783</v>
      </c>
      <c r="BR73" s="48">
        <f t="shared" si="684"/>
        <v>-0.70259590771924263</v>
      </c>
      <c r="BS73" s="48">
        <f t="shared" si="684"/>
        <v>-0.71464061115127198</v>
      </c>
      <c r="BT73" s="48">
        <f t="shared" si="684"/>
        <v>-0.72607253904338864</v>
      </c>
      <c r="BU73" s="48">
        <f t="shared" si="684"/>
        <v>-0.73688153060252481</v>
      </c>
      <c r="BV73" s="48">
        <f t="shared" si="684"/>
        <v>-0.74705795884758663</v>
      </c>
      <c r="BW73" s="48">
        <f t="shared" si="684"/>
        <v>-0.75659273919379499</v>
      </c>
      <c r="BX73" s="48">
        <f t="shared" si="684"/>
        <v>-0.76547733757351721</v>
      </c>
      <c r="BY73" s="48">
        <f t="shared" si="684"/>
        <v>-0.77370377808646251</v>
      </c>
      <c r="BZ73" s="48">
        <f t="shared" si="684"/>
        <v>-0.78126465017224656</v>
      </c>
      <c r="CA73" s="48">
        <f t="shared" si="684"/>
        <v>-0.78815311529913334</v>
      </c>
      <c r="CB73" s="48">
        <f t="shared" si="684"/>
        <v>-0.794362913162318</v>
      </c>
      <c r="CC73" s="48">
        <f t="shared" si="684"/>
        <v>-0.79988836738653668</v>
      </c>
      <c r="CD73" s="48">
        <f t="shared" si="684"/>
        <v>-0.80472439072734758</v>
      </c>
      <c r="CE73" s="48">
        <f t="shared" si="684"/>
        <v>-0.80886648976649456</v>
      </c>
      <c r="CF73" s="48">
        <f t="shared" ref="CF73:EQ73" si="685">IF(CE75&lt;=0,0,CE73+CF72)</f>
        <v>-0.81231076909685307</v>
      </c>
      <c r="CG73" s="48">
        <f t="shared" si="685"/>
        <v>-0.81505393499303991</v>
      </c>
      <c r="CH73" s="48">
        <f t="shared" si="685"/>
        <v>-0.81709329856385426</v>
      </c>
      <c r="CI73" s="48">
        <f t="shared" si="685"/>
        <v>-0.8184267783839676</v>
      </c>
      <c r="CJ73" s="48">
        <f t="shared" si="685"/>
        <v>-0.81905290260165375</v>
      </c>
      <c r="CK73" s="48">
        <f t="shared" si="685"/>
        <v>-0.81897081052060061</v>
      </c>
      <c r="CL73" s="48">
        <f t="shared" si="685"/>
        <v>-0.81818025365468827</v>
      </c>
      <c r="CM73" s="48">
        <f t="shared" si="685"/>
        <v>-0.8166815962526609</v>
      </c>
      <c r="CN73" s="48">
        <f t="shared" si="685"/>
        <v>-0.81447581529425139</v>
      </c>
      <c r="CO73" s="48">
        <f t="shared" si="685"/>
        <v>-0.81156449995495183</v>
      </c>
      <c r="CP73" s="48">
        <f t="shared" si="685"/>
        <v>-0.80794985054192459</v>
      </c>
      <c r="CQ73" s="48">
        <f t="shared" si="685"/>
        <v>-0.80363467689922807</v>
      </c>
      <c r="CR73" s="48">
        <f t="shared" si="685"/>
        <v>-0.79862239628494058</v>
      </c>
      <c r="CS73" s="48">
        <f t="shared" si="685"/>
        <v>-0.79291703072151787</v>
      </c>
      <c r="CT73" s="48">
        <f t="shared" si="685"/>
        <v>-0.78652320382027696</v>
      </c>
      <c r="CU73" s="48">
        <f t="shared" si="685"/>
        <v>-0.77944613708365773</v>
      </c>
      <c r="CV73" s="48">
        <f t="shared" si="685"/>
        <v>-0.77169164568682191</v>
      </c>
      <c r="CW73" s="48">
        <f t="shared" si="685"/>
        <v>-0.7632661337433112</v>
      </c>
      <c r="CX73" s="48">
        <f t="shared" si="685"/>
        <v>-0.75417658905717055</v>
      </c>
      <c r="CY73" s="48">
        <f t="shared" si="685"/>
        <v>-0.74443057736630247</v>
      </c>
      <c r="CZ73" s="48">
        <f t="shared" si="685"/>
        <v>-0.73403623608195312</v>
      </c>
      <c r="DA73" s="48">
        <f t="shared" si="685"/>
        <v>-0.72300226752900698</v>
      </c>
      <c r="DB73" s="48">
        <f t="shared" si="685"/>
        <v>-0.71133793169261439</v>
      </c>
      <c r="DC73" s="48">
        <f t="shared" si="685"/>
        <v>-0.69905303847716538</v>
      </c>
      <c r="DD73" s="48">
        <f t="shared" si="685"/>
        <v>-0.68615793948447057</v>
      </c>
      <c r="DE73" s="48">
        <f t="shared" si="685"/>
        <v>-0.67266351931689505</v>
      </c>
      <c r="DF73" s="48">
        <f t="shared" si="685"/>
        <v>-0.65858118641377572</v>
      </c>
      <c r="DG73" s="48">
        <f t="shared" si="685"/>
        <v>-0.64392286342824967</v>
      </c>
      <c r="DH73" s="48">
        <f t="shared" si="685"/>
        <v>-0.62870097715255646</v>
      </c>
      <c r="DI73" s="48">
        <f t="shared" si="685"/>
        <v>-0.61292844800036728</v>
      </c>
      <c r="DJ73" s="48">
        <f t="shared" si="685"/>
        <v>-0.59661867905469423</v>
      </c>
      <c r="DK73" s="48">
        <f t="shared" si="685"/>
        <v>-0.57978554469144672</v>
      </c>
      <c r="DL73" s="48">
        <f t="shared" si="685"/>
        <v>-0.56244337878741135</v>
      </c>
      <c r="DM73" s="48">
        <f t="shared" si="685"/>
        <v>-0.54460696252276675</v>
      </c>
      <c r="DN73" s="48">
        <f t="shared" si="685"/>
        <v>-0.52629151178904787</v>
      </c>
      <c r="DO73" s="48">
        <f t="shared" si="685"/>
        <v>-0.50751266421253816</v>
      </c>
      <c r="DP73" s="48">
        <f t="shared" si="685"/>
        <v>-0.48828646580502777</v>
      </c>
      <c r="DQ73" s="48">
        <f t="shared" si="685"/>
        <v>-0.46862935725236193</v>
      </c>
      <c r="DR73" s="48">
        <f t="shared" si="685"/>
        <v>-0.44855815985329728</v>
      </c>
      <c r="DS73" s="48">
        <f t="shared" si="685"/>
        <v>-0.42809006112007014</v>
      </c>
      <c r="DT73" s="48">
        <f t="shared" si="685"/>
        <v>-0.40724260005395124</v>
      </c>
      <c r="DU73" s="48">
        <f t="shared" si="685"/>
        <v>-0.38603365210714696</v>
      </c>
      <c r="DV73" s="48">
        <f t="shared" si="685"/>
        <v>-0.36448141384530147</v>
      </c>
      <c r="DW73" s="48">
        <f t="shared" si="685"/>
        <v>-0.34260438732244958</v>
      </c>
      <c r="DX73" s="48">
        <f t="shared" si="685"/>
        <v>-0.32042136418374428</v>
      </c>
      <c r="DY73" s="48">
        <f t="shared" si="685"/>
        <v>-0.29795140950722931</v>
      </c>
      <c r="DZ73" s="48">
        <f t="shared" si="685"/>
        <v>-0.27521384540100524</v>
      </c>
      <c r="EA73" s="48">
        <f t="shared" si="685"/>
        <v>-0.25222823436848535</v>
      </c>
      <c r="EB73" s="48">
        <f t="shared" si="685"/>
        <v>-0.22901436245648576</v>
      </c>
      <c r="EC73" s="48">
        <f t="shared" si="685"/>
        <v>-0.20559222220111786</v>
      </c>
      <c r="ED73" s="48">
        <f t="shared" si="685"/>
        <v>-0.18198199538555976</v>
      </c>
      <c r="EE73" s="48">
        <f t="shared" si="685"/>
        <v>-0.15820403562574348</v>
      </c>
      <c r="EF73" s="48">
        <f t="shared" si="685"/>
        <v>-0.13427885079758936</v>
      </c>
      <c r="EG73" s="48">
        <f t="shared" si="685"/>
        <v>-0.11022708532280438</v>
      </c>
      <c r="EH73" s="48">
        <f t="shared" si="685"/>
        <v>-8.6069502327098646E-2</v>
      </c>
      <c r="EI73" s="48">
        <f t="shared" si="685"/>
        <v>-6.1826965687079377E-2</v>
      </c>
      <c r="EJ73" s="48">
        <f t="shared" si="685"/>
        <v>-3.7520421981725796E-2</v>
      </c>
      <c r="EK73" s="48">
        <f t="shared" si="685"/>
        <v>-1.31708823634125E-2</v>
      </c>
      <c r="EL73" s="48">
        <f t="shared" si="685"/>
        <v>1.1200595635169935E-2</v>
      </c>
      <c r="EM73" s="48">
        <f t="shared" si="685"/>
        <v>3.5572926342383085E-2</v>
      </c>
      <c r="EN73" s="48">
        <f t="shared" si="685"/>
        <v>5.9925014221572481E-2</v>
      </c>
      <c r="EO73" s="48">
        <f t="shared" si="685"/>
        <v>8.4235772161392608E-2</v>
      </c>
      <c r="EP73" s="48">
        <f t="shared" si="685"/>
        <v>0.10848413976675558</v>
      </c>
      <c r="EQ73" s="48">
        <f t="shared" si="685"/>
        <v>0.13264910163454485</v>
      </c>
      <c r="ER73" s="48">
        <f t="shared" ref="ER73:HC73" si="686">IF(EQ75&lt;=0,0,EQ73+ER72)</f>
        <v>0.15670970559734421</v>
      </c>
      <c r="ES73" s="48">
        <f t="shared" si="686"/>
        <v>0.18064508092017015</v>
      </c>
      <c r="ET73" s="48">
        <f t="shared" si="686"/>
        <v>0.20443445643399216</v>
      </c>
      <c r="EU73" s="48">
        <f t="shared" si="686"/>
        <v>0.22805717858964811</v>
      </c>
      <c r="EV73" s="48">
        <f t="shared" si="686"/>
        <v>0.25149272941736484</v>
      </c>
      <c r="EW73" s="48">
        <f t="shared" si="686"/>
        <v>0.27472074437491201</v>
      </c>
      <c r="EX73" s="48">
        <f t="shared" si="686"/>
        <v>0.2977210300701339</v>
      </c>
      <c r="EY73" s="48">
        <f t="shared" si="686"/>
        <v>0.32047358184079811</v>
      </c>
      <c r="EZ73" s="48">
        <f t="shared" si="686"/>
        <v>0.34295860117821841</v>
      </c>
      <c r="FA73" s="48">
        <f t="shared" si="686"/>
        <v>0.36515651297723467</v>
      </c>
      <c r="FB73" s="48">
        <f t="shared" si="686"/>
        <v>0.38704798259949691</v>
      </c>
      <c r="FC73" s="48">
        <f t="shared" si="686"/>
        <v>0.40861393273330449</v>
      </c>
      <c r="FD73" s="48">
        <f t="shared" si="686"/>
        <v>0.42983556003690326</v>
      </c>
      <c r="FE73" s="48">
        <f t="shared" si="686"/>
        <v>0.45069435154889254</v>
      </c>
      <c r="FF73" s="48">
        <f t="shared" si="686"/>
        <v>0.47117210085322342</v>
      </c>
      <c r="FG73" s="48">
        <f t="shared" si="686"/>
        <v>0.49125092398261883</v>
      </c>
      <c r="FH73" s="48">
        <f t="shared" si="686"/>
        <v>0.51091327504843176</v>
      </c>
      <c r="FI73" s="48">
        <f t="shared" si="686"/>
        <v>0.53014196158161764</v>
      </c>
      <c r="FJ73" s="48">
        <f t="shared" si="686"/>
        <v>0.54892015957234785</v>
      </c>
      <c r="FK73" s="48">
        <f t="shared" si="686"/>
        <v>0.56723142819449945</v>
      </c>
      <c r="FL73" s="48">
        <f t="shared" si="686"/>
        <v>0.58505972420299313</v>
      </c>
      <c r="FM73" s="48">
        <f t="shared" si="686"/>
        <v>0.60238941598963591</v>
      </c>
      <c r="FN73" s="48">
        <f t="shared" si="686"/>
        <v>0.61920529728731188</v>
      </c>
      <c r="FO73" s="48">
        <f t="shared" si="686"/>
        <v>0.63549260050866574</v>
      </c>
      <c r="FP73" s="48">
        <f t="shared" si="686"/>
        <v>0.65123700970876819</v>
      </c>
      <c r="FQ73" s="48">
        <f t="shared" si="686"/>
        <v>0.66642467315968901</v>
      </c>
      <c r="FR73" s="48">
        <f t="shared" si="686"/>
        <v>0.6810422155259761</v>
      </c>
      <c r="FS73" s="48">
        <f t="shared" si="686"/>
        <v>0.69507674963110577</v>
      </c>
      <c r="FT73" s="48">
        <f t="shared" si="686"/>
        <v>0.70851588780372354</v>
      </c>
      <c r="FU73" s="48">
        <f t="shared" si="686"/>
        <v>0.72134775279400853</v>
      </c>
      <c r="FV73" s="48">
        <f t="shared" si="686"/>
        <v>0.7335609882507621</v>
      </c>
      <c r="FW73" s="48">
        <f t="shared" si="686"/>
        <v>0.74514476874973246</v>
      </c>
      <c r="FX73" s="48">
        <f t="shared" si="686"/>
        <v>0.75608880936475553</v>
      </c>
      <c r="FY73" s="48">
        <f t="shared" si="686"/>
        <v>0.76638337477275875</v>
      </c>
      <c r="FZ73" s="48">
        <f t="shared" si="686"/>
        <v>0.7760192878851877</v>
      </c>
      <c r="GA73" s="48">
        <f t="shared" si="686"/>
        <v>0.78498793799797162</v>
      </c>
      <c r="GB73" s="48">
        <f t="shared" si="686"/>
        <v>0.79328128845303336</v>
      </c>
      <c r="GC73" s="48">
        <f t="shared" si="686"/>
        <v>0.80089188380443943</v>
      </c>
      <c r="GD73" s="48">
        <f t="shared" si="686"/>
        <v>0.80781285648290868</v>
      </c>
      <c r="GE73" s="48">
        <f t="shared" si="686"/>
        <v>0.81403793295311155</v>
      </c>
      <c r="GF73" s="48">
        <f t="shared" si="686"/>
        <v>0.81956143935779047</v>
      </c>
      <c r="GG73" s="48">
        <f t="shared" si="686"/>
        <v>0.82437830664455847</v>
      </c>
      <c r="GH73" s="48">
        <f t="shared" si="686"/>
        <v>0.82848407516976375</v>
      </c>
      <c r="GI73" s="48">
        <f t="shared" si="686"/>
        <v>0.83187489877674625</v>
      </c>
      <c r="GJ73" s="48">
        <f t="shared" si="686"/>
        <v>0.83454754834287437</v>
      </c>
      <c r="GK73" s="48">
        <f t="shared" si="686"/>
        <v>0.83649941479482692</v>
      </c>
      <c r="GL73" s="48">
        <f t="shared" si="686"/>
        <v>0.83772851158713069</v>
      </c>
      <c r="GM73" s="48">
        <f t="shared" si="686"/>
        <v>0.83823347664310799</v>
      </c>
      <c r="GN73" s="48">
        <f t="shared" si="686"/>
        <v>0.83801357375533791</v>
      </c>
      <c r="GO73" s="48">
        <f t="shared" si="686"/>
        <v>0.8370686934461663</v>
      </c>
      <c r="GP73" s="48">
        <f t="shared" si="686"/>
        <v>0.83539935328536896</v>
      </c>
      <c r="GQ73" s="48">
        <f t="shared" si="686"/>
        <v>0.83300669766581392</v>
      </c>
      <c r="GR73" s="48">
        <f t="shared" si="686"/>
        <v>0.82989249703743506</v>
      </c>
      <c r="GS73" s="48">
        <f t="shared" si="686"/>
        <v>0.82605914659911661</v>
      </c>
      <c r="GT73" s="48">
        <f t="shared" si="686"/>
        <v>0.82150966445049178</v>
      </c>
      <c r="GU73" s="48">
        <f t="shared" si="686"/>
        <v>0.81624768920459234</v>
      </c>
      <c r="GV73" s="48">
        <f t="shared" si="686"/>
        <v>0.81027747706366493</v>
      </c>
      <c r="GW73" s="48">
        <f t="shared" si="686"/>
        <v>0.80360389836069346</v>
      </c>
      <c r="GX73" s="48">
        <f t="shared" si="686"/>
        <v>0.79623243356876572</v>
      </c>
      <c r="GY73" s="48">
        <f t="shared" si="686"/>
        <v>0.78816916878313981</v>
      </c>
      <c r="GZ73" s="48">
        <f t="shared" si="686"/>
        <v>0.77942079067801517</v>
      </c>
      <c r="HA73" s="48">
        <f t="shared" si="686"/>
        <v>0.76999458094384365</v>
      </c>
      <c r="HB73" s="48">
        <f t="shared" si="686"/>
        <v>0.75989841020887805</v>
      </c>
      <c r="HC73" s="48">
        <f t="shared" si="686"/>
        <v>0.74914073145083837</v>
      </c>
      <c r="HD73" s="48">
        <f t="shared" ref="HD73:JH73" si="687">IF(HC75&lt;=0,0,HC73+HD72)</f>
        <v>0.73773057290368504</v>
      </c>
      <c r="HE73" s="48">
        <f t="shared" si="687"/>
        <v>0.72567753046591343</v>
      </c>
      <c r="HF73" s="48">
        <f t="shared" si="687"/>
        <v>0.71299175961678529</v>
      </c>
      <c r="HG73" s="48">
        <f t="shared" si="687"/>
        <v>0.6996839668474899</v>
      </c>
      <c r="HH73" s="48">
        <f t="shared" si="687"/>
        <v>0.68576540061373936</v>
      </c>
      <c r="HI73" s="48">
        <f t="shared" si="687"/>
        <v>0.67124784181884112</v>
      </c>
      <c r="HJ73" s="48">
        <f t="shared" si="687"/>
        <v>0.656143593834286</v>
      </c>
      <c r="HK73" s="48">
        <f t="shared" si="687"/>
        <v>0.640465472066716</v>
      </c>
      <c r="HL73" s="48">
        <f t="shared" si="687"/>
        <v>0.62422679308004847</v>
      </c>
      <c r="HM73" s="48">
        <f t="shared" si="687"/>
        <v>0.60744136328268983</v>
      </c>
      <c r="HN73" s="48">
        <f t="shared" si="687"/>
        <v>0.59012346718799147</v>
      </c>
      <c r="HO73" s="48">
        <f t="shared" si="687"/>
        <v>0.57228785525975268</v>
      </c>
      <c r="HP73" s="48">
        <f t="shared" si="687"/>
        <v>0.55394973135163461</v>
      </c>
      <c r="HQ73" s="48">
        <f t="shared" si="687"/>
        <v>0.5351247397520239</v>
      </c>
      <c r="HR73" s="48">
        <f t="shared" si="687"/>
        <v>0.51582895184517041</v>
      </c>
      <c r="HS73" s="48">
        <f t="shared" si="687"/>
        <v>0.49607885239978011</v>
      </c>
      <c r="HT73" s="48">
        <f t="shared" si="687"/>
        <v>0.47589132549718038</v>
      </c>
      <c r="HU73" s="48">
        <f t="shared" si="687"/>
        <v>0.45528364011055006</v>
      </c>
      <c r="HV73" s="48">
        <f t="shared" si="687"/>
        <v>0.43427343534786622</v>
      </c>
      <c r="HW73" s="48">
        <f t="shared" si="687"/>
        <v>0.41287870537063937</v>
      </c>
      <c r="HX73" s="48">
        <f t="shared" si="687"/>
        <v>0.39111778400238045</v>
      </c>
      <c r="HY73" s="48">
        <f t="shared" si="687"/>
        <v>0.36900932903824823</v>
      </c>
      <c r="HZ73" s="48">
        <f t="shared" si="687"/>
        <v>0.34657230627093344</v>
      </c>
      <c r="IA73" s="48">
        <f t="shared" si="687"/>
        <v>0.32382597324534251</v>
      </c>
      <c r="IB73" s="48">
        <f t="shared" si="687"/>
        <v>0.30078986275597908</v>
      </c>
      <c r="IC73" s="48">
        <f t="shared" si="687"/>
        <v>0.27748376610163439</v>
      </c>
      <c r="ID73" s="48">
        <f t="shared" si="687"/>
        <v>0.25392771611137505</v>
      </c>
      <c r="IE73" s="48">
        <f t="shared" si="687"/>
        <v>0.2301419699560377</v>
      </c>
      <c r="IF73" s="48">
        <f t="shared" si="687"/>
        <v>0.20614699176028806</v>
      </c>
      <c r="IG73" s="48">
        <f t="shared" si="687"/>
        <v>0.18196343502981063</v>
      </c>
      <c r="IH73" s="48">
        <f t="shared" si="687"/>
        <v>0.15761212490873083</v>
      </c>
      <c r="II73" s="48">
        <f t="shared" si="687"/>
        <v>0.13311404028210344</v>
      </c>
      <c r="IJ73" s="48">
        <f t="shared" si="687"/>
        <v>0.10849029573981595</v>
      </c>
      <c r="IK73" s="48">
        <f t="shared" si="687"/>
        <v>8.3762123415360074E-2</v>
      </c>
      <c r="IL73" s="48">
        <f t="shared" si="687"/>
        <v>5.8950854717067472E-2</v>
      </c>
      <c r="IM73" s="48">
        <f t="shared" si="687"/>
        <v>3.4077901965886143E-2</v>
      </c>
      <c r="IN73" s="48">
        <f t="shared" si="687"/>
        <v>9.164739955957419E-3</v>
      </c>
      <c r="IO73" s="48">
        <f t="shared" si="687"/>
        <v>-1.5767112545925277E-2</v>
      </c>
      <c r="IP73" s="48">
        <f t="shared" si="687"/>
        <v>-4.0696111346919014E-2</v>
      </c>
      <c r="IQ73" s="48">
        <f t="shared" si="687"/>
        <v>-6.56007054042239E-2</v>
      </c>
      <c r="IR73" s="48">
        <f t="shared" si="687"/>
        <v>-9.0459355415341502E-2</v>
      </c>
      <c r="IS73" s="48">
        <f t="shared" si="687"/>
        <v>-0.11525055240623959</v>
      </c>
      <c r="IT73" s="48">
        <f t="shared" si="687"/>
        <v>-0.13995283630143085</v>
      </c>
      <c r="IU73" s="48">
        <f t="shared" si="687"/>
        <v>-0.16454481446081975</v>
      </c>
      <c r="IV73" s="48">
        <f t="shared" si="687"/>
        <v>-0.18900518016603332</v>
      </c>
      <c r="IW73" s="48">
        <f t="shared" si="687"/>
        <v>-0.21331273104198098</v>
      </c>
      <c r="IX73" s="48">
        <f t="shared" si="687"/>
        <v>-0.23744638739667101</v>
      </c>
      <c r="IY73" s="48">
        <f t="shared" si="687"/>
        <v>-0.26138521046400415</v>
      </c>
      <c r="IZ73" s="48">
        <f t="shared" si="687"/>
        <v>-0.28510842053395291</v>
      </c>
      <c r="JA73" s="48">
        <f t="shared" si="687"/>
        <v>-0.30859541495435738</v>
      </c>
      <c r="JB73" s="48">
        <f t="shared" si="687"/>
        <v>-0.33182578598856716</v>
      </c>
      <c r="JC73" s="48">
        <f t="shared" si="687"/>
        <v>-0.35477933851458637</v>
      </c>
      <c r="JD73" s="48">
        <f t="shared" si="687"/>
        <v>-0.37743610754932777</v>
      </c>
      <c r="JE73" s="48">
        <f t="shared" si="687"/>
        <v>-0.39977637558336504</v>
      </c>
      <c r="JF73" s="48">
        <f t="shared" si="687"/>
        <v>-0.42178068971117072</v>
      </c>
      <c r="JG73" s="48">
        <f t="shared" si="687"/>
        <v>-0.44342987854271881</v>
      </c>
      <c r="JH73" s="48">
        <f t="shared" si="687"/>
        <v>-0.46470506887983548</v>
      </c>
    </row>
    <row r="74" spans="16:268" hidden="1" x14ac:dyDescent="0.25">
      <c r="P74" s="48"/>
      <c r="Q74" s="48"/>
      <c r="R74" s="48">
        <f t="shared" si="675"/>
        <v>9.8058233314329133</v>
      </c>
      <c r="S74" s="48">
        <f>$P$39*(S73+R73)/2</f>
        <v>9.283487133780854</v>
      </c>
      <c r="T74" s="48">
        <f t="shared" ref="T74:U74" si="688">$P$39*(T73+S73)/2</f>
        <v>8.7528992312663281</v>
      </c>
      <c r="U74" s="48">
        <f t="shared" si="688"/>
        <v>8.2145148352519683</v>
      </c>
      <c r="V74" s="48">
        <f t="shared" ref="V74" si="689">$P$39*(V73+U73)/2</f>
        <v>7.6687960829271429</v>
      </c>
      <c r="W74" s="48">
        <f t="shared" ref="W74" si="690">$P$39*(W73+V73)/2</f>
        <v>7.1162116412286283</v>
      </c>
      <c r="X74" s="48">
        <f t="shared" ref="X74" si="691">$P$39*(X73+W73)/2</f>
        <v>6.5572363049952225</v>
      </c>
      <c r="Y74" s="48">
        <f t="shared" ref="Y74" si="692">$P$39*(Y73+X73)/2</f>
        <v>5.9923505896925748</v>
      </c>
      <c r="Z74" s="48">
        <f t="shared" ref="Z74" si="693">$P$39*(Z73+Y73)/2</f>
        <v>5.4220403190578814</v>
      </c>
      <c r="AA74" s="48">
        <f t="shared" ref="AA74" si="694">$P$39*(AA73+Z73)/2</f>
        <v>4.8467962080219262</v>
      </c>
      <c r="AB74" s="48">
        <f t="shared" ref="AB74" si="695">$P$39*(AB73+AA73)/2</f>
        <v>4.2671134412586964</v>
      </c>
      <c r="AC74" s="48">
        <f t="shared" ref="AC74" si="696">$P$39*(AC73+AB73)/2</f>
        <v>3.683491247720597</v>
      </c>
      <c r="AD74" s="48">
        <f t="shared" ref="AD74" si="697">$P$39*(AD73+AC73)/2</f>
        <v>3.0964324715206737</v>
      </c>
      <c r="AE74" s="48">
        <f t="shared" ref="AE74" si="698">$P$39*(AE73+AD73)/2</f>
        <v>2.506443139541084</v>
      </c>
      <c r="AF74" s="48">
        <f t="shared" ref="AF74" si="699">$P$39*(AF73+AE73)/2</f>
        <v>1.9140320261214123</v>
      </c>
      <c r="AG74" s="48">
        <f t="shared" ref="AG74" si="700">$P$39*(AG73+AF73)/2</f>
        <v>1.3197102152060731</v>
      </c>
      <c r="AH74" s="48">
        <f t="shared" ref="AH74" si="701">$P$39*(AH73+AG73)/2</f>
        <v>0.72399066032505199</v>
      </c>
      <c r="AI74" s="48">
        <f t="shared" ref="AI74" si="702">$P$39*(AI73+AH73)/2</f>
        <v>0.12738774278389317</v>
      </c>
      <c r="AJ74" s="48">
        <f t="shared" ref="AJ74" si="703">$P$39*(AJ73+AI73)/2</f>
        <v>-0.46958317156450613</v>
      </c>
      <c r="AK74" s="48">
        <f t="shared" ref="AK74" si="704">$P$39*(AK73+AJ73)/2</f>
        <v>-1.066406176582001</v>
      </c>
      <c r="AL74" s="48">
        <f t="shared" ref="AL74" si="705">$P$39*(AL73+AK73)/2</f>
        <v>-1.6625652707574716</v>
      </c>
      <c r="AM74" s="48">
        <f t="shared" ref="AM74" si="706">$P$39*(AM73+AL73)/2</f>
        <v>-2.2575448024028457</v>
      </c>
      <c r="AN74" s="48">
        <f t="shared" ref="AN74" si="707">$P$39*(AN73+AM73)/2</f>
        <v>-2.8508299147362912</v>
      </c>
      <c r="AO74" s="48">
        <f t="shared" ref="AO74" si="708">$P$39*(AO73+AN73)/2</f>
        <v>-3.4419069904789028</v>
      </c>
      <c r="AP74" s="48">
        <f t="shared" ref="AP74" si="709">$P$39*(AP73+AO73)/2</f>
        <v>-4.030264095582818</v>
      </c>
      <c r="AQ74" s="48">
        <f t="shared" ref="AQ74" si="710">$P$39*(AQ73+AP73)/2</f>
        <v>-4.61539142171039</v>
      </c>
      <c r="AR74" s="48">
        <f t="shared" ref="AR74" si="711">$P$39*(AR73+AQ73)/2</f>
        <v>-5.196781727084594</v>
      </c>
      <c r="AS74" s="48">
        <f t="shared" ref="AS74" si="712">$P$39*(AS73+AR73)/2</f>
        <v>-5.7739307753330618</v>
      </c>
      <c r="AT74" s="48">
        <f t="shared" ref="AT74" si="713">$P$39*(AT73+AS73)/2</f>
        <v>-6.3463377719481828</v>
      </c>
      <c r="AU74" s="48">
        <f t="shared" ref="AU74" si="714">$P$39*(AU73+AT73)/2</f>
        <v>-6.9135057979845476</v>
      </c>
      <c r="AV74" s="48">
        <f t="shared" ref="AV74" si="715">$P$39*(AV73+AU73)/2</f>
        <v>-7.4749422406301118</v>
      </c>
      <c r="AW74" s="48">
        <f t="shared" ref="AW74" si="716">$P$39*(AW73+AV73)/2</f>
        <v>-8.0301592202734877</v>
      </c>
      <c r="AX74" s="48">
        <f t="shared" ref="AX74" si="717">$P$39*(AX73+AW73)/2</f>
        <v>-8.5786740136987412</v>
      </c>
      <c r="AY74" s="48">
        <f t="shared" ref="AY74" si="718">$P$39*(AY73+AX73)/2</f>
        <v>-9.1200094730462471</v>
      </c>
      <c r="AZ74" s="48">
        <f t="shared" ref="AZ74" si="719">$P$39*(AZ73+AY73)/2</f>
        <v>-9.6536944401788283</v>
      </c>
      <c r="BA74" s="48">
        <f t="shared" ref="BA74" si="720">$P$39*(BA73+AZ73)/2</f>
        <v>-10.179264156093435</v>
      </c>
      <c r="BB74" s="48">
        <f t="shared" ref="BB74" si="721">$P$39*(BB73+BA73)/2</f>
        <v>-10.696260665020885</v>
      </c>
      <c r="BC74" s="48">
        <f t="shared" ref="BC74" si="722">$P$39*(BC73+BB73)/2</f>
        <v>-11.204233212878526</v>
      </c>
      <c r="BD74" s="48">
        <f t="shared" ref="BD74" si="723">$P$39*(BD73+BC73)/2</f>
        <v>-11.702738639713898</v>
      </c>
      <c r="BE74" s="48">
        <f t="shared" ref="BE74" si="724">$P$39*(BE73+BD73)/2</f>
        <v>-12.191341765804202</v>
      </c>
      <c r="BF74" s="48">
        <f t="shared" ref="BF74" si="725">$P$39*(BF73+BE73)/2</f>
        <v>-12.669615771087681</v>
      </c>
      <c r="BG74" s="48">
        <f t="shared" ref="BG74" si="726">$P$39*(BG73+BF73)/2</f>
        <v>-13.137142567581646</v>
      </c>
      <c r="BH74" s="48">
        <f t="shared" ref="BH74" si="727">$P$39*(BH73+BG73)/2</f>
        <v>-13.593513164473293</v>
      </c>
      <c r="BI74" s="48">
        <f t="shared" ref="BI74" si="728">$P$39*(BI73+BH73)/2</f>
        <v>-14.038328025562112</v>
      </c>
      <c r="BJ74" s="48">
        <f t="shared" ref="BJ74" si="729">$P$39*(BJ73+BI73)/2</f>
        <v>-14.471197418743891</v>
      </c>
      <c r="BK74" s="48">
        <f t="shared" ref="BK74" si="730">$P$39*(BK73+BJ73)/2</f>
        <v>-14.891741757230204</v>
      </c>
      <c r="BL74" s="48">
        <f t="shared" ref="BL74" si="731">$P$39*(BL73+BK73)/2</f>
        <v>-15.299591932207942</v>
      </c>
      <c r="BM74" s="48">
        <f t="shared" ref="BM74" si="732">$P$39*(BM73+BL73)/2</f>
        <v>-15.694389636640576</v>
      </c>
      <c r="BN74" s="48">
        <f t="shared" ref="BN74" si="733">$P$39*(BN73+BM73)/2</f>
        <v>-16.075787679933018</v>
      </c>
      <c r="BO74" s="48">
        <f t="shared" ref="BO74" si="734">$P$39*(BO73+BN73)/2</f>
        <v>-16.443450293190249</v>
      </c>
      <c r="BP74" s="48">
        <f t="shared" ref="BP74" si="735">$P$39*(BP73+BO73)/2</f>
        <v>-16.797053424785478</v>
      </c>
      <c r="BQ74" s="48">
        <f t="shared" ref="BQ74" si="736">$P$39*(BQ73+BP73)/2</f>
        <v>-17.13628502598808</v>
      </c>
      <c r="BR74" s="48">
        <f t="shared" ref="BR74" si="737">$P$39*(BR73+BQ73)/2</f>
        <v>-17.460845326399443</v>
      </c>
      <c r="BS74" s="48">
        <f t="shared" ref="BS74" si="738">$P$39*(BS73+BR73)/2</f>
        <v>-17.770447098947599</v>
      </c>
      <c r="BT74" s="48">
        <f t="shared" ref="BT74" si="739">$P$39*(BT73+BS73)/2</f>
        <v>-18.064815914210502</v>
      </c>
      <c r="BU74" s="48">
        <f t="shared" ref="BU74" si="740">$P$39*(BU73+BT73)/2</f>
        <v>-18.343690383840617</v>
      </c>
      <c r="BV74" s="48">
        <f t="shared" ref="BV74" si="741">$P$39*(BV73+BU73)/2</f>
        <v>-18.606822392869649</v>
      </c>
      <c r="BW74" s="48">
        <f t="shared" ref="BW74" si="742">$P$39*(BW73+BV73)/2</f>
        <v>-18.853977320691182</v>
      </c>
      <c r="BX74" s="48">
        <f t="shared" ref="BX74" si="743">$P$39*(BX73+BW73)/2</f>
        <v>-19.084934250523542</v>
      </c>
      <c r="BY74" s="48">
        <f t="shared" ref="BY74" si="744">$P$39*(BY73+BX73)/2</f>
        <v>-19.299486167159529</v>
      </c>
      <c r="BZ74" s="48">
        <f t="shared" ref="BZ74" si="745">$P$39*(BZ73+BY73)/2</f>
        <v>-19.497440142826097</v>
      </c>
      <c r="CA74" s="48">
        <f t="shared" ref="CA74" si="746">$P$39*(CA73+BZ73)/2</f>
        <v>-19.678617510988513</v>
      </c>
      <c r="CB74" s="48">
        <f t="shared" ref="CB74" si="747">$P$39*(CB73+CA73)/2</f>
        <v>-19.842854027938184</v>
      </c>
      <c r="CC74" s="48">
        <f t="shared" ref="CC74" si="748">$P$39*(CC73+CB73)/2</f>
        <v>-19.990000022015597</v>
      </c>
      <c r="CD74" s="48">
        <f t="shared" ref="CD74" si="749">$P$39*(CD73+CC73)/2</f>
        <v>-20.119920530332045</v>
      </c>
      <c r="CE74" s="48">
        <f t="shared" ref="CE74" si="750">$P$39*(CE73+CD73)/2</f>
        <v>-20.232495422861678</v>
      </c>
      <c r="CF74" s="48">
        <f t="shared" ref="CF74" si="751">$P$39*(CF73+CE73)/2</f>
        <v>-20.327619513789941</v>
      </c>
      <c r="CG74" s="48">
        <f t="shared" ref="CG74" si="752">$P$39*(CG73+CF73)/2</f>
        <v>-20.40520266001284</v>
      </c>
      <c r="CH74" s="48">
        <f t="shared" ref="CH74" si="753">$P$39*(CH73+CG73)/2</f>
        <v>-20.46516984668979</v>
      </c>
      <c r="CI74" s="48">
        <f t="shared" ref="CI74" si="754">$P$39*(CI73+CH73)/2</f>
        <v>-20.507461259769723</v>
      </c>
      <c r="CJ74" s="48">
        <f t="shared" ref="CJ74" si="755">$P$39*(CJ73+CI73)/2</f>
        <v>-20.532032345417694</v>
      </c>
      <c r="CK74" s="48">
        <f t="shared" ref="CK74" si="756">$P$39*(CK73+CJ73)/2</f>
        <v>-20.538853856277342</v>
      </c>
      <c r="CL74" s="48">
        <f t="shared" ref="CL74" si="757">$P$39*(CL73+CK73)/2</f>
        <v>-20.52791188453055</v>
      </c>
      <c r="CM74" s="48">
        <f t="shared" ref="CM74" si="758">$P$39*(CM73+CL73)/2</f>
        <v>-20.499207881701864</v>
      </c>
      <c r="CN74" s="48">
        <f t="shared" ref="CN74" si="759">$P$39*(CN73+CM73)/2</f>
        <v>-20.452758665188643</v>
      </c>
      <c r="CO74" s="48">
        <f t="shared" ref="CO74" si="760">$P$39*(CO73+CN73)/2</f>
        <v>-20.388596411501357</v>
      </c>
      <c r="CP74" s="48">
        <f t="shared" ref="CP74" si="761">$P$39*(CP73+CO73)/2</f>
        <v>-20.306768636210016</v>
      </c>
      <c r="CQ74" s="48">
        <f t="shared" ref="CQ74" si="762">$P$39*(CQ73+CP73)/2</f>
        <v>-20.207338160605236</v>
      </c>
      <c r="CR74" s="48">
        <f t="shared" ref="CR74" si="763">$P$39*(CR73+CQ73)/2</f>
        <v>-20.090383065083365</v>
      </c>
      <c r="CS74" s="48">
        <f t="shared" ref="CS74" si="764">$P$39*(CS73+CR73)/2</f>
        <v>-19.955996629304792</v>
      </c>
      <c r="CT74" s="48">
        <f t="shared" ref="CT74" si="765">$P$39*(CT73+CS73)/2</f>
        <v>-19.804287259153476</v>
      </c>
      <c r="CU74" s="48">
        <f t="shared" ref="CU74" si="766">$P$39*(CU73+CT73)/2</f>
        <v>-19.635378400554544</v>
      </c>
      <c r="CV74" s="48">
        <f t="shared" ref="CV74" si="767">$P$39*(CV73+CU73)/2</f>
        <v>-19.449408440215407</v>
      </c>
      <c r="CW74" s="48">
        <f t="shared" ref="CW74" si="768">$P$39*(CW73+CV73)/2</f>
        <v>-19.246530593369087</v>
      </c>
      <c r="CX74" s="48">
        <f t="shared" ref="CX74" si="769">$P$39*(CX73+CW73)/2</f>
        <v>-19.026912778609169</v>
      </c>
      <c r="CY74" s="48">
        <f t="shared" ref="CY74" si="770">$P$39*(CY73+CX73)/2</f>
        <v>-18.790737479906287</v>
      </c>
      <c r="CZ74" s="48">
        <f t="shared" ref="CZ74" si="771">$P$39*(CZ73+CY73)/2</f>
        <v>-18.538201595927323</v>
      </c>
      <c r="DA74" s="48">
        <f t="shared" ref="DA74" si="772">$P$39*(DA73+CZ73)/2</f>
        <v>-18.269516276777495</v>
      </c>
      <c r="DB74" s="48">
        <f t="shared" ref="DB74" si="773">$P$39*(DB73+DA73)/2</f>
        <v>-17.984906748293135</v>
      </c>
      <c r="DC74" s="48">
        <f t="shared" ref="DC74" si="774">$P$39*(DC73+DB73)/2</f>
        <v>-17.684612124029915</v>
      </c>
      <c r="DD74" s="48">
        <f t="shared" ref="DD74" si="775">$P$39*(DD73+DC73)/2</f>
        <v>-17.368885205107915</v>
      </c>
      <c r="DE74" s="48">
        <f t="shared" ref="DE74" si="776">$P$39*(DE73+DD73)/2</f>
        <v>-17.037992268071555</v>
      </c>
      <c r="DF74" s="48">
        <f t="shared" ref="DF74" si="777">$P$39*(DF73+DE73)/2</f>
        <v>-16.692212840941018</v>
      </c>
      <c r="DG74" s="48">
        <f t="shared" ref="DG74" si="778">$P$39*(DG73+DF73)/2</f>
        <v>-16.331839467648841</v>
      </c>
      <c r="DH74" s="48">
        <f t="shared" ref="DH74" si="779">$P$39*(DH73+DG73)/2</f>
        <v>-15.957177461052259</v>
      </c>
      <c r="DI74" s="48">
        <f t="shared" ref="DI74" si="780">$P$39*(DI73+DH73)/2</f>
        <v>-15.568544644729585</v>
      </c>
      <c r="DJ74" s="48">
        <f t="shared" ref="DJ74" si="781">$P$39*(DJ73+DI73)/2</f>
        <v>-15.166271083775138</v>
      </c>
      <c r="DK74" s="48">
        <f t="shared" ref="DK74" si="782">$P$39*(DK73+DJ73)/2</f>
        <v>-14.750698804826181</v>
      </c>
      <c r="DL74" s="48">
        <f t="shared" ref="DL74" si="783">$P$39*(DL73+DK73)/2</f>
        <v>-14.322181505558161</v>
      </c>
      <c r="DM74" s="48">
        <f t="shared" ref="DM74" si="784">$P$39*(DM73+DL73)/2</f>
        <v>-13.88108425388508</v>
      </c>
      <c r="DN74" s="48">
        <f t="shared" ref="DN74" si="785">$P$39*(DN73+DM73)/2</f>
        <v>-13.427783177128601</v>
      </c>
      <c r="DO74" s="48">
        <f t="shared" ref="DO74" si="786">$P$39*(DO73+DN73)/2</f>
        <v>-12.962665141417922</v>
      </c>
      <c r="DP74" s="48">
        <f t="shared" ref="DP74" si="787">$P$39*(DP73+DO73)/2</f>
        <v>-12.48612742159516</v>
      </c>
      <c r="DQ74" s="48">
        <f t="shared" ref="DQ74" si="788">$P$39*(DQ73+DP73)/2</f>
        <v>-11.998577361906724</v>
      </c>
      <c r="DR74" s="48">
        <f t="shared" ref="DR74" si="789">$P$39*(DR73+DQ73)/2</f>
        <v>-11.500432027768227</v>
      </c>
      <c r="DS74" s="48">
        <f t="shared" ref="DS74" si="790">$P$39*(DS73+DR73)/2</f>
        <v>-10.992117848903012</v>
      </c>
      <c r="DT74" s="48">
        <f t="shared" ref="DT74" si="791">$P$39*(DT73+DS73)/2</f>
        <v>-10.47407025416363</v>
      </c>
      <c r="DU74" s="48">
        <f t="shared" ref="DU74" si="792">$P$39*(DU73+DT73)/2</f>
        <v>-9.9467332983452224</v>
      </c>
      <c r="DV74" s="48">
        <f t="shared" ref="DV74" si="793">$P$39*(DV73+DU73)/2</f>
        <v>-9.4105592813119472</v>
      </c>
      <c r="DW74" s="48">
        <f t="shared" ref="DW74" si="794">$P$39*(DW73+DV73)/2</f>
        <v>-8.8660083597637804</v>
      </c>
      <c r="DX74" s="48">
        <f t="shared" ref="DX74" si="795">$P$39*(DX73+DW73)/2</f>
        <v>-8.3135481519844188</v>
      </c>
      <c r="DY74" s="48">
        <f t="shared" ref="DY74" si="796">$P$39*(DY73+DX73)/2</f>
        <v>-7.7536533359037225</v>
      </c>
      <c r="DZ74" s="48">
        <f t="shared" ref="DZ74" si="797">$P$39*(DZ73+DY73)/2</f>
        <v>-7.1868052408210525</v>
      </c>
      <c r="EA74" s="48">
        <f t="shared" ref="EA74" si="798">$P$39*(EA73+DZ73)/2</f>
        <v>-6.6134914331536381</v>
      </c>
      <c r="EB74" s="48">
        <f t="shared" ref="EB74" si="799">$P$39*(EB73+EA73)/2</f>
        <v>-6.0342052965540747</v>
      </c>
      <c r="EC74" s="48">
        <f t="shared" ref="EC74" si="800">$P$39*(EC73+EB73)/2</f>
        <v>-5.4494456067695083</v>
      </c>
      <c r="ED74" s="48">
        <f t="shared" ref="ED74" si="801">$P$39*(ED73+EC73)/2</f>
        <v>-4.8597161016066961</v>
      </c>
      <c r="EE74" s="48">
        <f t="shared" ref="EE74" si="802">$P$39*(EE73+ED73)/2</f>
        <v>-4.2655250463805157</v>
      </c>
      <c r="EF74" s="48">
        <f t="shared" ref="EF74" si="803">$P$39*(EF73+EE73)/2</f>
        <v>-3.6673847952179455</v>
      </c>
      <c r="EG74" s="48">
        <f t="shared" ref="EG74" si="804">$P$39*(EG73+EF73)/2</f>
        <v>-3.0658113486017897</v>
      </c>
      <c r="EH74" s="48">
        <f t="shared" ref="EH74" si="805">$P$39*(EH73+EG73)/2</f>
        <v>-2.4613239075412499</v>
      </c>
      <c r="EI74" s="48">
        <f t="shared" ref="EI74" si="806">$P$39*(EI73+EH73)/2</f>
        <v>-1.8544444247469114</v>
      </c>
      <c r="EJ74" s="48">
        <f t="shared" ref="EJ74" si="807">$P$39*(EJ73+EI73)/2</f>
        <v>-1.2456971532134511</v>
      </c>
      <c r="EK74" s="48">
        <f t="shared" ref="EK74" si="808">$P$39*(EK73+EJ73)/2</f>
        <v>-0.63560819259712764</v>
      </c>
      <c r="EL74" s="48">
        <f t="shared" ref="EL74" si="809">$P$39*(EL73+EK73)/2</f>
        <v>-2.470503378073903E-2</v>
      </c>
      <c r="EM74" s="48">
        <f t="shared" ref="EM74" si="810">$P$39*(EM73+EL73)/2</f>
        <v>0.58648389797067468</v>
      </c>
      <c r="EN74" s="48">
        <f t="shared" ref="EN74" si="811">$P$39*(EN73+EM73)/2</f>
        <v>1.1974297008679216</v>
      </c>
      <c r="EO74" s="48">
        <f t="shared" ref="EO74" si="812">$P$39*(EO73+EN73)/2</f>
        <v>1.8076034550696087</v>
      </c>
      <c r="EP74" s="48">
        <f t="shared" ref="EP74" si="813">$P$39*(EP73+EO73)/2</f>
        <v>2.4164766813674641</v>
      </c>
      <c r="EQ74" s="48">
        <f t="shared" ref="EQ74" si="814">$P$39*(EQ73+EP73)/2</f>
        <v>3.0235217996884489</v>
      </c>
      <c r="ER74" s="48">
        <f t="shared" ref="ER74" si="815">$P$39*(ER73+EQ73)/2</f>
        <v>3.6282125870047959</v>
      </c>
      <c r="ES74" s="48">
        <f t="shared" ref="ES74" si="816">$P$39*(ES73+ER73)/2</f>
        <v>4.2300246342537111</v>
      </c>
      <c r="ET74" s="48">
        <f t="shared" ref="ET74" si="817">$P$39*(ET73+ES73)/2</f>
        <v>4.8284358018751918</v>
      </c>
      <c r="EU74" s="48">
        <f t="shared" ref="EU74" si="818">$P$39*(EU73+ET73)/2</f>
        <v>5.4229266735590969</v>
      </c>
      <c r="EV74" s="48">
        <f t="shared" ref="EV74" si="819">$P$39*(EV73+EU73)/2</f>
        <v>6.012981007810458</v>
      </c>
      <c r="EW74" s="48">
        <f t="shared" ref="EW74" si="820">$P$39*(EW73+EV73)/2</f>
        <v>6.5980861869348013</v>
      </c>
      <c r="EX74" s="48">
        <f t="shared" ref="EX74" si="821">$P$39*(EX73+EW73)/2</f>
        <v>7.1777336630519004</v>
      </c>
      <c r="EY74" s="48">
        <f t="shared" ref="EY74" si="822">$P$39*(EY73+EX73)/2</f>
        <v>7.7514194007453154</v>
      </c>
      <c r="EZ74" s="48">
        <f t="shared" ref="EZ74" si="823">$P$39*(EZ73+EY73)/2</f>
        <v>8.3186443159639598</v>
      </c>
      <c r="FA74" s="48">
        <f t="shared" ref="FA74" si="824">$P$39*(FA73+EZ73)/2</f>
        <v>8.8789147107875301</v>
      </c>
      <c r="FB74" s="48">
        <f t="shared" ref="FB74" si="825">$P$39*(FB73+FA73)/2</f>
        <v>9.4317427036736881</v>
      </c>
      <c r="FC74" s="48">
        <f t="shared" ref="FC74" si="826">$P$39*(FC73+FB73)/2</f>
        <v>9.9766466548133756</v>
      </c>
      <c r="FD74" s="48">
        <f t="shared" ref="FD74" si="827">$P$39*(FD73+FC73)/2</f>
        <v>10.513151586219974</v>
      </c>
      <c r="FE74" s="48">
        <f t="shared" ref="FE74" si="828">$P$39*(FE73+FD73)/2</f>
        <v>11.040789596183144</v>
      </c>
      <c r="FF74" s="48">
        <f t="shared" ref="FF74" si="829">$P$39*(FF73+FE73)/2</f>
        <v>11.559100267725343</v>
      </c>
      <c r="FG74" s="48">
        <f t="shared" ref="FG74" si="830">$P$39*(FG73+FF73)/2</f>
        <v>12.067631070701369</v>
      </c>
      <c r="FH74" s="48">
        <f t="shared" ref="FH74" si="831">$P$39*(FH73+FG73)/2</f>
        <v>12.565937757187857</v>
      </c>
      <c r="FI74" s="48">
        <f t="shared" ref="FI74" si="832">$P$39*(FI73+FH73)/2</f>
        <v>13.053584749820379</v>
      </c>
      <c r="FJ74" s="48">
        <f t="shared" ref="FJ74" si="833">$P$39*(FJ73+FI73)/2</f>
        <v>13.530145522729567</v>
      </c>
      <c r="FK74" s="48">
        <f t="shared" ref="FK74" si="834">$P$39*(FK73+FJ73)/2</f>
        <v>13.995202974747299</v>
      </c>
      <c r="FL74" s="48">
        <f t="shared" ref="FL74" si="835">$P$39*(FL73+FK73)/2</f>
        <v>14.448349794559492</v>
      </c>
      <c r="FM74" s="48">
        <f t="shared" ref="FM74" si="836">$P$39*(FM73+FL73)/2</f>
        <v>14.889188817474905</v>
      </c>
      <c r="FN74" s="48">
        <f t="shared" ref="FN74" si="837">$P$39*(FN73+FM73)/2</f>
        <v>15.31733337350266</v>
      </c>
      <c r="FO74" s="48">
        <f t="shared" ref="FO74" si="838">$P$39*(FO73+FN73)/2</f>
        <v>15.732407626437478</v>
      </c>
      <c r="FP74" s="48">
        <f t="shared" ref="FP74" si="839">$P$39*(FP73+FO73)/2</f>
        <v>16.134046903647068</v>
      </c>
      <c r="FQ74" s="48">
        <f t="shared" ref="FQ74" si="840">$P$39*(FQ73+FP73)/2</f>
        <v>16.521898016278488</v>
      </c>
      <c r="FR74" s="48">
        <f t="shared" ref="FR74" si="841">$P$39*(FR73+FQ73)/2</f>
        <v>16.895619569594132</v>
      </c>
      <c r="FS74" s="48">
        <f t="shared" ref="FS74" si="842">$P$39*(FS73+FR73)/2</f>
        <v>17.2548822631748</v>
      </c>
      <c r="FT74" s="48">
        <f t="shared" ref="FT74" si="843">$P$39*(FT73+FS73)/2</f>
        <v>17.59936918072518</v>
      </c>
      <c r="FU74" s="48">
        <f t="shared" ref="FU74" si="844">$P$39*(FU73+FT73)/2</f>
        <v>17.928776069220199</v>
      </c>
      <c r="FV74" s="48">
        <f t="shared" ref="FV74" si="845">$P$39*(FV73+FU73)/2</f>
        <v>18.242811607153293</v>
      </c>
      <c r="FW74" s="48">
        <f t="shared" ref="FW74" si="846">$P$39*(FW73+FV73)/2</f>
        <v>18.541197661649704</v>
      </c>
      <c r="FX74" s="48">
        <f t="shared" ref="FX74" si="847">$P$39*(FX73+FW73)/2</f>
        <v>18.823669534220294</v>
      </c>
      <c r="FY74" s="48">
        <f t="shared" ref="FY74" si="848">$P$39*(FY73+FX73)/2</f>
        <v>19.089976194937989</v>
      </c>
      <c r="FZ74" s="48">
        <f t="shared" ref="FZ74" si="849">$P$39*(FZ73+FY73)/2</f>
        <v>19.339880504831381</v>
      </c>
      <c r="GA74" s="48">
        <f t="shared" ref="GA74" si="850">$P$39*(GA73+FZ73)/2</f>
        <v>19.57315942630326</v>
      </c>
      <c r="GB74" s="48">
        <f t="shared" ref="GB74" si="851">$P$39*(GB73+GA73)/2</f>
        <v>19.789604221387552</v>
      </c>
      <c r="GC74" s="48">
        <f t="shared" ref="GC74" si="852">$P$39*(GC73+GB73)/2</f>
        <v>19.989020637670421</v>
      </c>
      <c r="GD74" s="48">
        <f t="shared" ref="GD74" si="853">$P$39*(GD73+GC73)/2</f>
        <v>20.171229081710138</v>
      </c>
      <c r="GE74" s="48">
        <f t="shared" ref="GE74" si="854">$P$39*(GE73+GD73)/2</f>
        <v>20.336064779807181</v>
      </c>
      <c r="GF74" s="48">
        <f t="shared" ref="GF74" si="855">$P$39*(GF73+GE73)/2</f>
        <v>20.483377925979898</v>
      </c>
      <c r="GG74" s="48">
        <f t="shared" ref="GG74" si="856">$P$39*(GG73+GF73)/2</f>
        <v>20.613033817018923</v>
      </c>
      <c r="GH74" s="48">
        <f t="shared" ref="GH74" si="857">$P$39*(GH73+GG73)/2</f>
        <v>20.724912974498025</v>
      </c>
      <c r="GI74" s="48">
        <f t="shared" ref="GI74" si="858">$P$39*(GI73+GH73)/2</f>
        <v>20.818911253637488</v>
      </c>
      <c r="GJ74" s="48">
        <f t="shared" ref="GJ74" si="859">$P$39*(GJ73+GI73)/2</f>
        <v>20.894939938916163</v>
      </c>
      <c r="GK74" s="48">
        <f t="shared" ref="GK74" si="860">$P$39*(GK73+GJ73)/2</f>
        <v>20.95292582635507</v>
      </c>
      <c r="GL74" s="48">
        <f t="shared" ref="GL74" si="861">$P$39*(GL73+GK73)/2</f>
        <v>20.992811292403324</v>
      </c>
      <c r="GM74" s="48">
        <f t="shared" ref="GM74" si="862">$P$39*(GM73+GL73)/2</f>
        <v>21.014554349353155</v>
      </c>
      <c r="GN74" s="48">
        <f t="shared" ref="GN74" si="863">$P$39*(GN73+GM73)/2</f>
        <v>21.018128687237191</v>
      </c>
      <c r="GO74" s="48">
        <f t="shared" ref="GO74" si="864">$P$39*(GO73+GN73)/2</f>
        <v>21.003523702178317</v>
      </c>
      <c r="GP74" s="48">
        <f t="shared" ref="GP74" si="865">$P$39*(GP73+GO73)/2</f>
        <v>20.970744511162557</v>
      </c>
      <c r="GQ74" s="48">
        <f t="shared" ref="GQ74" si="866">$P$39*(GQ73+GP73)/2</f>
        <v>20.919811953209258</v>
      </c>
      <c r="GR74" s="48">
        <f t="shared" ref="GR74" si="867">$P$39*(GR73+GQ73)/2</f>
        <v>20.85076257695313</v>
      </c>
      <c r="GS74" s="48">
        <f t="shared" ref="GS74" si="868">$P$39*(GS73+GR73)/2</f>
        <v>20.76364861463696</v>
      </c>
      <c r="GT74" s="48">
        <f t="shared" ref="GT74" si="869">$P$39*(GT73+GS73)/2</f>
        <v>20.658537942535226</v>
      </c>
      <c r="GU74" s="48">
        <f t="shared" ref="GU74" si="870">$P$39*(GU73+GT73)/2</f>
        <v>20.535514027845299</v>
      </c>
      <c r="GV74" s="48">
        <f t="shared" ref="GV74" si="871">$P$39*(GV73+GU73)/2</f>
        <v>20.394675862087233</v>
      </c>
      <c r="GW74" s="48">
        <f t="shared" ref="GW74" si="872">$P$39*(GW73+GV73)/2</f>
        <v>20.236137881072793</v>
      </c>
      <c r="GX74" s="48">
        <f t="shared" ref="GX74" si="873">$P$39*(GX73+GW73)/2</f>
        <v>20.060029871502564</v>
      </c>
      <c r="GY74" s="48">
        <f t="shared" ref="GY74" si="874">$P$39*(GY73+GX73)/2</f>
        <v>19.866496864278709</v>
      </c>
      <c r="GZ74" s="48">
        <f t="shared" ref="GZ74" si="875">$P$39*(GZ73+GY73)/2</f>
        <v>19.655699014619447</v>
      </c>
      <c r="HA74" s="48">
        <f t="shared" ref="HA74" si="876">$P$39*(HA73+GZ73)/2</f>
        <v>19.427811469073568</v>
      </c>
      <c r="HB74" s="48">
        <f t="shared" ref="HB74" si="877">$P$39*(HB73+HA73)/2</f>
        <v>19.183024219554472</v>
      </c>
      <c r="HC74" s="48">
        <f t="shared" ref="HC74" si="878">$P$39*(HC73+HB73)/2</f>
        <v>18.921541944513883</v>
      </c>
      <c r="HD74" s="48">
        <f t="shared" ref="HD74" si="879">$P$39*(HD73+HC73)/2</f>
        <v>18.643583837391471</v>
      </c>
      <c r="HE74" s="48">
        <f t="shared" ref="HE74" si="880">$P$39*(HE73+HD73)/2</f>
        <v>18.349383422483392</v>
      </c>
      <c r="HF74" s="48">
        <f t="shared" ref="HF74" si="881">$P$39*(HF73+HE73)/2</f>
        <v>18.039188358390664</v>
      </c>
      <c r="HG74" s="48">
        <f t="shared" ref="HG74" si="882">$P$39*(HG73+HF73)/2</f>
        <v>17.713260229215404</v>
      </c>
      <c r="HH74" s="48">
        <f t="shared" ref="HH74" si="883">$P$39*(HH73+HG73)/2</f>
        <v>17.371874323674266</v>
      </c>
      <c r="HI74" s="48">
        <f t="shared" ref="HI74" si="884">$P$39*(HI73+HH73)/2</f>
        <v>17.015319402323957</v>
      </c>
      <c r="HJ74" s="48">
        <f t="shared" ref="HJ74" si="885">$P$39*(HJ73+HI73)/2</f>
        <v>16.643897453100521</v>
      </c>
      <c r="HK74" s="48">
        <f t="shared" ref="HK74" si="886">$P$39*(HK73+HJ73)/2</f>
        <v>16.257923435371755</v>
      </c>
      <c r="HL74" s="48">
        <f t="shared" ref="HL74" si="887">$P$39*(HL73+HK73)/2</f>
        <v>15.857725012723959</v>
      </c>
      <c r="HM74" s="48">
        <f t="shared" ref="HM74" si="888">$P$39*(HM73+HL73)/2</f>
        <v>15.443642274717654</v>
      </c>
      <c r="HN74" s="48">
        <f t="shared" ref="HN74" si="889">$P$39*(HN73+HM73)/2</f>
        <v>15.016027447838967</v>
      </c>
      <c r="HO74" s="48">
        <f t="shared" ref="HO74" si="890">$P$39*(HO73+HN73)/2</f>
        <v>14.575244595897011</v>
      </c>
      <c r="HP74" s="48">
        <f t="shared" ref="HP74" si="891">$P$39*(HP73+HO73)/2</f>
        <v>14.121669310126366</v>
      </c>
      <c r="HQ74" s="48">
        <f t="shared" ref="HQ74" si="892">$P$39*(HQ73+HP73)/2</f>
        <v>13.655688389250512</v>
      </c>
      <c r="HR74" s="48">
        <f t="shared" ref="HR74" si="893">$P$39*(HR73+HQ73)/2</f>
        <v>13.177699509786592</v>
      </c>
      <c r="HS74" s="48">
        <f t="shared" ref="HS74" si="894">$P$39*(HS73+HR73)/2</f>
        <v>12.688110886867461</v>
      </c>
      <c r="HT74" s="48">
        <f t="shared" ref="HT74" si="895">$P$39*(HT73+HS73)/2</f>
        <v>12.187340925873157</v>
      </c>
      <c r="HU74" s="48">
        <f t="shared" ref="HU74" si="896">$P$39*(HU73+HT73)/2</f>
        <v>11.675817865167764</v>
      </c>
      <c r="HV74" s="48">
        <f t="shared" ref="HV74" si="897">$P$39*(HV73+HU73)/2</f>
        <v>11.153979410244512</v>
      </c>
      <c r="HW74" s="48">
        <f t="shared" ref="HW74" si="898">$P$39*(HW73+HV73)/2</f>
        <v>10.622272359589012</v>
      </c>
      <c r="HX74" s="48">
        <f t="shared" ref="HX74" si="899">$P$39*(HX73+HW73)/2</f>
        <v>10.081152222586919</v>
      </c>
      <c r="HY74" s="48">
        <f t="shared" ref="HY74" si="900">$P$39*(HY73+HX73)/2</f>
        <v>9.5310828297943342</v>
      </c>
      <c r="HZ74" s="48">
        <f t="shared" ref="HZ74" si="901">$P$39*(HZ73+HY73)/2</f>
        <v>8.9725359359033288</v>
      </c>
      <c r="IA74" s="48">
        <f t="shared" ref="IA74" si="902">$P$39*(IA73+HZ73)/2</f>
        <v>8.4059908157488863</v>
      </c>
      <c r="IB74" s="48">
        <f t="shared" ref="IB74" si="903">$P$39*(IB73+IA73)/2</f>
        <v>7.8319338536890593</v>
      </c>
      <c r="IC74" s="48">
        <f t="shared" ref="IC74" si="904">$P$39*(IC73+IB73)/2</f>
        <v>7.2508581267157988</v>
      </c>
      <c r="ID74" s="48">
        <f t="shared" ref="ID74" si="905">$P$39*(ID73+IC73)/2</f>
        <v>6.6632629816550848</v>
      </c>
      <c r="IE74" s="48">
        <f t="shared" ref="IE74" si="906">$P$39*(IE73+ID73)/2</f>
        <v>6.0696536068099034</v>
      </c>
      <c r="IF74" s="48">
        <f t="shared" ref="IF74" si="907">$P$39*(IF73+IE73)/2</f>
        <v>5.4705405984130566</v>
      </c>
      <c r="IG74" s="48">
        <f t="shared" ref="IG74" si="908">$P$39*(IG73+IF73)/2</f>
        <v>4.86643952226125</v>
      </c>
      <c r="IH74" s="48">
        <f t="shared" ref="IH74" si="909">$P$39*(IH73+IG73)/2</f>
        <v>4.2578704709024606</v>
      </c>
      <c r="II74" s="48">
        <f t="shared" ref="II74" si="910">$P$39*(II73+IH73)/2</f>
        <v>3.645357616751931</v>
      </c>
      <c r="IJ74" s="48">
        <f t="shared" ref="IJ74" si="911">$P$39*(IJ73+II73)/2</f>
        <v>3.0294287615278037</v>
      </c>
      <c r="IK74" s="48">
        <f t="shared" ref="IK74" si="912">$P$39*(IK73+IJ73)/2</f>
        <v>2.4106148823800493</v>
      </c>
      <c r="IL74" s="48">
        <f t="shared" ref="IL74" si="913">$P$39*(IL73+IK73)/2</f>
        <v>1.7894496751020268</v>
      </c>
      <c r="IM74" s="48">
        <f t="shared" ref="IM74" si="914">$P$39*(IM73+IL73)/2</f>
        <v>1.1664690948218051</v>
      </c>
      <c r="IN74" s="48">
        <f t="shared" ref="IN74" si="915">$P$39*(IN73+IM73)/2</f>
        <v>0.54221089455363036</v>
      </c>
      <c r="IO74" s="48">
        <f t="shared" ref="IO74" si="916">$P$39*(IO73+IN73)/2</f>
        <v>-8.2785837984947555E-2</v>
      </c>
      <c r="IP74" s="48">
        <f t="shared" ref="IP74" si="917">$P$39*(IP73+IO73)/2</f>
        <v>-0.7079811448998492</v>
      </c>
      <c r="IQ74" s="48">
        <f t="shared" ref="IQ74" si="918">$P$39*(IQ73+IP73)/2</f>
        <v>-1.3328346635945634</v>
      </c>
      <c r="IR74" s="48">
        <f t="shared" ref="IR74" si="919">$P$39*(IR73+IQ73)/2</f>
        <v>-1.9568060927916369</v>
      </c>
      <c r="IS74" s="48">
        <f t="shared" ref="IS74" si="920">$P$39*(IS73+IR73)/2</f>
        <v>-2.5793556587055342</v>
      </c>
      <c r="IT74" s="48">
        <f t="shared" ref="IT74" si="921">$P$39*(IT73+IS73)/2</f>
        <v>-3.1999445809624705</v>
      </c>
      <c r="IU74" s="48">
        <f t="shared" ref="IU74" si="922">$P$39*(IU73+IT73)/2</f>
        <v>-3.818035537876777</v>
      </c>
      <c r="IV74" s="48">
        <f t="shared" ref="IV74" si="923">$P$39*(IV73+IU73)/2</f>
        <v>-4.433093130677169</v>
      </c>
      <c r="IW74" s="48">
        <f t="shared" ref="IW74" si="924">$P$39*(IW73+IV73)/2</f>
        <v>-5.0445843462874498</v>
      </c>
      <c r="IX74" s="48">
        <f t="shared" ref="IX74" si="925">$P$39*(IX73+IW73)/2</f>
        <v>-5.6519790182701115</v>
      </c>
      <c r="IY74" s="48">
        <f t="shared" ref="IY74" si="926">$P$39*(IY73+IX73)/2</f>
        <v>-6.2547502855284032</v>
      </c>
      <c r="IZ74" s="48">
        <f t="shared" ref="IZ74" si="927">$P$39*(IZ73+IY73)/2</f>
        <v>-6.8523750483798187</v>
      </c>
      <c r="JA74" s="48">
        <f t="shared" ref="JA74" si="928">$P$39*(JA73+IZ73)/2</f>
        <v>-7.4443344216077456</v>
      </c>
      <c r="JB74" s="48">
        <f t="shared" ref="JB74" si="929">$P$39*(JB73+JA73)/2</f>
        <v>-8.0301141840958419</v>
      </c>
      <c r="JC74" s="48">
        <f t="shared" ref="JC74" si="930">$P$39*(JC73+JB73)/2</f>
        <v>-8.6092052246675035</v>
      </c>
      <c r="JD74" s="48">
        <f t="shared" ref="JD74" si="931">$P$39*(JD73+JC73)/2</f>
        <v>-9.181103983745091</v>
      </c>
      <c r="JE74" s="48">
        <f t="shared" ref="JE74" si="932">$P$39*(JE73+JD73)/2</f>
        <v>-9.7453128904400597</v>
      </c>
      <c r="JF74" s="48">
        <f t="shared" ref="JF74" si="933">$P$39*(JF73+JE73)/2</f>
        <v>-10.301340794702639</v>
      </c>
      <c r="JG74" s="48">
        <f t="shared" ref="JG74" si="934">$P$39*(JG73+JF73)/2</f>
        <v>-10.848703394165703</v>
      </c>
      <c r="JH74" s="48">
        <f t="shared" ref="JH74" si="935">$P$39*(JH73+JG73)/2</f>
        <v>-11.386923655297442</v>
      </c>
    </row>
    <row r="75" spans="16:268" hidden="1" x14ac:dyDescent="0.25">
      <c r="P75" s="48"/>
      <c r="Q75" s="48"/>
      <c r="R75" s="48">
        <f t="shared" si="675"/>
        <v>240.42478698434678</v>
      </c>
      <c r="S75" s="48">
        <f>IF(R75+(S74/1000)&lt;=0,0,R75+(S74/1000))</f>
        <v>240.43407047148057</v>
      </c>
      <c r="T75" s="48">
        <f t="shared" ref="T75:CE75" si="936">IF(S75+(T74/1000)&lt;=0,0,S75+(T74/1000))</f>
        <v>240.44282337071184</v>
      </c>
      <c r="U75" s="48">
        <f t="shared" si="936"/>
        <v>240.45103788554709</v>
      </c>
      <c r="V75" s="48">
        <f t="shared" si="936"/>
        <v>240.45870668163002</v>
      </c>
      <c r="W75" s="48">
        <f t="shared" si="936"/>
        <v>240.46582289327125</v>
      </c>
      <c r="X75" s="48">
        <f t="shared" si="936"/>
        <v>240.47238012957624</v>
      </c>
      <c r="Y75" s="48">
        <f t="shared" si="936"/>
        <v>240.47837248016592</v>
      </c>
      <c r="Z75" s="48">
        <f t="shared" si="936"/>
        <v>240.48379452048496</v>
      </c>
      <c r="AA75" s="48">
        <f t="shared" si="936"/>
        <v>240.48864131669299</v>
      </c>
      <c r="AB75" s="48">
        <f t="shared" si="936"/>
        <v>240.49290843013426</v>
      </c>
      <c r="AC75" s="48">
        <f t="shared" si="936"/>
        <v>240.49659192138199</v>
      </c>
      <c r="AD75" s="48">
        <f t="shared" si="936"/>
        <v>240.49968835385351</v>
      </c>
      <c r="AE75" s="48">
        <f t="shared" si="936"/>
        <v>240.50219479699305</v>
      </c>
      <c r="AF75" s="48">
        <f t="shared" si="936"/>
        <v>240.50410882901917</v>
      </c>
      <c r="AG75" s="48">
        <f t="shared" si="936"/>
        <v>240.50542853923437</v>
      </c>
      <c r="AH75" s="48">
        <f t="shared" si="936"/>
        <v>240.50615252989471</v>
      </c>
      <c r="AI75" s="48">
        <f t="shared" si="936"/>
        <v>240.5062799176375</v>
      </c>
      <c r="AJ75" s="48">
        <f t="shared" si="936"/>
        <v>240.50581033446593</v>
      </c>
      <c r="AK75" s="48">
        <f t="shared" si="936"/>
        <v>240.50474392828934</v>
      </c>
      <c r="AL75" s="48">
        <f t="shared" si="936"/>
        <v>240.50308136301859</v>
      </c>
      <c r="AM75" s="48">
        <f t="shared" si="936"/>
        <v>240.50082381821619</v>
      </c>
      <c r="AN75" s="48">
        <f t="shared" si="936"/>
        <v>240.49797298830146</v>
      </c>
      <c r="AO75" s="48">
        <f t="shared" si="936"/>
        <v>240.49453108131098</v>
      </c>
      <c r="AP75" s="48">
        <f t="shared" si="936"/>
        <v>240.49050081721541</v>
      </c>
      <c r="AQ75" s="48">
        <f t="shared" si="936"/>
        <v>240.4858854257937</v>
      </c>
      <c r="AR75" s="48">
        <f t="shared" si="936"/>
        <v>240.48068864406662</v>
      </c>
      <c r="AS75" s="48">
        <f t="shared" si="936"/>
        <v>240.4749147132913</v>
      </c>
      <c r="AT75" s="48">
        <f t="shared" si="936"/>
        <v>240.46856837551934</v>
      </c>
      <c r="AU75" s="48">
        <f t="shared" si="936"/>
        <v>240.46165486972134</v>
      </c>
      <c r="AV75" s="48">
        <f t="shared" si="936"/>
        <v>240.45417992748071</v>
      </c>
      <c r="AW75" s="48">
        <f t="shared" si="936"/>
        <v>240.44614976826043</v>
      </c>
      <c r="AX75" s="48">
        <f t="shared" si="936"/>
        <v>240.43757109424672</v>
      </c>
      <c r="AY75" s="48">
        <f t="shared" si="936"/>
        <v>240.42845108477368</v>
      </c>
      <c r="AZ75" s="48">
        <f t="shared" si="936"/>
        <v>240.41879739033351</v>
      </c>
      <c r="BA75" s="48">
        <f t="shared" si="936"/>
        <v>240.4086181261774</v>
      </c>
      <c r="BB75" s="48">
        <f t="shared" si="936"/>
        <v>240.39792186551239</v>
      </c>
      <c r="BC75" s="48">
        <f t="shared" si="936"/>
        <v>240.38671763229951</v>
      </c>
      <c r="BD75" s="48">
        <f t="shared" si="936"/>
        <v>240.3750148936598</v>
      </c>
      <c r="BE75" s="48">
        <f t="shared" si="936"/>
        <v>240.362823551894</v>
      </c>
      <c r="BF75" s="48">
        <f t="shared" si="936"/>
        <v>240.35015393612292</v>
      </c>
      <c r="BG75" s="48">
        <f t="shared" si="936"/>
        <v>240.33701679355534</v>
      </c>
      <c r="BH75" s="48">
        <f t="shared" si="936"/>
        <v>240.32342328039087</v>
      </c>
      <c r="BI75" s="48">
        <f t="shared" si="936"/>
        <v>240.30938495236532</v>
      </c>
      <c r="BJ75" s="48">
        <f t="shared" si="936"/>
        <v>240.29491375494658</v>
      </c>
      <c r="BK75" s="48">
        <f t="shared" si="936"/>
        <v>240.28002201318935</v>
      </c>
      <c r="BL75" s="48">
        <f t="shared" si="936"/>
        <v>240.26472242125715</v>
      </c>
      <c r="BM75" s="48">
        <f t="shared" si="936"/>
        <v>240.2490280316205</v>
      </c>
      <c r="BN75" s="48">
        <f t="shared" si="936"/>
        <v>240.23295224394056</v>
      </c>
      <c r="BO75" s="48">
        <f t="shared" si="936"/>
        <v>240.21650879364736</v>
      </c>
      <c r="BP75" s="48">
        <f t="shared" si="936"/>
        <v>240.19971174022257</v>
      </c>
      <c r="BQ75" s="48">
        <f t="shared" si="936"/>
        <v>240.18257545519657</v>
      </c>
      <c r="BR75" s="48">
        <f t="shared" si="936"/>
        <v>240.16511460987016</v>
      </c>
      <c r="BS75" s="48">
        <f t="shared" si="936"/>
        <v>240.14734416277122</v>
      </c>
      <c r="BT75" s="48">
        <f t="shared" si="936"/>
        <v>240.129279346857</v>
      </c>
      <c r="BU75" s="48">
        <f t="shared" si="936"/>
        <v>240.11093565647317</v>
      </c>
      <c r="BV75" s="48">
        <f t="shared" si="936"/>
        <v>240.09232883408029</v>
      </c>
      <c r="BW75" s="48">
        <f t="shared" si="936"/>
        <v>240.07347485675959</v>
      </c>
      <c r="BX75" s="48">
        <f t="shared" si="936"/>
        <v>240.05438992250907</v>
      </c>
      <c r="BY75" s="48">
        <f t="shared" si="936"/>
        <v>240.0350904363419</v>
      </c>
      <c r="BZ75" s="48">
        <f t="shared" si="936"/>
        <v>240.01559299619908</v>
      </c>
      <c r="CA75" s="48">
        <f t="shared" si="936"/>
        <v>239.9959143786881</v>
      </c>
      <c r="CB75" s="48">
        <f t="shared" si="936"/>
        <v>239.97607152466017</v>
      </c>
      <c r="CC75" s="48">
        <f t="shared" si="936"/>
        <v>239.95608152463817</v>
      </c>
      <c r="CD75" s="48">
        <f t="shared" si="936"/>
        <v>239.93596160410783</v>
      </c>
      <c r="CE75" s="48">
        <f t="shared" si="936"/>
        <v>239.91572910868496</v>
      </c>
      <c r="CF75" s="48">
        <f t="shared" ref="CF75:EQ75" si="937">IF(CE75+(CF74/1000)&lt;=0,0,CE75+(CF74/1000))</f>
        <v>239.89540148917118</v>
      </c>
      <c r="CG75" s="48">
        <f t="shared" si="937"/>
        <v>239.87499628651116</v>
      </c>
      <c r="CH75" s="48">
        <f t="shared" si="937"/>
        <v>239.85453111666448</v>
      </c>
      <c r="CI75" s="48">
        <f t="shared" si="937"/>
        <v>239.83402365540471</v>
      </c>
      <c r="CJ75" s="48">
        <f t="shared" si="937"/>
        <v>239.81349162305929</v>
      </c>
      <c r="CK75" s="48">
        <f t="shared" si="937"/>
        <v>239.79295276920303</v>
      </c>
      <c r="CL75" s="48">
        <f t="shared" si="937"/>
        <v>239.7724248573185</v>
      </c>
      <c r="CM75" s="48">
        <f t="shared" si="937"/>
        <v>239.7519256494368</v>
      </c>
      <c r="CN75" s="48">
        <f t="shared" si="937"/>
        <v>239.73147289077161</v>
      </c>
      <c r="CO75" s="48">
        <f t="shared" si="937"/>
        <v>239.71108429436012</v>
      </c>
      <c r="CP75" s="48">
        <f t="shared" si="937"/>
        <v>239.69077752572392</v>
      </c>
      <c r="CQ75" s="48">
        <f t="shared" si="937"/>
        <v>239.6705701875633</v>
      </c>
      <c r="CR75" s="48">
        <f t="shared" si="937"/>
        <v>239.65047980449822</v>
      </c>
      <c r="CS75" s="48">
        <f t="shared" si="937"/>
        <v>239.63052380786891</v>
      </c>
      <c r="CT75" s="48">
        <f t="shared" si="937"/>
        <v>239.61071952060976</v>
      </c>
      <c r="CU75" s="48">
        <f t="shared" si="937"/>
        <v>239.59108414220921</v>
      </c>
      <c r="CV75" s="48">
        <f t="shared" si="937"/>
        <v>239.571634733769</v>
      </c>
      <c r="CW75" s="48">
        <f t="shared" si="937"/>
        <v>239.55238820317564</v>
      </c>
      <c r="CX75" s="48">
        <f t="shared" si="937"/>
        <v>239.53336129039704</v>
      </c>
      <c r="CY75" s="48">
        <f t="shared" si="937"/>
        <v>239.51457055291712</v>
      </c>
      <c r="CZ75" s="48">
        <f t="shared" si="937"/>
        <v>239.49603235132119</v>
      </c>
      <c r="DA75" s="48">
        <f t="shared" si="937"/>
        <v>239.47776283504442</v>
      </c>
      <c r="DB75" s="48">
        <f t="shared" si="937"/>
        <v>239.45977792829612</v>
      </c>
      <c r="DC75" s="48">
        <f t="shared" si="937"/>
        <v>239.44209331617208</v>
      </c>
      <c r="DD75" s="48">
        <f t="shared" si="937"/>
        <v>239.42472443096696</v>
      </c>
      <c r="DE75" s="48">
        <f t="shared" si="937"/>
        <v>239.4076864386989</v>
      </c>
      <c r="DF75" s="48">
        <f t="shared" si="937"/>
        <v>239.39099422585795</v>
      </c>
      <c r="DG75" s="48">
        <f t="shared" si="937"/>
        <v>239.3746623863903</v>
      </c>
      <c r="DH75" s="48">
        <f t="shared" si="937"/>
        <v>239.35870520892925</v>
      </c>
      <c r="DI75" s="48">
        <f t="shared" si="937"/>
        <v>239.34313666428451</v>
      </c>
      <c r="DJ75" s="48">
        <f t="shared" si="937"/>
        <v>239.32797039320073</v>
      </c>
      <c r="DK75" s="48">
        <f t="shared" si="937"/>
        <v>239.31321969439591</v>
      </c>
      <c r="DL75" s="48">
        <f t="shared" si="937"/>
        <v>239.29889751289036</v>
      </c>
      <c r="DM75" s="48">
        <f t="shared" si="937"/>
        <v>239.28501642863648</v>
      </c>
      <c r="DN75" s="48">
        <f t="shared" si="937"/>
        <v>239.27158864545936</v>
      </c>
      <c r="DO75" s="48">
        <f t="shared" si="937"/>
        <v>239.25862598031793</v>
      </c>
      <c r="DP75" s="48">
        <f t="shared" si="937"/>
        <v>239.24613985289633</v>
      </c>
      <c r="DQ75" s="48">
        <f t="shared" si="937"/>
        <v>239.23414127553443</v>
      </c>
      <c r="DR75" s="48">
        <f t="shared" si="937"/>
        <v>239.22264084350667</v>
      </c>
      <c r="DS75" s="48">
        <f t="shared" si="937"/>
        <v>239.21164872565777</v>
      </c>
      <c r="DT75" s="48">
        <f t="shared" si="937"/>
        <v>239.20117465540361</v>
      </c>
      <c r="DU75" s="48">
        <f t="shared" si="937"/>
        <v>239.19122792210527</v>
      </c>
      <c r="DV75" s="48">
        <f t="shared" si="937"/>
        <v>239.18181736282395</v>
      </c>
      <c r="DW75" s="48">
        <f t="shared" si="937"/>
        <v>239.17295135446417</v>
      </c>
      <c r="DX75" s="48">
        <f t="shared" si="937"/>
        <v>239.16463780631219</v>
      </c>
      <c r="DY75" s="48">
        <f t="shared" si="937"/>
        <v>239.15688415297629</v>
      </c>
      <c r="DZ75" s="48">
        <f t="shared" si="937"/>
        <v>239.14969734773547</v>
      </c>
      <c r="EA75" s="48">
        <f t="shared" si="937"/>
        <v>239.14308385630233</v>
      </c>
      <c r="EB75" s="48">
        <f t="shared" si="937"/>
        <v>239.13704965100578</v>
      </c>
      <c r="EC75" s="48">
        <f t="shared" si="937"/>
        <v>239.13160020539902</v>
      </c>
      <c r="ED75" s="48">
        <f t="shared" si="937"/>
        <v>239.12674048929742</v>
      </c>
      <c r="EE75" s="48">
        <f t="shared" si="937"/>
        <v>239.12247496425104</v>
      </c>
      <c r="EF75" s="48">
        <f t="shared" si="937"/>
        <v>239.11880757945582</v>
      </c>
      <c r="EG75" s="48">
        <f t="shared" si="937"/>
        <v>239.11574176810723</v>
      </c>
      <c r="EH75" s="48">
        <f t="shared" si="937"/>
        <v>239.11328044419969</v>
      </c>
      <c r="EI75" s="48">
        <f t="shared" si="937"/>
        <v>239.11142599977495</v>
      </c>
      <c r="EJ75" s="48">
        <f t="shared" si="937"/>
        <v>239.11018030262173</v>
      </c>
      <c r="EK75" s="48">
        <f t="shared" si="937"/>
        <v>239.10954469442913</v>
      </c>
      <c r="EL75" s="48">
        <f t="shared" si="937"/>
        <v>239.10951998939535</v>
      </c>
      <c r="EM75" s="48">
        <f t="shared" si="937"/>
        <v>239.11010647329331</v>
      </c>
      <c r="EN75" s="48">
        <f t="shared" si="937"/>
        <v>239.11130390299419</v>
      </c>
      <c r="EO75" s="48">
        <f t="shared" si="937"/>
        <v>239.11311150644926</v>
      </c>
      <c r="EP75" s="48">
        <f t="shared" si="937"/>
        <v>239.11552798313062</v>
      </c>
      <c r="EQ75" s="48">
        <f t="shared" si="937"/>
        <v>239.11855150493031</v>
      </c>
      <c r="ER75" s="48">
        <f t="shared" ref="ER75:HC75" si="938">IF(EQ75+(ER74/1000)&lt;=0,0,EQ75+(ER74/1000))</f>
        <v>239.12217971751733</v>
      </c>
      <c r="ES75" s="48">
        <f t="shared" si="938"/>
        <v>239.12640974215159</v>
      </c>
      <c r="ET75" s="48">
        <f t="shared" si="938"/>
        <v>239.13123817795346</v>
      </c>
      <c r="EU75" s="48">
        <f t="shared" si="938"/>
        <v>239.13666110462702</v>
      </c>
      <c r="EV75" s="48">
        <f t="shared" si="938"/>
        <v>239.14267408563484</v>
      </c>
      <c r="EW75" s="48">
        <f t="shared" si="938"/>
        <v>239.14927217182176</v>
      </c>
      <c r="EX75" s="48">
        <f t="shared" si="938"/>
        <v>239.15644990548481</v>
      </c>
      <c r="EY75" s="48">
        <f t="shared" si="938"/>
        <v>239.16420132488554</v>
      </c>
      <c r="EZ75" s="48">
        <f t="shared" si="938"/>
        <v>239.17251996920152</v>
      </c>
      <c r="FA75" s="48">
        <f t="shared" si="938"/>
        <v>239.18139888391229</v>
      </c>
      <c r="FB75" s="48">
        <f t="shared" si="938"/>
        <v>239.19083062661596</v>
      </c>
      <c r="FC75" s="48">
        <f t="shared" si="938"/>
        <v>239.20080727327078</v>
      </c>
      <c r="FD75" s="48">
        <f t="shared" si="938"/>
        <v>239.21132042485701</v>
      </c>
      <c r="FE75" s="48">
        <f t="shared" si="938"/>
        <v>239.2223612144532</v>
      </c>
      <c r="FF75" s="48">
        <f t="shared" si="938"/>
        <v>239.23392031472093</v>
      </c>
      <c r="FG75" s="48">
        <f t="shared" si="938"/>
        <v>239.24598794579163</v>
      </c>
      <c r="FH75" s="48">
        <f t="shared" si="938"/>
        <v>239.25855388354881</v>
      </c>
      <c r="FI75" s="48">
        <f t="shared" si="938"/>
        <v>239.27160746829864</v>
      </c>
      <c r="FJ75" s="48">
        <f t="shared" si="938"/>
        <v>239.28513761382138</v>
      </c>
      <c r="FK75" s="48">
        <f t="shared" si="938"/>
        <v>239.29913281679612</v>
      </c>
      <c r="FL75" s="48">
        <f t="shared" si="938"/>
        <v>239.31358116659067</v>
      </c>
      <c r="FM75" s="48">
        <f t="shared" si="938"/>
        <v>239.32847035540814</v>
      </c>
      <c r="FN75" s="48">
        <f t="shared" si="938"/>
        <v>239.34378768878165</v>
      </c>
      <c r="FO75" s="48">
        <f t="shared" si="938"/>
        <v>239.35952009640809</v>
      </c>
      <c r="FP75" s="48">
        <f t="shared" si="938"/>
        <v>239.37565414331175</v>
      </c>
      <c r="FQ75" s="48">
        <f t="shared" si="938"/>
        <v>239.39217604132801</v>
      </c>
      <c r="FR75" s="48">
        <f t="shared" si="938"/>
        <v>239.40907166089761</v>
      </c>
      <c r="FS75" s="48">
        <f t="shared" si="938"/>
        <v>239.4263265431608</v>
      </c>
      <c r="FT75" s="48">
        <f t="shared" si="938"/>
        <v>239.44392591234151</v>
      </c>
      <c r="FU75" s="48">
        <f t="shared" si="938"/>
        <v>239.46185468841074</v>
      </c>
      <c r="FV75" s="48">
        <f t="shared" si="938"/>
        <v>239.48009750001791</v>
      </c>
      <c r="FW75" s="48">
        <f t="shared" si="938"/>
        <v>239.49863869767955</v>
      </c>
      <c r="FX75" s="48">
        <f t="shared" si="938"/>
        <v>239.51746236721377</v>
      </c>
      <c r="FY75" s="48">
        <f t="shared" si="938"/>
        <v>239.53655234340872</v>
      </c>
      <c r="FZ75" s="48">
        <f t="shared" si="938"/>
        <v>239.55589222391356</v>
      </c>
      <c r="GA75" s="48">
        <f t="shared" si="938"/>
        <v>239.57546538333986</v>
      </c>
      <c r="GB75" s="48">
        <f t="shared" si="938"/>
        <v>239.59525498756125</v>
      </c>
      <c r="GC75" s="48">
        <f t="shared" si="938"/>
        <v>239.61524400819891</v>
      </c>
      <c r="GD75" s="48">
        <f t="shared" si="938"/>
        <v>239.63541523728063</v>
      </c>
      <c r="GE75" s="48">
        <f t="shared" si="938"/>
        <v>239.65575130206042</v>
      </c>
      <c r="GF75" s="48">
        <f t="shared" si="938"/>
        <v>239.67623467998641</v>
      </c>
      <c r="GG75" s="48">
        <f t="shared" si="938"/>
        <v>239.69684771380344</v>
      </c>
      <c r="GH75" s="48">
        <f t="shared" si="938"/>
        <v>239.71757262677792</v>
      </c>
      <c r="GI75" s="48">
        <f t="shared" si="938"/>
        <v>239.73839153803155</v>
      </c>
      <c r="GJ75" s="48">
        <f t="shared" si="938"/>
        <v>239.75928647797048</v>
      </c>
      <c r="GK75" s="48">
        <f t="shared" si="938"/>
        <v>239.78023940379683</v>
      </c>
      <c r="GL75" s="48">
        <f t="shared" si="938"/>
        <v>239.80123221508924</v>
      </c>
      <c r="GM75" s="48">
        <f t="shared" si="938"/>
        <v>239.82224676943861</v>
      </c>
      <c r="GN75" s="48">
        <f t="shared" si="938"/>
        <v>239.84326489812585</v>
      </c>
      <c r="GO75" s="48">
        <f t="shared" si="938"/>
        <v>239.86426842182803</v>
      </c>
      <c r="GP75" s="48">
        <f t="shared" si="938"/>
        <v>239.8852391663392</v>
      </c>
      <c r="GQ75" s="48">
        <f t="shared" si="938"/>
        <v>239.90615897829241</v>
      </c>
      <c r="GR75" s="48">
        <f t="shared" si="938"/>
        <v>239.92700974086935</v>
      </c>
      <c r="GS75" s="48">
        <f t="shared" si="938"/>
        <v>239.94777338948398</v>
      </c>
      <c r="GT75" s="48">
        <f t="shared" si="938"/>
        <v>239.96843192742651</v>
      </c>
      <c r="GU75" s="48">
        <f t="shared" si="938"/>
        <v>239.98896744145435</v>
      </c>
      <c r="GV75" s="48">
        <f t="shared" si="938"/>
        <v>240.00936211731644</v>
      </c>
      <c r="GW75" s="48">
        <f t="shared" si="938"/>
        <v>240.02959825519753</v>
      </c>
      <c r="GX75" s="48">
        <f t="shared" si="938"/>
        <v>240.04965828506903</v>
      </c>
      <c r="GY75" s="48">
        <f t="shared" si="938"/>
        <v>240.0695247819333</v>
      </c>
      <c r="GZ75" s="48">
        <f t="shared" si="938"/>
        <v>240.0891804809479</v>
      </c>
      <c r="HA75" s="48">
        <f t="shared" si="938"/>
        <v>240.10860829241699</v>
      </c>
      <c r="HB75" s="48">
        <f t="shared" si="938"/>
        <v>240.12779131663655</v>
      </c>
      <c r="HC75" s="48">
        <f t="shared" si="938"/>
        <v>240.14671285858105</v>
      </c>
      <c r="HD75" s="48">
        <f t="shared" ref="HD75:JH75" si="939">IF(HC75+(HD74/1000)&lt;=0,0,HC75+(HD74/1000))</f>
        <v>240.16535644241844</v>
      </c>
      <c r="HE75" s="48">
        <f t="shared" si="939"/>
        <v>240.18370582584092</v>
      </c>
      <c r="HF75" s="48">
        <f t="shared" si="939"/>
        <v>240.2017450141993</v>
      </c>
      <c r="HG75" s="48">
        <f t="shared" si="939"/>
        <v>240.21945827442852</v>
      </c>
      <c r="HH75" s="48">
        <f t="shared" si="939"/>
        <v>240.2368301487522</v>
      </c>
      <c r="HI75" s="48">
        <f t="shared" si="939"/>
        <v>240.25384546815454</v>
      </c>
      <c r="HJ75" s="48">
        <f t="shared" si="939"/>
        <v>240.27048936560763</v>
      </c>
      <c r="HK75" s="48">
        <f t="shared" si="939"/>
        <v>240.28674728904301</v>
      </c>
      <c r="HL75" s="48">
        <f t="shared" si="939"/>
        <v>240.30260501405573</v>
      </c>
      <c r="HM75" s="48">
        <f t="shared" si="939"/>
        <v>240.31804865633043</v>
      </c>
      <c r="HN75" s="48">
        <f t="shared" si="939"/>
        <v>240.33306468377828</v>
      </c>
      <c r="HO75" s="48">
        <f t="shared" si="939"/>
        <v>240.34763992837418</v>
      </c>
      <c r="HP75" s="48">
        <f t="shared" si="939"/>
        <v>240.36176159768431</v>
      </c>
      <c r="HQ75" s="48">
        <f t="shared" si="939"/>
        <v>240.37541728607357</v>
      </c>
      <c r="HR75" s="48">
        <f t="shared" si="939"/>
        <v>240.38859498558335</v>
      </c>
      <c r="HS75" s="48">
        <f t="shared" si="939"/>
        <v>240.40128309647022</v>
      </c>
      <c r="HT75" s="48">
        <f t="shared" si="939"/>
        <v>240.41347043739609</v>
      </c>
      <c r="HU75" s="48">
        <f t="shared" si="939"/>
        <v>240.42514625526124</v>
      </c>
      <c r="HV75" s="48">
        <f t="shared" si="939"/>
        <v>240.43630023467148</v>
      </c>
      <c r="HW75" s="48">
        <f t="shared" si="939"/>
        <v>240.44692250703108</v>
      </c>
      <c r="HX75" s="48">
        <f t="shared" si="939"/>
        <v>240.45700365925367</v>
      </c>
      <c r="HY75" s="48">
        <f t="shared" si="939"/>
        <v>240.46653474208347</v>
      </c>
      <c r="HZ75" s="48">
        <f t="shared" si="939"/>
        <v>240.47550727801936</v>
      </c>
      <c r="IA75" s="48">
        <f t="shared" si="939"/>
        <v>240.48391326883512</v>
      </c>
      <c r="IB75" s="48">
        <f t="shared" si="939"/>
        <v>240.4917452026888</v>
      </c>
      <c r="IC75" s="48">
        <f t="shared" si="939"/>
        <v>240.49899606081553</v>
      </c>
      <c r="ID75" s="48">
        <f t="shared" si="939"/>
        <v>240.50565932379718</v>
      </c>
      <c r="IE75" s="48">
        <f t="shared" si="939"/>
        <v>240.51172897740398</v>
      </c>
      <c r="IF75" s="48">
        <f t="shared" si="939"/>
        <v>240.5171995180024</v>
      </c>
      <c r="IG75" s="48">
        <f t="shared" si="939"/>
        <v>240.52206595752466</v>
      </c>
      <c r="IH75" s="48">
        <f t="shared" si="939"/>
        <v>240.52632382799555</v>
      </c>
      <c r="II75" s="48">
        <f t="shared" si="939"/>
        <v>240.52996918561232</v>
      </c>
      <c r="IJ75" s="48">
        <f t="shared" si="939"/>
        <v>240.53299861437384</v>
      </c>
      <c r="IK75" s="48">
        <f t="shared" si="939"/>
        <v>240.53540922925623</v>
      </c>
      <c r="IL75" s="48">
        <f t="shared" si="939"/>
        <v>240.53719867893133</v>
      </c>
      <c r="IM75" s="48">
        <f t="shared" si="939"/>
        <v>240.53836514802614</v>
      </c>
      <c r="IN75" s="48">
        <f t="shared" si="939"/>
        <v>240.53890735892071</v>
      </c>
      <c r="IO75" s="48">
        <f t="shared" si="939"/>
        <v>240.53882457308274</v>
      </c>
      <c r="IP75" s="48">
        <f t="shared" si="939"/>
        <v>240.53811659193784</v>
      </c>
      <c r="IQ75" s="48">
        <f t="shared" si="939"/>
        <v>240.53678375727424</v>
      </c>
      <c r="IR75" s="48">
        <f t="shared" si="939"/>
        <v>240.53482695118146</v>
      </c>
      <c r="IS75" s="48">
        <f t="shared" si="939"/>
        <v>240.53224759552276</v>
      </c>
      <c r="IT75" s="48">
        <f t="shared" si="939"/>
        <v>240.52904765094181</v>
      </c>
      <c r="IU75" s="48">
        <f t="shared" si="939"/>
        <v>240.52522961540393</v>
      </c>
      <c r="IV75" s="48">
        <f t="shared" si="939"/>
        <v>240.52079652227326</v>
      </c>
      <c r="IW75" s="48">
        <f t="shared" si="939"/>
        <v>240.51575193792698</v>
      </c>
      <c r="IX75" s="48">
        <f t="shared" si="939"/>
        <v>240.51009995890871</v>
      </c>
      <c r="IY75" s="48">
        <f t="shared" si="939"/>
        <v>240.50384520862318</v>
      </c>
      <c r="IZ75" s="48">
        <f t="shared" si="939"/>
        <v>240.49699283357481</v>
      </c>
      <c r="JA75" s="48">
        <f t="shared" si="939"/>
        <v>240.48954849915319</v>
      </c>
      <c r="JB75" s="48">
        <f t="shared" si="939"/>
        <v>240.48151838496909</v>
      </c>
      <c r="JC75" s="48">
        <f t="shared" si="939"/>
        <v>240.47290917974442</v>
      </c>
      <c r="JD75" s="48">
        <f t="shared" si="939"/>
        <v>240.46372807576068</v>
      </c>
      <c r="JE75" s="48">
        <f t="shared" si="939"/>
        <v>240.45398276287025</v>
      </c>
      <c r="JF75" s="48">
        <f t="shared" si="939"/>
        <v>240.44368142207554</v>
      </c>
      <c r="JG75" s="48">
        <f t="shared" si="939"/>
        <v>240.43283271868137</v>
      </c>
      <c r="JH75" s="48">
        <f t="shared" si="939"/>
        <v>240.42144579502607</v>
      </c>
    </row>
    <row r="76" spans="16:268" hidden="1" x14ac:dyDescent="0.25">
      <c r="P76" s="48"/>
      <c r="Q76" s="48"/>
      <c r="R76" s="48">
        <f t="shared" si="675"/>
        <v>9.1009311708364535</v>
      </c>
      <c r="S76" s="48">
        <f>IF(R75&lt;=0,0,$G$25*$G$24*$G$24/(($G$24+S75)*($G$24+S75)))</f>
        <v>9.1009056396255126</v>
      </c>
      <c r="T76" s="48">
        <f t="shared" ref="T76:CE76" si="940">IF(S75&lt;=0,0,$G$25*$G$24*$G$24/(($G$24+T75)*($G$24+T75)))</f>
        <v>9.1008815677223698</v>
      </c>
      <c r="U76" s="48">
        <f t="shared" si="940"/>
        <v>9.1008589765511623</v>
      </c>
      <c r="V76" s="48">
        <f t="shared" si="940"/>
        <v>9.1008378862658486</v>
      </c>
      <c r="W76" s="48">
        <f t="shared" si="940"/>
        <v>9.1008183157323046</v>
      </c>
      <c r="X76" s="48">
        <f t="shared" si="940"/>
        <v>9.1008002825115639</v>
      </c>
      <c r="Y76" s="48">
        <f t="shared" si="940"/>
        <v>9.1007838028441306</v>
      </c>
      <c r="Z76" s="48">
        <f t="shared" si="940"/>
        <v>9.1007688916354486</v>
      </c>
      <c r="AA76" s="48">
        <f t="shared" si="940"/>
        <v>9.1007555624425187</v>
      </c>
      <c r="AB76" s="48">
        <f t="shared" si="940"/>
        <v>9.1007438274616401</v>
      </c>
      <c r="AC76" s="48">
        <f t="shared" si="940"/>
        <v>9.1007336975173416</v>
      </c>
      <c r="AD76" s="48">
        <f t="shared" si="940"/>
        <v>9.1007251820524857</v>
      </c>
      <c r="AE76" s="48">
        <f t="shared" si="940"/>
        <v>9.1007182891195519</v>
      </c>
      <c r="AF76" s="48">
        <f t="shared" si="940"/>
        <v>9.1007130253731017</v>
      </c>
      <c r="AG76" s="48">
        <f t="shared" si="940"/>
        <v>9.100709396063472</v>
      </c>
      <c r="AH76" s="48">
        <f t="shared" si="940"/>
        <v>9.1007074050316312</v>
      </c>
      <c r="AI76" s="48">
        <f t="shared" si="940"/>
        <v>9.1007070547052837</v>
      </c>
      <c r="AJ76" s="48">
        <f t="shared" si="940"/>
        <v>9.1007083460961677</v>
      </c>
      <c r="AK76" s="48">
        <f t="shared" si="940"/>
        <v>9.1007112787985687</v>
      </c>
      <c r="AL76" s="48">
        <f t="shared" si="940"/>
        <v>9.1007158509890544</v>
      </c>
      <c r="AM76" s="48">
        <f t="shared" si="940"/>
        <v>9.1007220594274347</v>
      </c>
      <c r="AN76" s="48">
        <f t="shared" si="940"/>
        <v>9.1007298994589299</v>
      </c>
      <c r="AO76" s="48">
        <f t="shared" si="940"/>
        <v>9.1007393650175583</v>
      </c>
      <c r="AP76" s="48">
        <f t="shared" si="940"/>
        <v>9.1007504486307393</v>
      </c>
      <c r="AQ76" s="48">
        <f t="shared" si="940"/>
        <v>9.1007631414251104</v>
      </c>
      <c r="AR76" s="48">
        <f t="shared" si="940"/>
        <v>9.1007774331335529</v>
      </c>
      <c r="AS76" s="48">
        <f t="shared" si="940"/>
        <v>9.1007933121034039</v>
      </c>
      <c r="AT76" s="48">
        <f t="shared" si="940"/>
        <v>9.1008107653058925</v>
      </c>
      <c r="AU76" s="48">
        <f t="shared" si="940"/>
        <v>9.1008297783467267</v>
      </c>
      <c r="AV76" s="48">
        <f t="shared" si="940"/>
        <v>9.100850335477892</v>
      </c>
      <c r="AW76" s="48">
        <f t="shared" si="940"/>
        <v>9.1008724196106101</v>
      </c>
      <c r="AX76" s="48">
        <f t="shared" si="940"/>
        <v>9.1008960123294305</v>
      </c>
      <c r="AY76" s="48">
        <f t="shared" si="940"/>
        <v>9.1009210939075267</v>
      </c>
      <c r="AZ76" s="48">
        <f t="shared" si="940"/>
        <v>9.1009476433230674</v>
      </c>
      <c r="BA76" s="48">
        <f t="shared" si="940"/>
        <v>9.1009756382767542</v>
      </c>
      <c r="BB76" s="48">
        <f t="shared" si="940"/>
        <v>9.1010050552104449</v>
      </c>
      <c r="BC76" s="48">
        <f t="shared" si="940"/>
        <v>9.101035869326866</v>
      </c>
      <c r="BD76" s="48">
        <f t="shared" si="940"/>
        <v>9.1010680546104297</v>
      </c>
      <c r="BE76" s="48">
        <f t="shared" si="940"/>
        <v>9.1011015838490774</v>
      </c>
      <c r="BF76" s="48">
        <f t="shared" si="940"/>
        <v>9.1011364286571759</v>
      </c>
      <c r="BG76" s="48">
        <f t="shared" si="940"/>
        <v>9.1011725594994566</v>
      </c>
      <c r="BH76" s="48">
        <f t="shared" si="940"/>
        <v>9.101209945715917</v>
      </c>
      <c r="BI76" s="48">
        <f t="shared" si="940"/>
        <v>9.1012485555477376</v>
      </c>
      <c r="BJ76" s="48">
        <f t="shared" si="940"/>
        <v>9.1012883561641544</v>
      </c>
      <c r="BK76" s="48">
        <f t="shared" si="940"/>
        <v>9.1013293136902469</v>
      </c>
      <c r="BL76" s="48">
        <f t="shared" si="940"/>
        <v>9.1013713932356666</v>
      </c>
      <c r="BM76" s="48">
        <f t="shared" si="940"/>
        <v>9.1014145589242421</v>
      </c>
      <c r="BN76" s="48">
        <f t="shared" si="940"/>
        <v>9.1014587739244668</v>
      </c>
      <c r="BO76" s="48">
        <f t="shared" si="940"/>
        <v>9.1015040004807961</v>
      </c>
      <c r="BP76" s="48">
        <f t="shared" si="940"/>
        <v>9.1015501999457857</v>
      </c>
      <c r="BQ76" s="48">
        <f t="shared" si="940"/>
        <v>9.1015973328130197</v>
      </c>
      <c r="BR76" s="48">
        <f t="shared" si="940"/>
        <v>9.1016453587507655</v>
      </c>
      <c r="BS76" s="48">
        <f t="shared" si="940"/>
        <v>9.1016942366364013</v>
      </c>
      <c r="BT76" s="48">
        <f t="shared" si="940"/>
        <v>9.101743924591517</v>
      </c>
      <c r="BU76" s="48">
        <f t="shared" si="940"/>
        <v>9.1017943800177008</v>
      </c>
      <c r="BV76" s="48">
        <f t="shared" si="940"/>
        <v>9.1018455596329559</v>
      </c>
      <c r="BW76" s="48">
        <f t="shared" si="940"/>
        <v>9.1018974195087505</v>
      </c>
      <c r="BX76" s="48">
        <f t="shared" si="940"/>
        <v>9.1019499151076193</v>
      </c>
      <c r="BY76" s="48">
        <f t="shared" si="940"/>
        <v>9.1020030013213393</v>
      </c>
      <c r="BZ76" s="48">
        <f t="shared" si="940"/>
        <v>9.1020566325096084</v>
      </c>
      <c r="CA76" s="48">
        <f t="shared" si="940"/>
        <v>9.1021107625391995</v>
      </c>
      <c r="CB76" s="48">
        <f t="shared" si="940"/>
        <v>9.1021653448235771</v>
      </c>
      <c r="CC76" s="48">
        <f t="shared" si="940"/>
        <v>9.1022203323629345</v>
      </c>
      <c r="CD76" s="48">
        <f t="shared" si="940"/>
        <v>9.1022756777845846</v>
      </c>
      <c r="CE76" s="48">
        <f t="shared" si="940"/>
        <v>9.102331333383729</v>
      </c>
      <c r="CF76" s="48">
        <f t="shared" ref="CF76:EQ76" si="941">IF(CE75&lt;=0,0,$G$25*$G$24*$G$24/(($G$24+CF75)*($G$24+CF75)))</f>
        <v>9.1023872511645258</v>
      </c>
      <c r="CG76" s="48">
        <f t="shared" si="941"/>
        <v>9.1024433828814288</v>
      </c>
      <c r="CH76" s="48">
        <f t="shared" si="941"/>
        <v>9.1024996800807738</v>
      </c>
      <c r="CI76" s="48">
        <f t="shared" si="941"/>
        <v>9.1025560941425692</v>
      </c>
      <c r="CJ76" s="48">
        <f t="shared" si="941"/>
        <v>9.1026125763224641</v>
      </c>
      <c r="CK76" s="48">
        <f t="shared" si="941"/>
        <v>9.1026690777938359</v>
      </c>
      <c r="CL76" s="48">
        <f t="shared" si="941"/>
        <v>9.1027255496899837</v>
      </c>
      <c r="CM76" s="48">
        <f t="shared" si="941"/>
        <v>9.1027819431463843</v>
      </c>
      <c r="CN76" s="48">
        <f t="shared" si="941"/>
        <v>9.1028382093429592</v>
      </c>
      <c r="CO76" s="48">
        <f t="shared" si="941"/>
        <v>9.1028942995463478</v>
      </c>
      <c r="CP76" s="48">
        <f t="shared" si="941"/>
        <v>9.1029501651521283</v>
      </c>
      <c r="CQ76" s="48">
        <f t="shared" si="941"/>
        <v>9.1030057577269279</v>
      </c>
      <c r="CR76" s="48">
        <f t="shared" si="941"/>
        <v>9.1030610290504548</v>
      </c>
      <c r="CS76" s="48">
        <f t="shared" si="941"/>
        <v>9.1031159311573226</v>
      </c>
      <c r="CT76" s="48">
        <f t="shared" si="941"/>
        <v>9.1031704163787275</v>
      </c>
      <c r="CU76" s="48">
        <f t="shared" si="941"/>
        <v>9.1032244373838562</v>
      </c>
      <c r="CV76" s="48">
        <f t="shared" si="941"/>
        <v>9.1032779472210485</v>
      </c>
      <c r="CW76" s="48">
        <f t="shared" si="941"/>
        <v>9.1033308993586424</v>
      </c>
      <c r="CX76" s="48">
        <f t="shared" si="941"/>
        <v>9.1033832477254943</v>
      </c>
      <c r="CY76" s="48">
        <f t="shared" si="941"/>
        <v>9.1034349467511095</v>
      </c>
      <c r="CZ76" s="48">
        <f t="shared" si="941"/>
        <v>9.1034859514053839</v>
      </c>
      <c r="DA76" s="48">
        <f t="shared" si="941"/>
        <v>9.1035362172378669</v>
      </c>
      <c r="DB76" s="48">
        <f t="shared" si="941"/>
        <v>9.1035857004165894</v>
      </c>
      <c r="DC76" s="48">
        <f t="shared" si="941"/>
        <v>9.1036343577663335</v>
      </c>
      <c r="DD76" s="48">
        <f t="shared" si="941"/>
        <v>9.1036821468063902</v>
      </c>
      <c r="DE76" s="48">
        <f t="shared" si="941"/>
        <v>9.1037290257877252</v>
      </c>
      <c r="DF76" s="48">
        <f t="shared" si="941"/>
        <v>9.1037749537295181</v>
      </c>
      <c r="DG76" s="48">
        <f t="shared" si="941"/>
        <v>9.10381989045508</v>
      </c>
      <c r="DH76" s="48">
        <f t="shared" si="941"/>
        <v>9.1038637966270688</v>
      </c>
      <c r="DI76" s="48">
        <f t="shared" si="941"/>
        <v>9.1039066337820316</v>
      </c>
      <c r="DJ76" s="48">
        <f t="shared" si="941"/>
        <v>9.1039483643641557</v>
      </c>
      <c r="DK76" s="48">
        <f t="shared" si="941"/>
        <v>9.1039889517583035</v>
      </c>
      <c r="DL76" s="48">
        <f t="shared" si="941"/>
        <v>9.1040283603222267</v>
      </c>
      <c r="DM76" s="48">
        <f t="shared" si="941"/>
        <v>9.1040665554179352</v>
      </c>
      <c r="DN76" s="48">
        <f t="shared" si="941"/>
        <v>9.1041035034422482</v>
      </c>
      <c r="DO76" s="48">
        <f t="shared" si="941"/>
        <v>9.1041391718564313</v>
      </c>
      <c r="DP76" s="48">
        <f t="shared" si="941"/>
        <v>9.1041735292149468</v>
      </c>
      <c r="DQ76" s="48">
        <f t="shared" si="941"/>
        <v>9.1042065451932608</v>
      </c>
      <c r="DR76" s="48">
        <f t="shared" si="941"/>
        <v>9.1042381906146712</v>
      </c>
      <c r="DS76" s="48">
        <f t="shared" si="941"/>
        <v>9.1042684374762022</v>
      </c>
      <c r="DT76" s="48">
        <f t="shared" si="941"/>
        <v>9.1042972589734443</v>
      </c>
      <c r="DU76" s="48">
        <f t="shared" si="941"/>
        <v>9.1043246295243758</v>
      </c>
      <c r="DV76" s="48">
        <f t="shared" si="941"/>
        <v>9.1043505247921601</v>
      </c>
      <c r="DW76" s="48">
        <f t="shared" si="941"/>
        <v>9.1043749217068335</v>
      </c>
      <c r="DX76" s="48">
        <f t="shared" si="941"/>
        <v>9.1043977984859339</v>
      </c>
      <c r="DY76" s="48">
        <f t="shared" si="941"/>
        <v>9.1044191346540071</v>
      </c>
      <c r="DZ76" s="48">
        <f t="shared" si="941"/>
        <v>9.1044389110609742</v>
      </c>
      <c r="EA76" s="48">
        <f t="shared" si="941"/>
        <v>9.1044571098993767</v>
      </c>
      <c r="EB76" s="48">
        <f t="shared" si="941"/>
        <v>9.1044737147204469</v>
      </c>
      <c r="EC76" s="48">
        <f t="shared" si="941"/>
        <v>9.104488710449024</v>
      </c>
      <c r="ED76" s="48">
        <f t="shared" si="941"/>
        <v>9.104502083397243</v>
      </c>
      <c r="EE76" s="48">
        <f t="shared" si="941"/>
        <v>9.1045138212770667</v>
      </c>
      <c r="EF76" s="48">
        <f t="shared" si="941"/>
        <v>9.104523913211569</v>
      </c>
      <c r="EG76" s="48">
        <f t="shared" si="941"/>
        <v>9.1045323497450372</v>
      </c>
      <c r="EH76" s="48">
        <f t="shared" si="941"/>
        <v>9.1045391228517847</v>
      </c>
      <c r="EI76" s="48">
        <f t="shared" si="941"/>
        <v>9.1045442259437834</v>
      </c>
      <c r="EJ76" s="48">
        <f t="shared" si="941"/>
        <v>9.1045476538770007</v>
      </c>
      <c r="EK76" s="48">
        <f t="shared" si="941"/>
        <v>9.1045494029565077</v>
      </c>
      <c r="EL76" s="48">
        <f t="shared" si="941"/>
        <v>9.1045494709403307</v>
      </c>
      <c r="EM76" s="48">
        <f t="shared" si="941"/>
        <v>9.1045478570420162</v>
      </c>
      <c r="EN76" s="48">
        <f t="shared" si="941"/>
        <v>9.1045445619319505</v>
      </c>
      <c r="EO76" s="48">
        <f t="shared" si="941"/>
        <v>9.1045395877374098</v>
      </c>
      <c r="EP76" s="48">
        <f t="shared" si="941"/>
        <v>9.1045329380413289</v>
      </c>
      <c r="EQ76" s="48">
        <f t="shared" si="941"/>
        <v>9.1045246178798251</v>
      </c>
      <c r="ER76" s="48">
        <f t="shared" ref="ER76:HC76" si="942">IF(EQ75&lt;=0,0,$G$25*$G$24*$G$24/(($G$24+ER75)*($G$24+ER75)))</f>
        <v>9.10451463373842</v>
      </c>
      <c r="ES76" s="48">
        <f t="shared" si="942"/>
        <v>9.1045029935470474</v>
      </c>
      <c r="ET76" s="48">
        <f t="shared" si="942"/>
        <v>9.1044897066737533</v>
      </c>
      <c r="EU76" s="48">
        <f t="shared" si="942"/>
        <v>9.1044747839171638</v>
      </c>
      <c r="EV76" s="48">
        <f t="shared" si="942"/>
        <v>9.1044582374977256</v>
      </c>
      <c r="EW76" s="48">
        <f t="shared" si="942"/>
        <v>9.1044400810476542</v>
      </c>
      <c r="EX76" s="48">
        <f t="shared" si="942"/>
        <v>9.1044203295997015</v>
      </c>
      <c r="EY76" s="48">
        <f t="shared" si="942"/>
        <v>9.1043989995746646</v>
      </c>
      <c r="EZ76" s="48">
        <f t="shared" si="942"/>
        <v>9.1043761087677062</v>
      </c>
      <c r="FA76" s="48">
        <f t="shared" si="942"/>
        <v>9.1043516763334544</v>
      </c>
      <c r="FB76" s="48">
        <f t="shared" si="942"/>
        <v>9.1043257227699268</v>
      </c>
      <c r="FC76" s="48">
        <f t="shared" si="942"/>
        <v>9.1042982699012782</v>
      </c>
      <c r="FD76" s="48">
        <f t="shared" si="942"/>
        <v>9.1042693408593802</v>
      </c>
      <c r="FE76" s="48">
        <f t="shared" si="942"/>
        <v>9.1042389600642739</v>
      </c>
      <c r="FF76" s="48">
        <f t="shared" si="942"/>
        <v>9.1042071532034772</v>
      </c>
      <c r="FG76" s="48">
        <f t="shared" si="942"/>
        <v>9.104173947210187</v>
      </c>
      <c r="FH76" s="48">
        <f t="shared" si="942"/>
        <v>9.1041393702404037</v>
      </c>
      <c r="FI76" s="48">
        <f t="shared" si="942"/>
        <v>9.1041034516489745</v>
      </c>
      <c r="FJ76" s="48">
        <f t="shared" si="942"/>
        <v>9.104066221964576</v>
      </c>
      <c r="FK76" s="48">
        <f t="shared" si="942"/>
        <v>9.1040277128636919</v>
      </c>
      <c r="FL76" s="48">
        <f t="shared" si="942"/>
        <v>9.1039879571435751</v>
      </c>
      <c r="FM76" s="48">
        <f t="shared" si="942"/>
        <v>9.1039469886942079</v>
      </c>
      <c r="FN76" s="48">
        <f t="shared" si="942"/>
        <v>9.1039048424693423</v>
      </c>
      <c r="FO76" s="48">
        <f t="shared" si="942"/>
        <v>9.103861554456568</v>
      </c>
      <c r="FP76" s="48">
        <f t="shared" si="942"/>
        <v>9.1038171616465036</v>
      </c>
      <c r="FQ76" s="48">
        <f t="shared" si="942"/>
        <v>9.1037717020010955</v>
      </c>
      <c r="FR76" s="48">
        <f t="shared" si="942"/>
        <v>9.1037252144210452</v>
      </c>
      <c r="FS76" s="48">
        <f t="shared" si="942"/>
        <v>9.1036777387124612</v>
      </c>
      <c r="FT76" s="48">
        <f t="shared" si="942"/>
        <v>9.1036293155526522</v>
      </c>
      <c r="FU76" s="48">
        <f t="shared" si="942"/>
        <v>9.103579986455216</v>
      </c>
      <c r="FV76" s="48">
        <f t="shared" si="942"/>
        <v>9.1035297937343351</v>
      </c>
      <c r="FW76" s="48">
        <f t="shared" si="942"/>
        <v>9.1034787804684232</v>
      </c>
      <c r="FX76" s="48">
        <f t="shared" si="942"/>
        <v>9.1034269904630545</v>
      </c>
      <c r="FY76" s="48">
        <f t="shared" si="942"/>
        <v>9.1033744682132713</v>
      </c>
      <c r="FZ76" s="48">
        <f t="shared" si="942"/>
        <v>9.1033212588652859</v>
      </c>
      <c r="GA76" s="48">
        <f t="shared" si="942"/>
        <v>9.1032674081776008</v>
      </c>
      <c r="GB76" s="48">
        <f t="shared" si="942"/>
        <v>9.1032129624815994</v>
      </c>
      <c r="GC76" s="48">
        <f t="shared" si="942"/>
        <v>9.1031579686415984</v>
      </c>
      <c r="GD76" s="48">
        <f t="shared" si="942"/>
        <v>9.1031024740144737</v>
      </c>
      <c r="GE76" s="48">
        <f t="shared" si="942"/>
        <v>9.1030465264088178</v>
      </c>
      <c r="GF76" s="48">
        <f t="shared" si="942"/>
        <v>9.1029901740437023</v>
      </c>
      <c r="GG76" s="48">
        <f t="shared" si="942"/>
        <v>9.1029334655070677</v>
      </c>
      <c r="GH76" s="48">
        <f t="shared" si="942"/>
        <v>9.1028764497138113</v>
      </c>
      <c r="GI76" s="48">
        <f t="shared" si="942"/>
        <v>9.1028191758635462</v>
      </c>
      <c r="GJ76" s="48">
        <f t="shared" si="942"/>
        <v>9.1027616933981239</v>
      </c>
      <c r="GK76" s="48">
        <f t="shared" si="942"/>
        <v>9.1027040519589288</v>
      </c>
      <c r="GL76" s="48">
        <f t="shared" si="942"/>
        <v>9.1026463013439969</v>
      </c>
      <c r="GM76" s="48">
        <f t="shared" si="942"/>
        <v>9.1025884914649833</v>
      </c>
      <c r="GN76" s="48">
        <f t="shared" si="942"/>
        <v>9.1025306723040185</v>
      </c>
      <c r="GO76" s="48">
        <f t="shared" si="942"/>
        <v>9.1024728938704982</v>
      </c>
      <c r="GP76" s="48">
        <f t="shared" si="942"/>
        <v>9.1024152061578416</v>
      </c>
      <c r="GQ76" s="48">
        <f t="shared" si="942"/>
        <v>9.1023576591002406</v>
      </c>
      <c r="GR76" s="48">
        <f t="shared" si="942"/>
        <v>9.1023003025294678</v>
      </c>
      <c r="GS76" s="48">
        <f t="shared" si="942"/>
        <v>9.1022431861317408</v>
      </c>
      <c r="GT76" s="48">
        <f t="shared" si="942"/>
        <v>9.1021863594047261</v>
      </c>
      <c r="GU76" s="48">
        <f t="shared" si="942"/>
        <v>9.1021298716146788</v>
      </c>
      <c r="GV76" s="48">
        <f t="shared" si="942"/>
        <v>9.1020737717537692</v>
      </c>
      <c r="GW76" s="48">
        <f t="shared" si="942"/>
        <v>9.1020181084976564</v>
      </c>
      <c r="GX76" s="48">
        <f t="shared" si="942"/>
        <v>9.1019629301632961</v>
      </c>
      <c r="GY76" s="48">
        <f t="shared" si="942"/>
        <v>9.1019082846670756</v>
      </c>
      <c r="GZ76" s="48">
        <f t="shared" si="942"/>
        <v>9.1018542194832577</v>
      </c>
      <c r="HA76" s="48">
        <f t="shared" si="942"/>
        <v>9.1018007816028259</v>
      </c>
      <c r="HB76" s="48">
        <f t="shared" si="942"/>
        <v>9.101748017492703</v>
      </c>
      <c r="HC76" s="48">
        <f t="shared" si="942"/>
        <v>9.1016959730554436</v>
      </c>
      <c r="HD76" s="48">
        <f t="shared" ref="HD76:JH76" si="943">IF(HC75&lt;=0,0,$G$25*$G$24*$G$24/(($G$24+HD75)*($G$24+HD75)))</f>
        <v>9.1016446935893693</v>
      </c>
      <c r="HE76" s="48">
        <f t="shared" si="943"/>
        <v>9.1015942237492595</v>
      </c>
      <c r="HF76" s="48">
        <f t="shared" si="943"/>
        <v>9.1015446075075257</v>
      </c>
      <c r="HG76" s="48">
        <f t="shared" si="943"/>
        <v>9.1014958881160357</v>
      </c>
      <c r="HH76" s="48">
        <f t="shared" si="943"/>
        <v>9.1014481080684888</v>
      </c>
      <c r="HI76" s="48">
        <f t="shared" si="943"/>
        <v>9.1014013090634567</v>
      </c>
      <c r="HJ76" s="48">
        <f t="shared" si="943"/>
        <v>9.1013555319681156</v>
      </c>
      <c r="HK76" s="48">
        <f t="shared" si="943"/>
        <v>9.1013108167826609</v>
      </c>
      <c r="HL76" s="48">
        <f t="shared" si="943"/>
        <v>9.1012672026054613</v>
      </c>
      <c r="HM76" s="48">
        <f t="shared" si="943"/>
        <v>9.1012247275990035</v>
      </c>
      <c r="HN76" s="48">
        <f t="shared" si="943"/>
        <v>9.1011834289565972</v>
      </c>
      <c r="HO76" s="48">
        <f t="shared" si="943"/>
        <v>9.1011433428699355</v>
      </c>
      <c r="HP76" s="48">
        <f t="shared" si="943"/>
        <v>9.1011045044974974</v>
      </c>
      <c r="HQ76" s="48">
        <f t="shared" si="943"/>
        <v>9.1010669479338198</v>
      </c>
      <c r="HR76" s="48">
        <f t="shared" si="943"/>
        <v>9.1010307061797029</v>
      </c>
      <c r="HS76" s="48">
        <f t="shared" si="943"/>
        <v>9.1009958111133074</v>
      </c>
      <c r="HT76" s="48">
        <f t="shared" si="943"/>
        <v>9.1009622934622616</v>
      </c>
      <c r="HU76" s="48">
        <f t="shared" si="943"/>
        <v>9.1009301827766951</v>
      </c>
      <c r="HV76" s="48">
        <f t="shared" si="943"/>
        <v>9.1008995074033194</v>
      </c>
      <c r="HW76" s="48">
        <f t="shared" si="943"/>
        <v>9.1008702944605151</v>
      </c>
      <c r="HX76" s="48">
        <f t="shared" si="943"/>
        <v>9.1008425698144588</v>
      </c>
      <c r="HY76" s="48">
        <f t="shared" si="943"/>
        <v>9.1008163580563632</v>
      </c>
      <c r="HZ76" s="48">
        <f t="shared" si="943"/>
        <v>9.1007916824807324</v>
      </c>
      <c r="IA76" s="48">
        <f t="shared" si="943"/>
        <v>9.1007685650648042</v>
      </c>
      <c r="IB76" s="48">
        <f t="shared" si="943"/>
        <v>9.1007470264490617</v>
      </c>
      <c r="IC76" s="48">
        <f t="shared" si="943"/>
        <v>9.1007270859189102</v>
      </c>
      <c r="ID76" s="48">
        <f t="shared" si="943"/>
        <v>9.1007087613875175</v>
      </c>
      <c r="IE76" s="48">
        <f t="shared" si="943"/>
        <v>9.1006920693797966</v>
      </c>
      <c r="IF76" s="48">
        <f t="shared" si="943"/>
        <v>9.1006770250176352</v>
      </c>
      <c r="IG76" s="48">
        <f t="shared" si="943"/>
        <v>9.1006636420062534</v>
      </c>
      <c r="IH76" s="48">
        <f t="shared" si="943"/>
        <v>9.1006519326218296</v>
      </c>
      <c r="II76" s="48">
        <f t="shared" si="943"/>
        <v>9.1006419077003251</v>
      </c>
      <c r="IJ76" s="48">
        <f t="shared" si="943"/>
        <v>9.1006335766275512</v>
      </c>
      <c r="IK76" s="48">
        <f t="shared" si="943"/>
        <v>9.1006269473304684</v>
      </c>
      <c r="IL76" s="48">
        <f t="shared" si="943"/>
        <v>9.1006220262697433</v>
      </c>
      <c r="IM76" s="48">
        <f t="shared" si="943"/>
        <v>9.100618818433567</v>
      </c>
      <c r="IN76" s="48">
        <f t="shared" si="943"/>
        <v>9.100617327332726</v>
      </c>
      <c r="IO76" s="48">
        <f t="shared" si="943"/>
        <v>9.1006175549969441</v>
      </c>
      <c r="IP76" s="48">
        <f t="shared" si="943"/>
        <v>9.1006195019725045</v>
      </c>
      <c r="IQ76" s="48">
        <f t="shared" si="943"/>
        <v>9.1006231673211317</v>
      </c>
      <c r="IR76" s="48">
        <f t="shared" si="943"/>
        <v>9.1006285486201524</v>
      </c>
      <c r="IS76" s="48">
        <f t="shared" si="943"/>
        <v>9.1006356419639456</v>
      </c>
      <c r="IT76" s="48">
        <f t="shared" si="943"/>
        <v>9.1006444419666472</v>
      </c>
      <c r="IU76" s="48">
        <f t="shared" si="943"/>
        <v>9.1006549417661375</v>
      </c>
      <c r="IV76" s="48">
        <f t="shared" si="943"/>
        <v>9.1006671330293081</v>
      </c>
      <c r="IW76" s="48">
        <f t="shared" si="943"/>
        <v>9.1006810059585792</v>
      </c>
      <c r="IX76" s="48">
        <f t="shared" si="943"/>
        <v>9.1006965492996894</v>
      </c>
      <c r="IY76" s="48">
        <f t="shared" si="943"/>
        <v>9.1007137503507352</v>
      </c>
      <c r="IZ76" s="48">
        <f t="shared" si="943"/>
        <v>9.1007325949724578</v>
      </c>
      <c r="JA76" s="48">
        <f t="shared" si="943"/>
        <v>9.1007530675997934</v>
      </c>
      <c r="JB76" s="48">
        <f t="shared" si="943"/>
        <v>9.1007751512546093</v>
      </c>
      <c r="JC76" s="48">
        <f t="shared" si="943"/>
        <v>9.1007988275597054</v>
      </c>
      <c r="JD76" s="48">
        <f t="shared" si="943"/>
        <v>9.100824076754007</v>
      </c>
      <c r="JE76" s="48">
        <f t="shared" si="943"/>
        <v>9.1008508777089467</v>
      </c>
      <c r="JF76" s="48">
        <f t="shared" si="943"/>
        <v>9.1008792079460523</v>
      </c>
      <c r="JG76" s="48">
        <f t="shared" si="943"/>
        <v>9.1009090436556725</v>
      </c>
      <c r="JH76" s="48">
        <f t="shared" si="943"/>
        <v>9.100940359716903</v>
      </c>
    </row>
    <row r="77" spans="16:268" hidden="1" x14ac:dyDescent="0.25">
      <c r="P77" s="48"/>
      <c r="Q77" s="48"/>
      <c r="R77" s="48">
        <f t="shared" si="675"/>
        <v>27938.4787749319</v>
      </c>
      <c r="S77" s="48">
        <f>IF(R75&lt;=0,0,(R75+$G$24)*R77/(S75+$G$24))</f>
        <v>27938.439586431195</v>
      </c>
      <c r="T77" s="48">
        <f t="shared" ref="T77:CE77" si="944">IF(S75&lt;=0,0,(S75+$G$24)*S77/(T75+$G$24))</f>
        <v>27938.402637808547</v>
      </c>
      <c r="U77" s="48">
        <f t="shared" si="944"/>
        <v>27938.36796195741</v>
      </c>
      <c r="V77" s="48">
        <f t="shared" si="944"/>
        <v>27938.335589821196</v>
      </c>
      <c r="W77" s="48">
        <f t="shared" si="944"/>
        <v>27938.305550365789</v>
      </c>
      <c r="X77" s="48">
        <f t="shared" si="944"/>
        <v>27938.277870553753</v>
      </c>
      <c r="Y77" s="48">
        <f t="shared" si="944"/>
        <v>27938.25257532025</v>
      </c>
      <c r="Z77" s="48">
        <f t="shared" si="944"/>
        <v>27938.229687550687</v>
      </c>
      <c r="AA77" s="48">
        <f t="shared" si="944"/>
        <v>27938.209228060154</v>
      </c>
      <c r="AB77" s="48">
        <f t="shared" si="944"/>
        <v>27938.19121557457</v>
      </c>
      <c r="AC77" s="48">
        <f t="shared" si="944"/>
        <v>27938.175666713676</v>
      </c>
      <c r="AD77" s="48">
        <f t="shared" si="944"/>
        <v>27938.162595975835</v>
      </c>
      <c r="AE77" s="48">
        <f t="shared" si="944"/>
        <v>27938.152015724609</v>
      </c>
      <c r="AF77" s="48">
        <f t="shared" si="944"/>
        <v>27938.143936177203</v>
      </c>
      <c r="AG77" s="48">
        <f t="shared" si="944"/>
        <v>27938.138365394741</v>
      </c>
      <c r="AH77" s="48">
        <f t="shared" si="944"/>
        <v>27938.13530927441</v>
      </c>
      <c r="AI77" s="48">
        <f t="shared" si="944"/>
        <v>27938.134771543406</v>
      </c>
      <c r="AJ77" s="48">
        <f t="shared" si="944"/>
        <v>27938.136753754847</v>
      </c>
      <c r="AK77" s="48">
        <f t="shared" si="944"/>
        <v>27938.141255285445</v>
      </c>
      <c r="AL77" s="48">
        <f t="shared" si="944"/>
        <v>27938.148273335115</v>
      </c>
      <c r="AM77" s="48">
        <f t="shared" si="944"/>
        <v>27938.157802928461</v>
      </c>
      <c r="AN77" s="48">
        <f t="shared" si="944"/>
        <v>27938.169836918099</v>
      </c>
      <c r="AO77" s="48">
        <f t="shared" si="944"/>
        <v>27938.184365989873</v>
      </c>
      <c r="AP77" s="48">
        <f t="shared" si="944"/>
        <v>27938.201378669928</v>
      </c>
      <c r="AQ77" s="48">
        <f t="shared" si="944"/>
        <v>27938.22086133367</v>
      </c>
      <c r="AR77" s="48">
        <f t="shared" si="944"/>
        <v>27938.242798216543</v>
      </c>
      <c r="AS77" s="48">
        <f t="shared" si="944"/>
        <v>27938.26717142668</v>
      </c>
      <c r="AT77" s="48">
        <f t="shared" si="944"/>
        <v>27938.293960959396</v>
      </c>
      <c r="AU77" s="48">
        <f t="shared" si="944"/>
        <v>27938.323144713471</v>
      </c>
      <c r="AV77" s="48">
        <f t="shared" si="944"/>
        <v>27938.354698509283</v>
      </c>
      <c r="AW77" s="48">
        <f t="shared" si="944"/>
        <v>27938.38859610874</v>
      </c>
      <c r="AX77" s="48">
        <f t="shared" si="944"/>
        <v>27938.424809236938</v>
      </c>
      <c r="AY77" s="48">
        <f t="shared" si="944"/>
        <v>27938.463307605667</v>
      </c>
      <c r="AZ77" s="48">
        <f t="shared" si="944"/>
        <v>27938.504058938597</v>
      </c>
      <c r="BA77" s="48">
        <f t="shared" si="944"/>
        <v>27938.547028998226</v>
      </c>
      <c r="BB77" s="48">
        <f t="shared" si="944"/>
        <v>27938.592181614484</v>
      </c>
      <c r="BC77" s="48">
        <f t="shared" si="944"/>
        <v>27938.639478715093</v>
      </c>
      <c r="BD77" s="48">
        <f t="shared" si="944"/>
        <v>27938.688880357495</v>
      </c>
      <c r="BE77" s="48">
        <f t="shared" si="944"/>
        <v>27938.740344762471</v>
      </c>
      <c r="BF77" s="48">
        <f t="shared" si="944"/>
        <v>27938.793828349324</v>
      </c>
      <c r="BG77" s="48">
        <f t="shared" si="944"/>
        <v>27938.849285772656</v>
      </c>
      <c r="BH77" s="48">
        <f t="shared" si="944"/>
        <v>27938.906669960656</v>
      </c>
      <c r="BI77" s="48">
        <f t="shared" si="944"/>
        <v>27938.965932154922</v>
      </c>
      <c r="BJ77" s="48">
        <f t="shared" si="944"/>
        <v>27939.027021951762</v>
      </c>
      <c r="BK77" s="48">
        <f t="shared" si="944"/>
        <v>27939.089887344882</v>
      </c>
      <c r="BL77" s="48">
        <f t="shared" si="944"/>
        <v>27939.154474769555</v>
      </c>
      <c r="BM77" s="48">
        <f t="shared" si="944"/>
        <v>27939.220729148106</v>
      </c>
      <c r="BN77" s="48">
        <f t="shared" si="944"/>
        <v>27939.288593936733</v>
      </c>
      <c r="BO77" s="48">
        <f t="shared" si="944"/>
        <v>27939.35801117363</v>
      </c>
      <c r="BP77" s="48">
        <f t="shared" si="944"/>
        <v>27939.42892152835</v>
      </c>
      <c r="BQ77" s="48">
        <f t="shared" si="944"/>
        <v>27939.501264352381</v>
      </c>
      <c r="BR77" s="48">
        <f t="shared" si="944"/>
        <v>27939.574977730881</v>
      </c>
      <c r="BS77" s="48">
        <f t="shared" si="944"/>
        <v>27939.64999853554</v>
      </c>
      <c r="BT77" s="48">
        <f t="shared" si="944"/>
        <v>27939.726262478507</v>
      </c>
      <c r="BU77" s="48">
        <f t="shared" si="944"/>
        <v>27939.803704167378</v>
      </c>
      <c r="BV77" s="48">
        <f t="shared" si="944"/>
        <v>27939.882257161109</v>
      </c>
      <c r="BW77" s="48">
        <f t="shared" si="944"/>
        <v>27939.961854026937</v>
      </c>
      <c r="BX77" s="48">
        <f t="shared" si="944"/>
        <v>27940.042426398137</v>
      </c>
      <c r="BY77" s="48">
        <f t="shared" si="944"/>
        <v>27940.123905032648</v>
      </c>
      <c r="BZ77" s="48">
        <f t="shared" si="944"/>
        <v>27940.206219872463</v>
      </c>
      <c r="CA77" s="48">
        <f t="shared" si="944"/>
        <v>27940.289300103774</v>
      </c>
      <c r="CB77" s="48">
        <f t="shared" si="944"/>
        <v>27940.373074217805</v>
      </c>
      <c r="CC77" s="48">
        <f t="shared" si="944"/>
        <v>27940.457470072281</v>
      </c>
      <c r="CD77" s="48">
        <f t="shared" si="944"/>
        <v>27940.542414953456</v>
      </c>
      <c r="CE77" s="48">
        <f t="shared" si="944"/>
        <v>27940.627835638708</v>
      </c>
      <c r="CF77" s="48">
        <f t="shared" ref="CF77:EQ77" si="945">IF(CE75&lt;=0,0,(CE75+$G$24)*CE77/(CF75+$G$24))</f>
        <v>27940.713658459583</v>
      </c>
      <c r="CG77" s="48">
        <f t="shared" si="945"/>
        <v>27940.799809365271</v>
      </c>
      <c r="CH77" s="48">
        <f t="shared" si="945"/>
        <v>27940.886213986447</v>
      </c>
      <c r="CI77" s="48">
        <f t="shared" si="945"/>
        <v>27940.972797699418</v>
      </c>
      <c r="CJ77" s="48">
        <f t="shared" si="945"/>
        <v>27941.059485690548</v>
      </c>
      <c r="CK77" s="48">
        <f t="shared" si="945"/>
        <v>27941.146203020849</v>
      </c>
      <c r="CL77" s="48">
        <f t="shared" si="945"/>
        <v>27941.23287469077</v>
      </c>
      <c r="CM77" s="48">
        <f t="shared" si="945"/>
        <v>27941.319425705009</v>
      </c>
      <c r="CN77" s="48">
        <f t="shared" si="945"/>
        <v>27941.405781137437</v>
      </c>
      <c r="CO77" s="48">
        <f t="shared" si="945"/>
        <v>27941.491866195905</v>
      </c>
      <c r="CP77" s="48">
        <f t="shared" si="945"/>
        <v>27941.577606287086</v>
      </c>
      <c r="CQ77" s="48">
        <f t="shared" si="945"/>
        <v>27941.662927081081</v>
      </c>
      <c r="CR77" s="48">
        <f t="shared" si="945"/>
        <v>27941.747754575885</v>
      </c>
      <c r="CS77" s="48">
        <f t="shared" si="945"/>
        <v>27941.832015161603</v>
      </c>
      <c r="CT77" s="48">
        <f t="shared" si="945"/>
        <v>27941.91563568436</v>
      </c>
      <c r="CU77" s="48">
        <f t="shared" si="945"/>
        <v>27941.998543509846</v>
      </c>
      <c r="CV77" s="48">
        <f t="shared" si="945"/>
        <v>27942.080666586451</v>
      </c>
      <c r="CW77" s="48">
        <f t="shared" si="945"/>
        <v>27942.161933507941</v>
      </c>
      <c r="CX77" s="48">
        <f t="shared" si="945"/>
        <v>27942.242273575597</v>
      </c>
      <c r="CY77" s="48">
        <f t="shared" si="945"/>
        <v>27942.321616859779</v>
      </c>
      <c r="CZ77" s="48">
        <f t="shared" si="945"/>
        <v>27942.399894260881</v>
      </c>
      <c r="DA77" s="48">
        <f t="shared" si="945"/>
        <v>27942.477037569548</v>
      </c>
      <c r="DB77" s="48">
        <f t="shared" si="945"/>
        <v>27942.552979526241</v>
      </c>
      <c r="DC77" s="48">
        <f t="shared" si="945"/>
        <v>27942.627653879899</v>
      </c>
      <c r="DD77" s="48">
        <f t="shared" si="945"/>
        <v>27942.700995445877</v>
      </c>
      <c r="DE77" s="48">
        <f t="shared" si="945"/>
        <v>27942.772940162915</v>
      </c>
      <c r="DF77" s="48">
        <f t="shared" si="945"/>
        <v>27942.843425149171</v>
      </c>
      <c r="DG77" s="48">
        <f t="shared" si="945"/>
        <v>27942.912388757308</v>
      </c>
      <c r="DH77" s="48">
        <f t="shared" si="945"/>
        <v>27942.979770628473</v>
      </c>
      <c r="DI77" s="48">
        <f t="shared" si="945"/>
        <v>27943.045511745277</v>
      </c>
      <c r="DJ77" s="48">
        <f t="shared" si="945"/>
        <v>27943.109554483533</v>
      </c>
      <c r="DK77" s="48">
        <f t="shared" si="945"/>
        <v>27943.17184266289</v>
      </c>
      <c r="DL77" s="48">
        <f t="shared" si="945"/>
        <v>27943.232321596239</v>
      </c>
      <c r="DM77" s="48">
        <f t="shared" si="945"/>
        <v>27943.290938137798</v>
      </c>
      <c r="DN77" s="48">
        <f t="shared" si="945"/>
        <v>27943.347640729942</v>
      </c>
      <c r="DO77" s="48">
        <f t="shared" si="945"/>
        <v>27943.402379448624</v>
      </c>
      <c r="DP77" s="48">
        <f t="shared" si="945"/>
        <v>27943.455106047473</v>
      </c>
      <c r="DQ77" s="48">
        <f t="shared" si="945"/>
        <v>27943.505774000383</v>
      </c>
      <c r="DR77" s="48">
        <f t="shared" si="945"/>
        <v>27943.554338542672</v>
      </c>
      <c r="DS77" s="48">
        <f t="shared" si="945"/>
        <v>27943.60075671073</v>
      </c>
      <c r="DT77" s="48">
        <f t="shared" si="945"/>
        <v>27943.644987380128</v>
      </c>
      <c r="DU77" s="48">
        <f t="shared" si="945"/>
        <v>27943.686991302107</v>
      </c>
      <c r="DV77" s="48">
        <f t="shared" si="945"/>
        <v>27943.726731138529</v>
      </c>
      <c r="DW77" s="48">
        <f t="shared" si="945"/>
        <v>27943.764171495099</v>
      </c>
      <c r="DX77" s="48">
        <f t="shared" si="945"/>
        <v>27943.799278953004</v>
      </c>
      <c r="DY77" s="48">
        <f t="shared" si="945"/>
        <v>27943.832022098784</v>
      </c>
      <c r="DZ77" s="48">
        <f t="shared" si="945"/>
        <v>27943.862371552495</v>
      </c>
      <c r="EA77" s="48">
        <f t="shared" si="945"/>
        <v>27943.890299994131</v>
      </c>
      <c r="EB77" s="48">
        <f t="shared" si="945"/>
        <v>27943.915782188251</v>
      </c>
      <c r="EC77" s="48">
        <f t="shared" si="945"/>
        <v>27943.938795006841</v>
      </c>
      <c r="ED77" s="48">
        <f t="shared" si="945"/>
        <v>27943.959317450284</v>
      </c>
      <c r="EE77" s="48">
        <f t="shared" si="945"/>
        <v>27943.977330666581</v>
      </c>
      <c r="EF77" s="48">
        <f t="shared" si="945"/>
        <v>27943.992817968614</v>
      </c>
      <c r="EG77" s="48">
        <f t="shared" si="945"/>
        <v>27944.005764849651</v>
      </c>
      <c r="EH77" s="48">
        <f t="shared" si="945"/>
        <v>27944.016158996848</v>
      </c>
      <c r="EI77" s="48">
        <f t="shared" si="945"/>
        <v>27944.023990302932</v>
      </c>
      <c r="EJ77" s="48">
        <f t="shared" si="945"/>
        <v>27944.02925087593</v>
      </c>
      <c r="EK77" s="48">
        <f t="shared" si="945"/>
        <v>27944.031935046987</v>
      </c>
      <c r="EL77" s="48">
        <f t="shared" si="945"/>
        <v>27944.032039376263</v>
      </c>
      <c r="EM77" s="48">
        <f t="shared" si="945"/>
        <v>27944.029562656888</v>
      </c>
      <c r="EN77" s="48">
        <f t="shared" si="945"/>
        <v>27944.024505916954</v>
      </c>
      <c r="EO77" s="48">
        <f t="shared" si="945"/>
        <v>27944.016872419626</v>
      </c>
      <c r="EP77" s="48">
        <f t="shared" si="945"/>
        <v>27944.006667661244</v>
      </c>
      <c r="EQ77" s="48">
        <f t="shared" si="945"/>
        <v>27943.993899367513</v>
      </c>
      <c r="ER77" s="48">
        <f t="shared" ref="ER77:HC77" si="946">IF(EQ75&lt;=0,0,(EQ75+$G$24)*EQ77/(ER75+$G$24))</f>
        <v>27943.978577487749</v>
      </c>
      <c r="ES77" s="48">
        <f t="shared" si="946"/>
        <v>27943.960714187211</v>
      </c>
      <c r="ET77" s="48">
        <f t="shared" si="946"/>
        <v>27943.940323837451</v>
      </c>
      <c r="EU77" s="48">
        <f t="shared" si="946"/>
        <v>27943.917423004794</v>
      </c>
      <c r="EV77" s="48">
        <f t="shared" si="946"/>
        <v>27943.89203043688</v>
      </c>
      <c r="EW77" s="48">
        <f t="shared" si="946"/>
        <v>27943.864167047312</v>
      </c>
      <c r="EX77" s="48">
        <f t="shared" si="946"/>
        <v>27943.8338558984</v>
      </c>
      <c r="EY77" s="48">
        <f t="shared" si="946"/>
        <v>27943.801122182071</v>
      </c>
      <c r="EZ77" s="48">
        <f t="shared" si="946"/>
        <v>27943.765993198856</v>
      </c>
      <c r="FA77" s="48">
        <f t="shared" si="946"/>
        <v>27943.728498335109</v>
      </c>
      <c r="FB77" s="48">
        <f t="shared" si="946"/>
        <v>27943.688669038336</v>
      </c>
      <c r="FC77" s="48">
        <f t="shared" si="946"/>
        <v>27943.646538790792</v>
      </c>
      <c r="FD77" s="48">
        <f t="shared" si="946"/>
        <v>27943.602143081222</v>
      </c>
      <c r="FE77" s="48">
        <f t="shared" si="946"/>
        <v>27943.555519374931</v>
      </c>
      <c r="FF77" s="48">
        <f t="shared" si="946"/>
        <v>27943.506707082066</v>
      </c>
      <c r="FG77" s="48">
        <f t="shared" si="946"/>
        <v>27943.455747524211</v>
      </c>
      <c r="FH77" s="48">
        <f t="shared" si="946"/>
        <v>27943.402683899327</v>
      </c>
      <c r="FI77" s="48">
        <f t="shared" si="946"/>
        <v>27943.347561245046</v>
      </c>
      <c r="FJ77" s="48">
        <f t="shared" si="946"/>
        <v>27943.290426400308</v>
      </c>
      <c r="FK77" s="48">
        <f t="shared" si="946"/>
        <v>27943.231327965517</v>
      </c>
      <c r="FL77" s="48">
        <f t="shared" si="946"/>
        <v>27943.170316261047</v>
      </c>
      <c r="FM77" s="48">
        <f t="shared" si="946"/>
        <v>27943.107443284305</v>
      </c>
      <c r="FN77" s="48">
        <f t="shared" si="946"/>
        <v>27943.042762665322</v>
      </c>
      <c r="FO77" s="48">
        <f t="shared" si="946"/>
        <v>27942.976329620884</v>
      </c>
      <c r="FP77" s="48">
        <f t="shared" si="946"/>
        <v>27942.908200907284</v>
      </c>
      <c r="FQ77" s="48">
        <f t="shared" si="946"/>
        <v>27942.838434771733</v>
      </c>
      <c r="FR77" s="48">
        <f t="shared" si="946"/>
        <v>27942.767090902431</v>
      </c>
      <c r="FS77" s="48">
        <f t="shared" si="946"/>
        <v>27942.694230377438</v>
      </c>
      <c r="FT77" s="48">
        <f t="shared" si="946"/>
        <v>27942.619915612224</v>
      </c>
      <c r="FU77" s="48">
        <f t="shared" si="946"/>
        <v>27942.544210306136</v>
      </c>
      <c r="FV77" s="48">
        <f t="shared" si="946"/>
        <v>27942.467179387666</v>
      </c>
      <c r="FW77" s="48">
        <f t="shared" si="946"/>
        <v>27942.388888958696</v>
      </c>
      <c r="FX77" s="48">
        <f t="shared" si="946"/>
        <v>27942.309406237659</v>
      </c>
      <c r="FY77" s="48">
        <f t="shared" si="946"/>
        <v>27942.228799501729</v>
      </c>
      <c r="FZ77" s="48">
        <f t="shared" si="946"/>
        <v>27942.147138028093</v>
      </c>
      <c r="GA77" s="48">
        <f t="shared" si="946"/>
        <v>27942.064492034326</v>
      </c>
      <c r="GB77" s="48">
        <f t="shared" si="946"/>
        <v>27941.980932617935</v>
      </c>
      <c r="GC77" s="48">
        <f t="shared" si="946"/>
        <v>27941.896531695107</v>
      </c>
      <c r="GD77" s="48">
        <f t="shared" si="946"/>
        <v>27941.811361938759</v>
      </c>
      <c r="GE77" s="48">
        <f t="shared" si="946"/>
        <v>27941.725496715891</v>
      </c>
      <c r="GF77" s="48">
        <f t="shared" si="946"/>
        <v>27941.639010024352</v>
      </c>
      <c r="GG77" s="48">
        <f t="shared" si="946"/>
        <v>27941.551976428964</v>
      </c>
      <c r="GH77" s="48">
        <f t="shared" si="946"/>
        <v>27941.464470997264</v>
      </c>
      <c r="GI77" s="48">
        <f t="shared" si="946"/>
        <v>27941.37656923465</v>
      </c>
      <c r="GJ77" s="48">
        <f t="shared" si="946"/>
        <v>27941.28834701925</v>
      </c>
      <c r="GK77" s="48">
        <f t="shared" si="946"/>
        <v>27941.199880536373</v>
      </c>
      <c r="GL77" s="48">
        <f t="shared" si="946"/>
        <v>27941.111246212709</v>
      </c>
      <c r="GM77" s="48">
        <f t="shared" si="946"/>
        <v>27941.022520650284</v>
      </c>
      <c r="GN77" s="48">
        <f t="shared" si="946"/>
        <v>27940.933780560274</v>
      </c>
      <c r="GO77" s="48">
        <f t="shared" si="946"/>
        <v>27940.845102696676</v>
      </c>
      <c r="GP77" s="48">
        <f t="shared" si="946"/>
        <v>27940.756563789924</v>
      </c>
      <c r="GQ77" s="48">
        <f t="shared" si="946"/>
        <v>27940.668240480543</v>
      </c>
      <c r="GR77" s="48">
        <f t="shared" si="946"/>
        <v>27940.58020925281</v>
      </c>
      <c r="GS77" s="48">
        <f t="shared" si="946"/>
        <v>27940.492546368572</v>
      </c>
      <c r="GT77" s="48">
        <f t="shared" si="946"/>
        <v>27940.405327801222</v>
      </c>
      <c r="GU77" s="48">
        <f t="shared" si="946"/>
        <v>27940.318629169902</v>
      </c>
      <c r="GV77" s="48">
        <f t="shared" si="946"/>
        <v>27940.232525674011</v>
      </c>
      <c r="GW77" s="48">
        <f t="shared" si="946"/>
        <v>27940.147092028023</v>
      </c>
      <c r="GX77" s="48">
        <f t="shared" si="946"/>
        <v>27940.062402396754</v>
      </c>
      <c r="GY77" s="48">
        <f t="shared" si="946"/>
        <v>27939.978530331038</v>
      </c>
      <c r="GZ77" s="48">
        <f t="shared" si="946"/>
        <v>27939.895548703942</v>
      </c>
      <c r="HA77" s="48">
        <f t="shared" si="946"/>
        <v>27939.813529647545</v>
      </c>
      <c r="HB77" s="48">
        <f t="shared" si="946"/>
        <v>27939.732544490333</v>
      </c>
      <c r="HC77" s="48">
        <f t="shared" si="946"/>
        <v>27939.652663695273</v>
      </c>
      <c r="HD77" s="48">
        <f t="shared" ref="HD77:JH77" si="947">IF(HC75&lt;=0,0,(HC75+$G$24)*HC77/(HD75+$G$24))</f>
        <v>27939.573956798606</v>
      </c>
      <c r="HE77" s="48">
        <f t="shared" si="947"/>
        <v>27939.496492349448</v>
      </c>
      <c r="HF77" s="48">
        <f t="shared" si="947"/>
        <v>27939.420337850192</v>
      </c>
      <c r="HG77" s="48">
        <f t="shared" si="947"/>
        <v>27939.345559697816</v>
      </c>
      <c r="HH77" s="48">
        <f t="shared" si="947"/>
        <v>27939.272223126129</v>
      </c>
      <c r="HI77" s="48">
        <f t="shared" si="947"/>
        <v>27939.200392148981</v>
      </c>
      <c r="HJ77" s="48">
        <f t="shared" si="947"/>
        <v>27939.130129504534</v>
      </c>
      <c r="HK77" s="48">
        <f t="shared" si="947"/>
        <v>27939.061496600603</v>
      </c>
      <c r="HL77" s="48">
        <f t="shared" si="947"/>
        <v>27938.994553461136</v>
      </c>
      <c r="HM77" s="48">
        <f t="shared" si="947"/>
        <v>27938.929358673846</v>
      </c>
      <c r="HN77" s="48">
        <f t="shared" si="947"/>
        <v>27938.865969339098</v>
      </c>
      <c r="HO77" s="48">
        <f t="shared" si="947"/>
        <v>27938.804441020038</v>
      </c>
      <c r="HP77" s="48">
        <f t="shared" si="947"/>
        <v>27938.744827694045</v>
      </c>
      <c r="HQ77" s="48">
        <f t="shared" si="947"/>
        <v>27938.687181705522</v>
      </c>
      <c r="HR77" s="48">
        <f t="shared" si="947"/>
        <v>27938.631553720086</v>
      </c>
      <c r="HS77" s="48">
        <f t="shared" si="947"/>
        <v>27938.577992680188</v>
      </c>
      <c r="HT77" s="48">
        <f t="shared" si="947"/>
        <v>27938.526545762204</v>
      </c>
      <c r="HU77" s="48">
        <f t="shared" si="947"/>
        <v>27938.477258335039</v>
      </c>
      <c r="HV77" s="48">
        <f t="shared" si="947"/>
        <v>27938.430173920235</v>
      </c>
      <c r="HW77" s="48">
        <f t="shared" si="947"/>
        <v>27938.385334153736</v>
      </c>
      <c r="HX77" s="48">
        <f t="shared" si="947"/>
        <v>27938.342778749164</v>
      </c>
      <c r="HY77" s="48">
        <f t="shared" si="947"/>
        <v>27938.302545462837</v>
      </c>
      <c r="HZ77" s="48">
        <f t="shared" si="947"/>
        <v>27938.264670060369</v>
      </c>
      <c r="IA77" s="48">
        <f t="shared" si="947"/>
        <v>27938.229186285036</v>
      </c>
      <c r="IB77" s="48">
        <f t="shared" si="947"/>
        <v>27938.19612582785</v>
      </c>
      <c r="IC77" s="48">
        <f t="shared" si="947"/>
        <v>27938.165518299382</v>
      </c>
      <c r="ID77" s="48">
        <f t="shared" si="947"/>
        <v>27938.137391203381</v>
      </c>
      <c r="IE77" s="48">
        <f t="shared" si="947"/>
        <v>27938.111769912168</v>
      </c>
      <c r="IF77" s="48">
        <f t="shared" si="947"/>
        <v>27938.088677643904</v>
      </c>
      <c r="IG77" s="48">
        <f t="shared" si="947"/>
        <v>27938.068135441652</v>
      </c>
      <c r="IH77" s="48">
        <f t="shared" si="947"/>
        <v>27938.050162154315</v>
      </c>
      <c r="II77" s="48">
        <f t="shared" si="947"/>
        <v>27938.034774419513</v>
      </c>
      <c r="IJ77" s="48">
        <f t="shared" si="947"/>
        <v>27938.021986648248</v>
      </c>
      <c r="IK77" s="48">
        <f t="shared" si="947"/>
        <v>27938.011811011584</v>
      </c>
      <c r="IL77" s="48">
        <f t="shared" si="947"/>
        <v>27938.004257429177</v>
      </c>
      <c r="IM77" s="48">
        <f t="shared" si="947"/>
        <v>27937.999333559776</v>
      </c>
      <c r="IN77" s="48">
        <f t="shared" si="947"/>
        <v>27937.997044793658</v>
      </c>
      <c r="IO77" s="48">
        <f t="shared" si="947"/>
        <v>27937.997394246995</v>
      </c>
      <c r="IP77" s="48">
        <f t="shared" si="947"/>
        <v>27938.000382758208</v>
      </c>
      <c r="IQ77" s="48">
        <f t="shared" si="947"/>
        <v>27938.006008886245</v>
      </c>
      <c r="IR77" s="48">
        <f t="shared" si="947"/>
        <v>27938.014268910825</v>
      </c>
      <c r="IS77" s="48">
        <f t="shared" si="947"/>
        <v>27938.02515683469</v>
      </c>
      <c r="IT77" s="48">
        <f t="shared" si="947"/>
        <v>27938.038664387735</v>
      </c>
      <c r="IU77" s="48">
        <f t="shared" si="947"/>
        <v>27938.054781033177</v>
      </c>
      <c r="IV77" s="48">
        <f t="shared" si="947"/>
        <v>27938.073493975622</v>
      </c>
      <c r="IW77" s="48">
        <f t="shared" si="947"/>
        <v>27938.094788171104</v>
      </c>
      <c r="IX77" s="48">
        <f t="shared" si="947"/>
        <v>27938.118646339055</v>
      </c>
      <c r="IY77" s="48">
        <f t="shared" si="947"/>
        <v>27938.145048976221</v>
      </c>
      <c r="IZ77" s="48">
        <f t="shared" si="947"/>
        <v>27938.173974372457</v>
      </c>
      <c r="JA77" s="48">
        <f t="shared" si="947"/>
        <v>27938.205398628503</v>
      </c>
      <c r="JB77" s="48">
        <f t="shared" si="947"/>
        <v>27938.239295675558</v>
      </c>
      <c r="JC77" s="48">
        <f t="shared" si="947"/>
        <v>27938.275637296803</v>
      </c>
      <c r="JD77" s="48">
        <f t="shared" si="947"/>
        <v>27938.314393150773</v>
      </c>
      <c r="JE77" s="48">
        <f t="shared" si="947"/>
        <v>27938.355530796529</v>
      </c>
      <c r="JF77" s="48">
        <f t="shared" si="947"/>
        <v>27938.399015720694</v>
      </c>
      <c r="JG77" s="48">
        <f t="shared" si="947"/>
        <v>27938.444811366262</v>
      </c>
      <c r="JH77" s="48">
        <f t="shared" si="947"/>
        <v>27938.492879163205</v>
      </c>
    </row>
    <row r="78" spans="16:268" hidden="1" x14ac:dyDescent="0.25">
      <c r="P78" s="48"/>
      <c r="Q78" s="48"/>
      <c r="R78" s="48">
        <f t="shared" si="675"/>
        <v>9.1000938571808945</v>
      </c>
      <c r="S78" s="48">
        <f>IF(R75&lt;=0,0,S77*S77*1000/(3600*3600*($G$24+S75)))</f>
        <v>9.1000555639147649</v>
      </c>
      <c r="T78" s="48">
        <f t="shared" ref="T78:CE78" si="948">IF(S75&lt;=0,0,T77*T77*1000/(3600*3600*($G$24+T75)))</f>
        <v>9.1000194594565986</v>
      </c>
      <c r="U78" s="48">
        <f t="shared" si="948"/>
        <v>9.099985575930841</v>
      </c>
      <c r="V78" s="48">
        <f t="shared" si="948"/>
        <v>9.0999539435572139</v>
      </c>
      <c r="W78" s="48">
        <f t="shared" si="948"/>
        <v>9.0999245906239423</v>
      </c>
      <c r="X78" s="48">
        <f t="shared" si="948"/>
        <v>9.0998975434625962</v>
      </c>
      <c r="Y78" s="48">
        <f t="shared" si="948"/>
        <v>9.0998728264246456</v>
      </c>
      <c r="Z78" s="48">
        <f t="shared" si="948"/>
        <v>9.0998504618596687</v>
      </c>
      <c r="AA78" s="48">
        <f t="shared" si="948"/>
        <v>9.0998304700953252</v>
      </c>
      <c r="AB78" s="48">
        <f t="shared" si="948"/>
        <v>9.0998128694189742</v>
      </c>
      <c r="AC78" s="48">
        <f t="shared" si="948"/>
        <v>9.0997976760611117</v>
      </c>
      <c r="AD78" s="48">
        <f t="shared" si="948"/>
        <v>9.0997849041805576</v>
      </c>
      <c r="AE78" s="48">
        <f t="shared" si="948"/>
        <v>9.0997745658513693</v>
      </c>
      <c r="AF78" s="48">
        <f t="shared" si="948"/>
        <v>9.0997666710515954</v>
      </c>
      <c r="AG78" s="48">
        <f t="shared" si="948"/>
        <v>9.09976122765379</v>
      </c>
      <c r="AH78" s="48">
        <f t="shared" si="948"/>
        <v>9.0997582414173532</v>
      </c>
      <c r="AI78" s="48">
        <f t="shared" si="948"/>
        <v>9.0997577159826406</v>
      </c>
      <c r="AJ78" s="48">
        <f t="shared" si="948"/>
        <v>9.0997596528669682</v>
      </c>
      <c r="AK78" s="48">
        <f t="shared" si="948"/>
        <v>9.0997640514623512</v>
      </c>
      <c r="AL78" s="48">
        <f t="shared" si="948"/>
        <v>9.0997709090351115</v>
      </c>
      <c r="AM78" s="48">
        <f t="shared" si="948"/>
        <v>9.0997802207273235</v>
      </c>
      <c r="AN78" s="48">
        <f t="shared" si="948"/>
        <v>9.0997919795600435</v>
      </c>
      <c r="AO78" s="48">
        <f t="shared" si="948"/>
        <v>9.0998061764383991</v>
      </c>
      <c r="AP78" s="48">
        <f t="shared" si="948"/>
        <v>9.0998228001584618</v>
      </c>
      <c r="AQ78" s="48">
        <f t="shared" si="948"/>
        <v>9.0998418374159744</v>
      </c>
      <c r="AR78" s="48">
        <f t="shared" si="948"/>
        <v>9.0998632728168474</v>
      </c>
      <c r="AS78" s="48">
        <f t="shared" si="948"/>
        <v>9.0998870888894814</v>
      </c>
      <c r="AT78" s="48">
        <f t="shared" si="948"/>
        <v>9.0999132660988789</v>
      </c>
      <c r="AU78" s="48">
        <f t="shared" si="948"/>
        <v>9.0999417828624978</v>
      </c>
      <c r="AV78" s="48">
        <f t="shared" si="948"/>
        <v>9.0999726155679266</v>
      </c>
      <c r="AW78" s="48">
        <f t="shared" si="948"/>
        <v>9.1000057385922819</v>
      </c>
      <c r="AX78" s="48">
        <f t="shared" si="948"/>
        <v>9.1000411243233259</v>
      </c>
      <c r="AY78" s="48">
        <f t="shared" si="948"/>
        <v>9.1000787431823493</v>
      </c>
      <c r="AZ78" s="48">
        <f t="shared" si="948"/>
        <v>9.1001185636487119</v>
      </c>
      <c r="BA78" s="48">
        <f t="shared" si="948"/>
        <v>9.1001605522861038</v>
      </c>
      <c r="BB78" s="48">
        <f t="shared" si="948"/>
        <v>9.1002046737704045</v>
      </c>
      <c r="BC78" s="48">
        <f t="shared" si="948"/>
        <v>9.1002508909192699</v>
      </c>
      <c r="BD78" s="48">
        <f t="shared" si="948"/>
        <v>9.1002991647232498</v>
      </c>
      <c r="BE78" s="48">
        <f t="shared" si="948"/>
        <v>9.1003494543785379</v>
      </c>
      <c r="BF78" s="48">
        <f t="shared" si="948"/>
        <v>9.1004017173212652</v>
      </c>
      <c r="BG78" s="48">
        <f t="shared" si="948"/>
        <v>9.1004559092633439</v>
      </c>
      <c r="BH78" s="48">
        <f t="shared" si="948"/>
        <v>9.1005119842297884</v>
      </c>
      <c r="BI78" s="48">
        <f t="shared" si="948"/>
        <v>9.1005698945975215</v>
      </c>
      <c r="BJ78" s="48">
        <f t="shared" si="948"/>
        <v>9.1006295911356414</v>
      </c>
      <c r="BK78" s="48">
        <f t="shared" si="948"/>
        <v>9.1006910230470375</v>
      </c>
      <c r="BL78" s="48">
        <f t="shared" si="948"/>
        <v>9.100754138011462</v>
      </c>
      <c r="BM78" s="48">
        <f t="shared" si="948"/>
        <v>9.1008188822298486</v>
      </c>
      <c r="BN78" s="48">
        <f t="shared" si="948"/>
        <v>9.1008852004699996</v>
      </c>
      <c r="BO78" s="48">
        <f t="shared" si="948"/>
        <v>9.100953036113502</v>
      </c>
      <c r="BP78" s="48">
        <f t="shared" si="948"/>
        <v>9.1010223312038594</v>
      </c>
      <c r="BQ78" s="48">
        <f t="shared" si="948"/>
        <v>9.101093026495839</v>
      </c>
      <c r="BR78" s="48">
        <f t="shared" si="948"/>
        <v>9.1011650615059132</v>
      </c>
      <c r="BS78" s="48">
        <f t="shared" si="948"/>
        <v>9.1012383745638381</v>
      </c>
      <c r="BT78" s="48">
        <f t="shared" si="948"/>
        <v>9.1013129028652635</v>
      </c>
      <c r="BU78" s="48">
        <f t="shared" si="948"/>
        <v>9.1013885825253737</v>
      </c>
      <c r="BV78" s="48">
        <f t="shared" si="948"/>
        <v>9.1014653486334574</v>
      </c>
      <c r="BW78" s="48">
        <f t="shared" si="948"/>
        <v>9.1015431353084395</v>
      </c>
      <c r="BX78" s="48">
        <f t="shared" si="948"/>
        <v>9.1016218757552512</v>
      </c>
      <c r="BY78" s="48">
        <f t="shared" si="948"/>
        <v>9.1017015023220509</v>
      </c>
      <c r="BZ78" s="48">
        <f t="shared" si="948"/>
        <v>9.1017819465581962</v>
      </c>
      <c r="CA78" s="48">
        <f t="shared" si="948"/>
        <v>9.1018631392729556</v>
      </c>
      <c r="CB78" s="48">
        <f t="shared" si="948"/>
        <v>9.1019450105948909</v>
      </c>
      <c r="CC78" s="48">
        <f t="shared" si="948"/>
        <v>9.1020274900318849</v>
      </c>
      <c r="CD78" s="48">
        <f t="shared" si="948"/>
        <v>9.1021105065317069</v>
      </c>
      <c r="CE78" s="48">
        <f t="shared" si="948"/>
        <v>9.1021939885431351</v>
      </c>
      <c r="CF78" s="48">
        <f t="shared" ref="CF78:EQ78" si="949">IF(CE75&lt;=0,0,CF77*CF77*1000/(3600*3600*($G$24+CF75)))</f>
        <v>9.1022778640775339</v>
      </c>
      <c r="CG78" s="48">
        <f t="shared" si="949"/>
        <v>9.1023620607708562</v>
      </c>
      <c r="CH78" s="48">
        <f t="shared" si="949"/>
        <v>9.1024465059459949</v>
      </c>
      <c r="CI78" s="48">
        <f t="shared" si="949"/>
        <v>9.1025311266754674</v>
      </c>
      <c r="CJ78" s="48">
        <f t="shared" si="949"/>
        <v>9.102615849844355</v>
      </c>
      <c r="CK78" s="48">
        <f t="shared" si="949"/>
        <v>9.1027006022134067</v>
      </c>
      <c r="CL78" s="48">
        <f t="shared" si="949"/>
        <v>9.1027853104823713</v>
      </c>
      <c r="CM78" s="48">
        <f t="shared" si="949"/>
        <v>9.1028699013533299</v>
      </c>
      <c r="CN78" s="48">
        <f t="shared" si="949"/>
        <v>9.102954301594151</v>
      </c>
      <c r="CO78" s="48">
        <f t="shared" si="949"/>
        <v>9.1030384381018532</v>
      </c>
      <c r="CP78" s="48">
        <f t="shared" si="949"/>
        <v>9.1031222379659873</v>
      </c>
      <c r="CQ78" s="48">
        <f t="shared" si="949"/>
        <v>9.1032056285318053</v>
      </c>
      <c r="CR78" s="48">
        <f t="shared" si="949"/>
        <v>9.1032885374632979</v>
      </c>
      <c r="CS78" s="48">
        <f t="shared" si="949"/>
        <v>9.1033708928059891</v>
      </c>
      <c r="CT78" s="48">
        <f t="shared" si="949"/>
        <v>9.1034526230494368</v>
      </c>
      <c r="CU78" s="48">
        <f t="shared" si="949"/>
        <v>9.1035336571894039</v>
      </c>
      <c r="CV78" s="48">
        <f t="shared" si="949"/>
        <v>9.1036139247895935</v>
      </c>
      <c r="CW78" s="48">
        <f t="shared" si="949"/>
        <v>9.1036933560429727</v>
      </c>
      <c r="CX78" s="48">
        <f t="shared" si="949"/>
        <v>9.1037718818325803</v>
      </c>
      <c r="CY78" s="48">
        <f t="shared" si="949"/>
        <v>9.1038494337917495</v>
      </c>
      <c r="CZ78" s="48">
        <f t="shared" si="949"/>
        <v>9.1039259443637555</v>
      </c>
      <c r="DA78" s="48">
        <f t="shared" si="949"/>
        <v>9.1040013468607643</v>
      </c>
      <c r="DB78" s="48">
        <f t="shared" si="949"/>
        <v>9.1040755755221063</v>
      </c>
      <c r="DC78" s="48">
        <f t="shared" si="949"/>
        <v>9.1041485655717178</v>
      </c>
      <c r="DD78" s="48">
        <f t="shared" si="949"/>
        <v>9.1042202532748426</v>
      </c>
      <c r="DE78" s="48">
        <f t="shared" si="949"/>
        <v>9.104290575993808</v>
      </c>
      <c r="DF78" s="48">
        <f t="shared" si="949"/>
        <v>9.1043594722428907</v>
      </c>
      <c r="DG78" s="48">
        <f t="shared" si="949"/>
        <v>9.1044268817422402</v>
      </c>
      <c r="DH78" s="48">
        <f t="shared" si="949"/>
        <v>9.1044927454707576</v>
      </c>
      <c r="DI78" s="48">
        <f t="shared" si="949"/>
        <v>9.104557005717961</v>
      </c>
      <c r="DJ78" s="48">
        <f t="shared" si="949"/>
        <v>9.1046196061346585</v>
      </c>
      <c r="DK78" s="48">
        <f t="shared" si="949"/>
        <v>9.1046804917825543</v>
      </c>
      <c r="DL78" s="48">
        <f t="shared" si="949"/>
        <v>9.1047396091826318</v>
      </c>
      <c r="DM78" s="48">
        <f t="shared" si="949"/>
        <v>9.1047969063622549</v>
      </c>
      <c r="DN78" s="48">
        <f t="shared" si="949"/>
        <v>9.1048523329010553</v>
      </c>
      <c r="DO78" s="48">
        <f t="shared" si="949"/>
        <v>9.1049058399754283</v>
      </c>
      <c r="DP78" s="48">
        <f t="shared" si="949"/>
        <v>9.1049573804017268</v>
      </c>
      <c r="DQ78" s="48">
        <f t="shared" si="949"/>
        <v>9.1050069086780123</v>
      </c>
      <c r="DR78" s="48">
        <f t="shared" si="949"/>
        <v>9.1050543810243738</v>
      </c>
      <c r="DS78" s="48">
        <f t="shared" si="949"/>
        <v>9.1050997554217812</v>
      </c>
      <c r="DT78" s="48">
        <f t="shared" si="949"/>
        <v>9.1051429916494335</v>
      </c>
      <c r="DU78" s="48">
        <f t="shared" si="949"/>
        <v>9.1051840513205189</v>
      </c>
      <c r="DV78" s="48">
        <f t="shared" si="949"/>
        <v>9.1052228979164784</v>
      </c>
      <c r="DW78" s="48">
        <f t="shared" si="949"/>
        <v>9.1052594968195493</v>
      </c>
      <c r="DX78" s="48">
        <f t="shared" si="949"/>
        <v>9.1052938153437992</v>
      </c>
      <c r="DY78" s="48">
        <f t="shared" si="949"/>
        <v>9.105325822764387</v>
      </c>
      <c r="DZ78" s="48">
        <f t="shared" si="949"/>
        <v>9.1053554903451772</v>
      </c>
      <c r="EA78" s="48">
        <f t="shared" si="949"/>
        <v>9.1053827913646455</v>
      </c>
      <c r="EB78" s="48">
        <f t="shared" si="949"/>
        <v>9.1054077011400114</v>
      </c>
      <c r="EC78" s="48">
        <f t="shared" si="949"/>
        <v>9.1054301970496567</v>
      </c>
      <c r="ED78" s="48">
        <f t="shared" si="949"/>
        <v>9.1054502585536756</v>
      </c>
      <c r="EE78" s="48">
        <f t="shared" si="949"/>
        <v>9.1054678672127256</v>
      </c>
      <c r="EF78" s="48">
        <f t="shared" si="949"/>
        <v>9.1054830067049508</v>
      </c>
      <c r="EG78" s="48">
        <f t="shared" si="949"/>
        <v>9.1054956628411716</v>
      </c>
      <c r="EH78" s="48">
        <f t="shared" si="949"/>
        <v>9.1055058235781363</v>
      </c>
      <c r="EI78" s="48">
        <f t="shared" si="949"/>
        <v>9.105513479029959</v>
      </c>
      <c r="EJ78" s="48">
        <f t="shared" si="949"/>
        <v>9.105518621477664</v>
      </c>
      <c r="EK78" s="48">
        <f t="shared" si="949"/>
        <v>9.1055212453768508</v>
      </c>
      <c r="EL78" s="48">
        <f t="shared" si="949"/>
        <v>9.1055213473634709</v>
      </c>
      <c r="EM78" s="48">
        <f t="shared" si="949"/>
        <v>9.105518926257691</v>
      </c>
      <c r="EN78" s="48">
        <f t="shared" si="949"/>
        <v>9.1055139830658671</v>
      </c>
      <c r="EO78" s="48">
        <f t="shared" si="949"/>
        <v>9.1055065209806187</v>
      </c>
      <c r="EP78" s="48">
        <f t="shared" si="949"/>
        <v>9.1054965453789904</v>
      </c>
      <c r="EQ78" s="48">
        <f t="shared" si="949"/>
        <v>9.1054840638187002</v>
      </c>
      <c r="ER78" s="48">
        <f t="shared" ref="ER78:HC78" si="950">IF(EQ75&lt;=0,0,ER77*ER77*1000/(3600*3600*($G$24+ER75)))</f>
        <v>9.1054690860324872</v>
      </c>
      <c r="ES78" s="48">
        <f t="shared" si="950"/>
        <v>9.1054516239205991</v>
      </c>
      <c r="ET78" s="48">
        <f t="shared" si="950"/>
        <v>9.1054316915413178</v>
      </c>
      <c r="EU78" s="48">
        <f t="shared" si="950"/>
        <v>9.1054093050996627</v>
      </c>
      <c r="EV78" s="48">
        <f t="shared" si="950"/>
        <v>9.1053844829341912</v>
      </c>
      <c r="EW78" s="48">
        <f t="shared" si="950"/>
        <v>9.1053572455019367</v>
      </c>
      <c r="EX78" s="48">
        <f t="shared" si="950"/>
        <v>9.105327615361487</v>
      </c>
      <c r="EY78" s="48">
        <f t="shared" si="950"/>
        <v>9.1052956171542636</v>
      </c>
      <c r="EZ78" s="48">
        <f t="shared" si="950"/>
        <v>9.1052612775839172</v>
      </c>
      <c r="FA78" s="48">
        <f t="shared" si="950"/>
        <v>9.1052246253939835</v>
      </c>
      <c r="FB78" s="48">
        <f t="shared" si="950"/>
        <v>9.1051856913436939</v>
      </c>
      <c r="FC78" s="48">
        <f t="shared" si="950"/>
        <v>9.1051445081820894</v>
      </c>
      <c r="FD78" s="48">
        <f t="shared" si="950"/>
        <v>9.1051011106203124</v>
      </c>
      <c r="FE78" s="48">
        <f t="shared" si="950"/>
        <v>9.1050555353022737</v>
      </c>
      <c r="FF78" s="48">
        <f t="shared" si="950"/>
        <v>9.1050078207735297</v>
      </c>
      <c r="FG78" s="48">
        <f t="shared" si="950"/>
        <v>9.104958007448575</v>
      </c>
      <c r="FH78" s="48">
        <f t="shared" si="950"/>
        <v>9.1049061375764477</v>
      </c>
      <c r="FI78" s="48">
        <f t="shared" si="950"/>
        <v>9.1048522552047562</v>
      </c>
      <c r="FJ78" s="48">
        <f t="shared" si="950"/>
        <v>9.1047964061420945</v>
      </c>
      <c r="FK78" s="48">
        <f t="shared" si="950"/>
        <v>9.1047386379189756</v>
      </c>
      <c r="FL78" s="48">
        <f t="shared" si="950"/>
        <v>9.1046789997471755</v>
      </c>
      <c r="FM78" s="48">
        <f t="shared" si="950"/>
        <v>9.104617542477671</v>
      </c>
      <c r="FN78" s="48">
        <f t="shared" si="950"/>
        <v>9.1045543185571045</v>
      </c>
      <c r="FO78" s="48">
        <f t="shared" si="950"/>
        <v>9.1044893819828587</v>
      </c>
      <c r="FP78" s="48">
        <f t="shared" si="950"/>
        <v>9.1044227882567714</v>
      </c>
      <c r="FQ78" s="48">
        <f t="shared" si="950"/>
        <v>9.1043545943375204</v>
      </c>
      <c r="FR78" s="48">
        <f t="shared" si="950"/>
        <v>9.1042848585917397</v>
      </c>
      <c r="FS78" s="48">
        <f t="shared" si="950"/>
        <v>9.1042136407439163</v>
      </c>
      <c r="FT78" s="48">
        <f t="shared" si="950"/>
        <v>9.1041410018250399</v>
      </c>
      <c r="FU78" s="48">
        <f t="shared" si="950"/>
        <v>9.1040670041201768</v>
      </c>
      <c r="FV78" s="48">
        <f t="shared" si="950"/>
        <v>9.1039917111148689</v>
      </c>
      <c r="FW78" s="48">
        <f t="shared" si="950"/>
        <v>9.1039151874405508</v>
      </c>
      <c r="FX78" s="48">
        <f t="shared" si="950"/>
        <v>9.1038374988188906</v>
      </c>
      <c r="FY78" s="48">
        <f t="shared" si="950"/>
        <v>9.103758712005213</v>
      </c>
      <c r="FZ78" s="48">
        <f t="shared" si="950"/>
        <v>9.1036788947310026</v>
      </c>
      <c r="GA78" s="48">
        <f t="shared" si="950"/>
        <v>9.1035981156455463</v>
      </c>
      <c r="GB78" s="48">
        <f t="shared" si="950"/>
        <v>9.1035164442567709</v>
      </c>
      <c r="GC78" s="48">
        <f t="shared" si="950"/>
        <v>9.1034339508712918</v>
      </c>
      <c r="GD78" s="48">
        <f t="shared" si="950"/>
        <v>9.1033507065338135</v>
      </c>
      <c r="GE78" s="48">
        <f t="shared" si="950"/>
        <v>9.1032667829658234</v>
      </c>
      <c r="GF78" s="48">
        <f t="shared" si="950"/>
        <v>9.1031822525037249</v>
      </c>
      <c r="GG78" s="48">
        <f t="shared" si="950"/>
        <v>9.1030971880363758</v>
      </c>
      <c r="GH78" s="48">
        <f t="shared" si="950"/>
        <v>9.1030116629422153</v>
      </c>
      <c r="GI78" s="48">
        <f t="shared" si="950"/>
        <v>9.1029257510258414</v>
      </c>
      <c r="GJ78" s="48">
        <f t="shared" si="950"/>
        <v>9.1028395264543285</v>
      </c>
      <c r="GK78" s="48">
        <f t="shared" si="950"/>
        <v>9.1027530636931182</v>
      </c>
      <c r="GL78" s="48">
        <f t="shared" si="950"/>
        <v>9.1026664374417017</v>
      </c>
      <c r="GM78" s="48">
        <f t="shared" si="950"/>
        <v>9.1025797225690344</v>
      </c>
      <c r="GN78" s="48">
        <f t="shared" si="950"/>
        <v>9.1024929940488608</v>
      </c>
      <c r="GO78" s="48">
        <f t="shared" si="950"/>
        <v>9.1024063268948581</v>
      </c>
      <c r="GP78" s="48">
        <f t="shared" si="950"/>
        <v>9.1023197960957809</v>
      </c>
      <c r="GQ78" s="48">
        <f t="shared" si="950"/>
        <v>9.1022334765506105</v>
      </c>
      <c r="GR78" s="48">
        <f t="shared" si="950"/>
        <v>9.1021474430037461</v>
      </c>
      <c r="GS78" s="48">
        <f t="shared" si="950"/>
        <v>9.1020617699803328</v>
      </c>
      <c r="GT78" s="48">
        <f t="shared" si="950"/>
        <v>9.1019765317217658</v>
      </c>
      <c r="GU78" s="48">
        <f t="shared" si="950"/>
        <v>9.1018918021214237</v>
      </c>
      <c r="GV78" s="48">
        <f t="shared" si="950"/>
        <v>9.1018076546606892</v>
      </c>
      <c r="GW78" s="48">
        <f t="shared" si="950"/>
        <v>9.1017241623453025</v>
      </c>
      <c r="GX78" s="48">
        <f t="shared" si="950"/>
        <v>9.1016413976421422</v>
      </c>
      <c r="GY78" s="48">
        <f t="shared" si="950"/>
        <v>9.1015594324164137</v>
      </c>
      <c r="GZ78" s="48">
        <f t="shared" si="950"/>
        <v>9.1014783378693789</v>
      </c>
      <c r="HA78" s="48">
        <f t="shared" si="950"/>
        <v>9.1013981844766345</v>
      </c>
      <c r="HB78" s="48">
        <f t="shared" si="950"/>
        <v>9.1013190419269989</v>
      </c>
      <c r="HC78" s="48">
        <f t="shared" si="950"/>
        <v>9.1012409790620712</v>
      </c>
      <c r="HD78" s="48">
        <f t="shared" ref="HD78:JH78" si="951">IF(HC75&lt;=0,0,HD77*HD77*1000/(3600*3600*($G$24+HD75)))</f>
        <v>9.1011640638164888</v>
      </c>
      <c r="HE78" s="48">
        <f t="shared" si="951"/>
        <v>9.1010883631589969</v>
      </c>
      <c r="HF78" s="48">
        <f t="shared" si="951"/>
        <v>9.10101394303428</v>
      </c>
      <c r="HG78" s="48">
        <f t="shared" si="951"/>
        <v>9.1009408683057025</v>
      </c>
      <c r="HH78" s="48">
        <f t="shared" si="951"/>
        <v>9.100869202698961</v>
      </c>
      <c r="HI78" s="48">
        <f t="shared" si="951"/>
        <v>9.1007990087466837</v>
      </c>
      <c r="HJ78" s="48">
        <f t="shared" si="951"/>
        <v>9.1007303477340731</v>
      </c>
      <c r="HK78" s="48">
        <f t="shared" si="951"/>
        <v>9.1006632796455822</v>
      </c>
      <c r="HL78" s="48">
        <f t="shared" si="951"/>
        <v>9.1005978631127267</v>
      </c>
      <c r="HM78" s="48">
        <f t="shared" si="951"/>
        <v>9.100534155363011</v>
      </c>
      <c r="HN78" s="48">
        <f t="shared" si="951"/>
        <v>9.1004722121700876</v>
      </c>
      <c r="HO78" s="48">
        <f t="shared" si="951"/>
        <v>9.1004120878051236</v>
      </c>
      <c r="HP78" s="48">
        <f t="shared" si="951"/>
        <v>9.1003538349894697</v>
      </c>
      <c r="HQ78" s="48">
        <f t="shared" si="951"/>
        <v>9.1002975048486316</v>
      </c>
      <c r="HR78" s="48">
        <f t="shared" si="951"/>
        <v>9.1002431468676193</v>
      </c>
      <c r="HS78" s="48">
        <f t="shared" si="951"/>
        <v>9.1001908088476711</v>
      </c>
      <c r="HT78" s="48">
        <f t="shared" si="951"/>
        <v>9.1001405368644477</v>
      </c>
      <c r="HU78" s="48">
        <f t="shared" si="951"/>
        <v>9.1000923752276552</v>
      </c>
      <c r="HV78" s="48">
        <f t="shared" si="951"/>
        <v>9.1000463664421982</v>
      </c>
      <c r="HW78" s="48">
        <f t="shared" si="951"/>
        <v>9.1000025511708937</v>
      </c>
      <c r="HX78" s="48">
        <f t="shared" si="951"/>
        <v>9.0999609681986833</v>
      </c>
      <c r="HY78" s="48">
        <f t="shared" si="951"/>
        <v>9.0999216543985568</v>
      </c>
      <c r="HZ78" s="48">
        <f t="shared" si="951"/>
        <v>9.0998846446989941</v>
      </c>
      <c r="IA78" s="48">
        <f t="shared" si="951"/>
        <v>9.0998499720531463</v>
      </c>
      <c r="IB78" s="48">
        <f t="shared" si="951"/>
        <v>9.0998176674096705</v>
      </c>
      <c r="IC78" s="48">
        <f t="shared" si="951"/>
        <v>9.0997877596852863</v>
      </c>
      <c r="ID78" s="48">
        <f t="shared" si="951"/>
        <v>9.0997602757390634</v>
      </c>
      <c r="IE78" s="48">
        <f t="shared" si="951"/>
        <v>9.0997352403484513</v>
      </c>
      <c r="IF78" s="48">
        <f t="shared" si="951"/>
        <v>9.0997126761871368</v>
      </c>
      <c r="IG78" s="48">
        <f t="shared" si="951"/>
        <v>9.0996926038046322</v>
      </c>
      <c r="IH78" s="48">
        <f t="shared" si="951"/>
        <v>9.099675041607723</v>
      </c>
      <c r="II78" s="48">
        <f t="shared" si="951"/>
        <v>9.0996600058437664</v>
      </c>
      <c r="IJ78" s="48">
        <f t="shared" si="951"/>
        <v>9.0996475105857684</v>
      </c>
      <c r="IK78" s="48">
        <f t="shared" si="951"/>
        <v>9.0996375677193946</v>
      </c>
      <c r="IL78" s="48">
        <f t="shared" si="951"/>
        <v>9.099630186931801</v>
      </c>
      <c r="IM78" s="48">
        <f t="shared" si="951"/>
        <v>9.0996253757023737</v>
      </c>
      <c r="IN78" s="48">
        <f t="shared" si="951"/>
        <v>9.0996231392953622</v>
      </c>
      <c r="IO78" s="48">
        <f t="shared" si="951"/>
        <v>9.099623480754385</v>
      </c>
      <c r="IP78" s="48">
        <f t="shared" si="951"/>
        <v>9.0996264008988756</v>
      </c>
      <c r="IQ78" s="48">
        <f t="shared" si="951"/>
        <v>9.0996318983224</v>
      </c>
      <c r="IR78" s="48">
        <f t="shared" si="951"/>
        <v>9.0996399693929</v>
      </c>
      <c r="IS78" s="48">
        <f t="shared" si="951"/>
        <v>9.0996506082548656</v>
      </c>
      <c r="IT78" s="48">
        <f t="shared" si="951"/>
        <v>9.0996638068333642</v>
      </c>
      <c r="IU78" s="48">
        <f t="shared" si="951"/>
        <v>9.0996795548400424</v>
      </c>
      <c r="IV78" s="48">
        <f t="shared" si="951"/>
        <v>9.0996978397809762</v>
      </c>
      <c r="IW78" s="48">
        <f t="shared" si="951"/>
        <v>9.0997186469664477</v>
      </c>
      <c r="IX78" s="48">
        <f t="shared" si="951"/>
        <v>9.0997419595226035</v>
      </c>
      <c r="IY78" s="48">
        <f t="shared" si="951"/>
        <v>9.099767758404985</v>
      </c>
      <c r="IZ78" s="48">
        <f t="shared" si="951"/>
        <v>9.0997960224139351</v>
      </c>
      <c r="JA78" s="48">
        <f t="shared" si="951"/>
        <v>9.0998267282118963</v>
      </c>
      <c r="JB78" s="48">
        <f t="shared" si="951"/>
        <v>9.099859850342467</v>
      </c>
      <c r="JC78" s="48">
        <f t="shared" si="951"/>
        <v>9.0998953612513773</v>
      </c>
      <c r="JD78" s="48">
        <f t="shared" si="951"/>
        <v>9.0999332313092385</v>
      </c>
      <c r="JE78" s="48">
        <f t="shared" si="951"/>
        <v>9.0999734288360798</v>
      </c>
      <c r="JF78" s="48">
        <f t="shared" si="951"/>
        <v>9.1000159201276549</v>
      </c>
      <c r="JG78" s="48">
        <f t="shared" si="951"/>
        <v>9.1000606694835486</v>
      </c>
      <c r="JH78" s="48">
        <f t="shared" si="951"/>
        <v>9.100107639236942</v>
      </c>
    </row>
    <row r="79" spans="16:268" hidden="1" x14ac:dyDescent="0.25">
      <c r="P79" s="48"/>
      <c r="Q79" s="48"/>
      <c r="R79" s="48">
        <f t="shared" si="675"/>
        <v>-8.3731365555905768E-4</v>
      </c>
      <c r="S79" s="48">
        <f>S78-S76</f>
        <v>-8.5007571074768862E-4</v>
      </c>
      <c r="T79" s="48">
        <f t="shared" ref="T79:CE79" si="952">T78-T76</f>
        <v>-8.621082657711554E-4</v>
      </c>
      <c r="U79" s="48">
        <f t="shared" si="952"/>
        <v>-8.7340062032126298E-4</v>
      </c>
      <c r="V79" s="48">
        <f t="shared" si="952"/>
        <v>-8.8394270863467739E-4</v>
      </c>
      <c r="W79" s="48">
        <f t="shared" si="952"/>
        <v>-8.9372510836227548E-4</v>
      </c>
      <c r="X79" s="48">
        <f t="shared" si="952"/>
        <v>-9.0273904896776003E-4</v>
      </c>
      <c r="Y79" s="48">
        <f t="shared" si="952"/>
        <v>-9.1097641948501007E-4</v>
      </c>
      <c r="Z79" s="48">
        <f t="shared" si="952"/>
        <v>-9.1842977577982765E-4</v>
      </c>
      <c r="AA79" s="48">
        <f t="shared" si="952"/>
        <v>-9.2509234719351241E-4</v>
      </c>
      <c r="AB79" s="48">
        <f t="shared" si="952"/>
        <v>-9.309580426659636E-4</v>
      </c>
      <c r="AC79" s="48">
        <f t="shared" si="952"/>
        <v>-9.3602145622995181E-4</v>
      </c>
      <c r="AD79" s="48">
        <f t="shared" si="952"/>
        <v>-9.4027787192807466E-4</v>
      </c>
      <c r="AE79" s="48">
        <f t="shared" si="952"/>
        <v>-9.4372326818259467E-4</v>
      </c>
      <c r="AF79" s="48">
        <f t="shared" si="952"/>
        <v>-9.4635432150624865E-4</v>
      </c>
      <c r="AG79" s="48">
        <f t="shared" si="952"/>
        <v>-9.4816840968192651E-4</v>
      </c>
      <c r="AH79" s="48">
        <f t="shared" si="952"/>
        <v>-9.4916361427799245E-4</v>
      </c>
      <c r="AI79" s="48">
        <f t="shared" si="952"/>
        <v>-9.4933872264313379E-4</v>
      </c>
      <c r="AJ79" s="48">
        <f t="shared" si="952"/>
        <v>-9.4869322919954868E-4</v>
      </c>
      <c r="AK79" s="48">
        <f t="shared" si="952"/>
        <v>-9.4722733621743771E-4</v>
      </c>
      <c r="AL79" s="48">
        <f t="shared" si="952"/>
        <v>-9.4494195394290159E-4</v>
      </c>
      <c r="AM79" s="48">
        <f t="shared" si="952"/>
        <v>-9.418387001112194E-4</v>
      </c>
      <c r="AN79" s="48">
        <f t="shared" si="952"/>
        <v>-9.3791989888636351E-4</v>
      </c>
      <c r="AO79" s="48">
        <f t="shared" si="952"/>
        <v>-9.331885791592498E-4</v>
      </c>
      <c r="AP79" s="48">
        <f t="shared" si="952"/>
        <v>-9.2764847227755354E-4</v>
      </c>
      <c r="AQ79" s="48">
        <f t="shared" si="952"/>
        <v>-9.2130400913603694E-4</v>
      </c>
      <c r="AR79" s="48">
        <f t="shared" si="952"/>
        <v>-9.1416031670554787E-4</v>
      </c>
      <c r="AS79" s="48">
        <f t="shared" si="952"/>
        <v>-9.0622321392253014E-4</v>
      </c>
      <c r="AT79" s="48">
        <f t="shared" si="952"/>
        <v>-8.9749920701365227E-4</v>
      </c>
      <c r="AU79" s="48">
        <f t="shared" si="952"/>
        <v>-8.879954842289095E-4</v>
      </c>
      <c r="AV79" s="48">
        <f t="shared" si="952"/>
        <v>-8.7771990996543536E-4</v>
      </c>
      <c r="AW79" s="48">
        <f t="shared" si="952"/>
        <v>-8.666810183282081E-4</v>
      </c>
      <c r="AX79" s="48">
        <f t="shared" si="952"/>
        <v>-8.5488800610455939E-4</v>
      </c>
      <c r="AY79" s="48">
        <f t="shared" si="952"/>
        <v>-8.4235072517735432E-4</v>
      </c>
      <c r="AZ79" s="48">
        <f t="shared" si="952"/>
        <v>-8.2907967435552621E-4</v>
      </c>
      <c r="BA79" s="48">
        <f t="shared" si="952"/>
        <v>-8.1508599065038823E-4</v>
      </c>
      <c r="BB79" s="48">
        <f t="shared" si="952"/>
        <v>-8.0038144004035416E-4</v>
      </c>
      <c r="BC79" s="48">
        <f t="shared" si="952"/>
        <v>-7.8497840759617077E-4</v>
      </c>
      <c r="BD79" s="48">
        <f t="shared" si="952"/>
        <v>-7.6888988717982443E-4</v>
      </c>
      <c r="BE79" s="48">
        <f t="shared" si="952"/>
        <v>-7.5212947053948653E-4</v>
      </c>
      <c r="BF79" s="48">
        <f t="shared" si="952"/>
        <v>-7.3471133591063165E-4</v>
      </c>
      <c r="BG79" s="48">
        <f t="shared" si="952"/>
        <v>-7.1665023611267031E-4</v>
      </c>
      <c r="BH79" s="48">
        <f t="shared" si="952"/>
        <v>-6.9796148612866205E-4</v>
      </c>
      <c r="BI79" s="48">
        <f t="shared" si="952"/>
        <v>-6.7866095021607009E-4</v>
      </c>
      <c r="BJ79" s="48">
        <f t="shared" si="952"/>
        <v>-6.5876502851303087E-4</v>
      </c>
      <c r="BK79" s="48">
        <f t="shared" si="952"/>
        <v>-6.3829064320941598E-4</v>
      </c>
      <c r="BL79" s="48">
        <f t="shared" si="952"/>
        <v>-6.1725522420452705E-4</v>
      </c>
      <c r="BM79" s="48">
        <f t="shared" si="952"/>
        <v>-5.956766943935321E-4</v>
      </c>
      <c r="BN79" s="48">
        <f t="shared" si="952"/>
        <v>-5.7357345446718E-4</v>
      </c>
      <c r="BO79" s="48">
        <f t="shared" si="952"/>
        <v>-5.5096436729407117E-4</v>
      </c>
      <c r="BP79" s="48">
        <f t="shared" si="952"/>
        <v>-5.2786874192634059E-4</v>
      </c>
      <c r="BQ79" s="48">
        <f t="shared" si="952"/>
        <v>-5.0430631718079155E-4</v>
      </c>
      <c r="BR79" s="48">
        <f t="shared" si="952"/>
        <v>-4.802972448523235E-4</v>
      </c>
      <c r="BS79" s="48">
        <f t="shared" si="952"/>
        <v>-4.5586207256320677E-4</v>
      </c>
      <c r="BT79" s="48">
        <f t="shared" si="952"/>
        <v>-4.3102172625353319E-4</v>
      </c>
      <c r="BU79" s="48">
        <f t="shared" si="952"/>
        <v>-4.0579749232705353E-4</v>
      </c>
      <c r="BV79" s="48">
        <f t="shared" si="952"/>
        <v>-3.8021099949858694E-4</v>
      </c>
      <c r="BW79" s="48">
        <f t="shared" si="952"/>
        <v>-3.5428420031102803E-4</v>
      </c>
      <c r="BX79" s="48">
        <f t="shared" si="952"/>
        <v>-3.2803935236813686E-4</v>
      </c>
      <c r="BY79" s="48">
        <f t="shared" si="952"/>
        <v>-3.0149899928844093E-4</v>
      </c>
      <c r="BZ79" s="48">
        <f t="shared" si="952"/>
        <v>-2.7468595141222352E-4</v>
      </c>
      <c r="CA79" s="48">
        <f t="shared" si="952"/>
        <v>-2.4762326624383491E-4</v>
      </c>
      <c r="CB79" s="48">
        <f t="shared" si="952"/>
        <v>-2.2033422868616981E-4</v>
      </c>
      <c r="CC79" s="48">
        <f t="shared" si="952"/>
        <v>-1.9284233104954751E-4</v>
      </c>
      <c r="CD79" s="48">
        <f t="shared" si="952"/>
        <v>-1.6517125287762724E-4</v>
      </c>
      <c r="CE79" s="48">
        <f t="shared" si="952"/>
        <v>-1.373448405939115E-4</v>
      </c>
      <c r="CF79" s="48">
        <f t="shared" ref="CF79:EQ79" si="953">CF78-CF76</f>
        <v>-1.0938708699193E-4</v>
      </c>
      <c r="CG79" s="48">
        <f t="shared" si="953"/>
        <v>-8.1322110572656925E-5</v>
      </c>
      <c r="CH79" s="48">
        <f t="shared" si="953"/>
        <v>-5.3174134778899429E-5</v>
      </c>
      <c r="CI79" s="48">
        <f t="shared" si="953"/>
        <v>-2.4967467101788543E-5</v>
      </c>
      <c r="CJ79" s="48">
        <f t="shared" si="953"/>
        <v>3.2735218908896968E-6</v>
      </c>
      <c r="CK79" s="48">
        <f t="shared" si="953"/>
        <v>3.1524419570772011E-5</v>
      </c>
      <c r="CL79" s="48">
        <f t="shared" si="953"/>
        <v>5.9760792387564265E-5</v>
      </c>
      <c r="CM79" s="48">
        <f t="shared" si="953"/>
        <v>8.7958206945515371E-5</v>
      </c>
      <c r="CN79" s="48">
        <f t="shared" si="953"/>
        <v>1.1609225119180167E-4</v>
      </c>
      <c r="CO79" s="48">
        <f t="shared" si="953"/>
        <v>1.4413855550543531E-4</v>
      </c>
      <c r="CP79" s="48">
        <f t="shared" si="953"/>
        <v>1.720728138590033E-4</v>
      </c>
      <c r="CQ79" s="48">
        <f t="shared" si="953"/>
        <v>1.9987080487737785E-4</v>
      </c>
      <c r="CR79" s="48">
        <f t="shared" si="953"/>
        <v>2.2750841284313594E-4</v>
      </c>
      <c r="CS79" s="48">
        <f t="shared" si="953"/>
        <v>2.5496164866645188E-4</v>
      </c>
      <c r="CT79" s="48">
        <f t="shared" si="953"/>
        <v>2.8220667070932848E-4</v>
      </c>
      <c r="CU79" s="48">
        <f t="shared" si="953"/>
        <v>3.0921980554765582E-4</v>
      </c>
      <c r="CV79" s="48">
        <f t="shared" si="953"/>
        <v>3.3597756854497618E-4</v>
      </c>
      <c r="CW79" s="48">
        <f t="shared" si="953"/>
        <v>3.6245668433032563E-4</v>
      </c>
      <c r="CX79" s="48">
        <f t="shared" si="953"/>
        <v>3.8863410708600554E-4</v>
      </c>
      <c r="CY79" s="48">
        <f t="shared" si="953"/>
        <v>4.1448704063995478E-4</v>
      </c>
      <c r="CZ79" s="48">
        <f t="shared" si="953"/>
        <v>4.3999295837160446E-4</v>
      </c>
      <c r="DA79" s="48">
        <f t="shared" si="953"/>
        <v>4.651296228974644E-4</v>
      </c>
      <c r="DB79" s="48">
        <f t="shared" si="953"/>
        <v>4.898751055169015E-4</v>
      </c>
      <c r="DC79" s="48">
        <f t="shared" si="953"/>
        <v>5.1420780538435906E-4</v>
      </c>
      <c r="DD79" s="48">
        <f t="shared" si="953"/>
        <v>5.3810646845242616E-4</v>
      </c>
      <c r="DE79" s="48">
        <f t="shared" si="953"/>
        <v>5.6155020608272821E-4</v>
      </c>
      <c r="DF79" s="48">
        <f t="shared" si="953"/>
        <v>5.8451851337260052E-4</v>
      </c>
      <c r="DG79" s="48">
        <f t="shared" si="953"/>
        <v>6.069912871602412E-4</v>
      </c>
      <c r="DH79" s="48">
        <f t="shared" si="953"/>
        <v>6.2894884368880355E-4</v>
      </c>
      <c r="DI79" s="48">
        <f t="shared" si="953"/>
        <v>6.5037193592942799E-4</v>
      </c>
      <c r="DJ79" s="48">
        <f t="shared" si="953"/>
        <v>6.712417705028173E-4</v>
      </c>
      <c r="DK79" s="48">
        <f t="shared" si="953"/>
        <v>6.9154002425086958E-4</v>
      </c>
      <c r="DL79" s="48">
        <f t="shared" si="953"/>
        <v>7.1124886040507818E-4</v>
      </c>
      <c r="DM79" s="48">
        <f t="shared" si="953"/>
        <v>7.3035094431972425E-4</v>
      </c>
      <c r="DN79" s="48">
        <f t="shared" si="953"/>
        <v>7.4882945880716534E-4</v>
      </c>
      <c r="DO79" s="48">
        <f t="shared" si="953"/>
        <v>7.6666811899706033E-4</v>
      </c>
      <c r="DP79" s="48">
        <f t="shared" si="953"/>
        <v>7.8385118677992693E-4</v>
      </c>
      <c r="DQ79" s="48">
        <f t="shared" si="953"/>
        <v>8.0036348475154284E-4</v>
      </c>
      <c r="DR79" s="48">
        <f t="shared" si="953"/>
        <v>8.161904097025996E-4</v>
      </c>
      <c r="DS79" s="48">
        <f t="shared" si="953"/>
        <v>8.3131794557900207E-4</v>
      </c>
      <c r="DT79" s="48">
        <f t="shared" si="953"/>
        <v>8.4573267598919699E-4</v>
      </c>
      <c r="DU79" s="48">
        <f t="shared" si="953"/>
        <v>8.5942179614306724E-4</v>
      </c>
      <c r="DV79" s="48">
        <f t="shared" si="953"/>
        <v>8.7237312431831526E-4</v>
      </c>
      <c r="DW79" s="48">
        <f t="shared" si="953"/>
        <v>8.8457511271577971E-4</v>
      </c>
      <c r="DX79" s="48">
        <f t="shared" si="953"/>
        <v>8.960168578653338E-4</v>
      </c>
      <c r="DY79" s="48">
        <f t="shared" si="953"/>
        <v>9.0668811037986075E-4</v>
      </c>
      <c r="DZ79" s="48">
        <f t="shared" si="953"/>
        <v>9.1657928420296741E-4</v>
      </c>
      <c r="EA79" s="48">
        <f t="shared" si="953"/>
        <v>9.2568146526872397E-4</v>
      </c>
      <c r="EB79" s="48">
        <f t="shared" si="953"/>
        <v>9.3398641956454753E-4</v>
      </c>
      <c r="EC79" s="48">
        <f t="shared" si="953"/>
        <v>9.4148660063275713E-4</v>
      </c>
      <c r="ED79" s="48">
        <f t="shared" si="953"/>
        <v>9.4817515643264016E-4</v>
      </c>
      <c r="EE79" s="48">
        <f t="shared" si="953"/>
        <v>9.5404593565895368E-4</v>
      </c>
      <c r="EF79" s="48">
        <f t="shared" si="953"/>
        <v>9.5909349338185734E-4</v>
      </c>
      <c r="EG79" s="48">
        <f t="shared" si="953"/>
        <v>9.6331309613439942E-4</v>
      </c>
      <c r="EH79" s="48">
        <f t="shared" si="953"/>
        <v>9.6670072635163251E-4</v>
      </c>
      <c r="EI79" s="48">
        <f t="shared" si="953"/>
        <v>9.6925308617556993E-4</v>
      </c>
      <c r="EJ79" s="48">
        <f t="shared" si="953"/>
        <v>9.7096760066328613E-4</v>
      </c>
      <c r="EK79" s="48">
        <f t="shared" si="953"/>
        <v>9.718424203430942E-4</v>
      </c>
      <c r="EL79" s="48">
        <f t="shared" si="953"/>
        <v>9.7187642314011669E-4</v>
      </c>
      <c r="EM79" s="48">
        <f t="shared" si="953"/>
        <v>9.7106921567480242E-4</v>
      </c>
      <c r="EN79" s="48">
        <f t="shared" si="953"/>
        <v>9.6942113391662588E-4</v>
      </c>
      <c r="EO79" s="48">
        <f t="shared" si="953"/>
        <v>9.6693324320895613E-4</v>
      </c>
      <c r="EP79" s="48">
        <f t="shared" si="953"/>
        <v>9.6360733766154283E-4</v>
      </c>
      <c r="EQ79" s="48">
        <f t="shared" si="953"/>
        <v>9.59445938875092E-4</v>
      </c>
      <c r="ER79" s="48">
        <f t="shared" ref="ER79:HC79" si="954">ER78-ER76</f>
        <v>9.5445229406720955E-4</v>
      </c>
      <c r="ES79" s="48">
        <f t="shared" si="954"/>
        <v>9.4863037355175095E-4</v>
      </c>
      <c r="ET79" s="48">
        <f t="shared" si="954"/>
        <v>9.4198486756447153E-4</v>
      </c>
      <c r="EU79" s="48">
        <f t="shared" si="954"/>
        <v>9.3452118249892635E-4</v>
      </c>
      <c r="EV79" s="48">
        <f t="shared" si="954"/>
        <v>9.2624543646557811E-4</v>
      </c>
      <c r="EW79" s="48">
        <f t="shared" si="954"/>
        <v>9.1716445428247084E-4</v>
      </c>
      <c r="EX79" s="48">
        <f t="shared" si="954"/>
        <v>9.0728576178555898E-4</v>
      </c>
      <c r="EY79" s="48">
        <f t="shared" si="954"/>
        <v>8.9661757959902388E-4</v>
      </c>
      <c r="EZ79" s="48">
        <f t="shared" si="954"/>
        <v>8.8516881621103494E-4</v>
      </c>
      <c r="FA79" s="48">
        <f t="shared" si="954"/>
        <v>8.7294906052903798E-4</v>
      </c>
      <c r="FB79" s="48">
        <f t="shared" si="954"/>
        <v>8.5996857376713365E-4</v>
      </c>
      <c r="FC79" s="48">
        <f t="shared" si="954"/>
        <v>8.4623828081120678E-4</v>
      </c>
      <c r="FD79" s="48">
        <f t="shared" si="954"/>
        <v>8.3176976093213284E-4</v>
      </c>
      <c r="FE79" s="48">
        <f t="shared" si="954"/>
        <v>8.1657523799982812E-4</v>
      </c>
      <c r="FF79" s="48">
        <f t="shared" si="954"/>
        <v>8.0066757005248235E-4</v>
      </c>
      <c r="FG79" s="48">
        <f t="shared" si="954"/>
        <v>7.8406023838795136E-4</v>
      </c>
      <c r="FH79" s="48">
        <f t="shared" si="954"/>
        <v>7.6676733604408298E-4</v>
      </c>
      <c r="FI79" s="48">
        <f t="shared" si="954"/>
        <v>7.4880355578166302E-4</v>
      </c>
      <c r="FJ79" s="48">
        <f t="shared" si="954"/>
        <v>7.3018417751846698E-4</v>
      </c>
      <c r="FK79" s="48">
        <f t="shared" si="954"/>
        <v>7.1092505528369543E-4</v>
      </c>
      <c r="FL79" s="48">
        <f t="shared" si="954"/>
        <v>6.9104260360042247E-4</v>
      </c>
      <c r="FM79" s="48">
        <f t="shared" si="954"/>
        <v>6.7055378346303485E-4</v>
      </c>
      <c r="FN79" s="48">
        <f t="shared" si="954"/>
        <v>6.494760877622241E-4</v>
      </c>
      <c r="FO79" s="48">
        <f t="shared" si="954"/>
        <v>6.2782752629075844E-4</v>
      </c>
      <c r="FP79" s="48">
        <f t="shared" si="954"/>
        <v>6.0562661026786202E-4</v>
      </c>
      <c r="FQ79" s="48">
        <f t="shared" si="954"/>
        <v>5.8289233642483396E-4</v>
      </c>
      <c r="FR79" s="48">
        <f t="shared" si="954"/>
        <v>5.5964417069453987E-4</v>
      </c>
      <c r="FS79" s="48">
        <f t="shared" si="954"/>
        <v>5.3590203145503779E-4</v>
      </c>
      <c r="FT79" s="48">
        <f t="shared" si="954"/>
        <v>5.1168627238773468E-4</v>
      </c>
      <c r="FU79" s="48">
        <f t="shared" si="954"/>
        <v>4.8701766496073162E-4</v>
      </c>
      <c r="FV79" s="48">
        <f t="shared" si="954"/>
        <v>4.6191738053380504E-4</v>
      </c>
      <c r="FW79" s="48">
        <f t="shared" si="954"/>
        <v>4.3640697212765645E-4</v>
      </c>
      <c r="FX79" s="48">
        <f t="shared" si="954"/>
        <v>4.1050835583611445E-4</v>
      </c>
      <c r="FY79" s="48">
        <f t="shared" si="954"/>
        <v>3.8424379194168523E-4</v>
      </c>
      <c r="FZ79" s="48">
        <f t="shared" si="954"/>
        <v>3.5763586571668782E-4</v>
      </c>
      <c r="GA79" s="48">
        <f t="shared" si="954"/>
        <v>3.3070746794550132E-4</v>
      </c>
      <c r="GB79" s="48">
        <f t="shared" si="954"/>
        <v>3.034817751714769E-4</v>
      </c>
      <c r="GC79" s="48">
        <f t="shared" si="954"/>
        <v>2.7598222969338337E-4</v>
      </c>
      <c r="GD79" s="48">
        <f t="shared" si="954"/>
        <v>2.4823251933980828E-4</v>
      </c>
      <c r="GE79" s="48">
        <f t="shared" si="954"/>
        <v>2.2025655700552704E-4</v>
      </c>
      <c r="GF79" s="48">
        <f t="shared" si="954"/>
        <v>1.9207846002267104E-4</v>
      </c>
      <c r="GG79" s="48">
        <f t="shared" si="954"/>
        <v>1.6372252930807463E-4</v>
      </c>
      <c r="GH79" s="48">
        <f t="shared" si="954"/>
        <v>1.3521322840404082E-4</v>
      </c>
      <c r="GI79" s="48">
        <f t="shared" si="954"/>
        <v>1.0657516229528596E-4</v>
      </c>
      <c r="GJ79" s="48">
        <f t="shared" si="954"/>
        <v>7.7833056204568152E-5</v>
      </c>
      <c r="GK79" s="48">
        <f t="shared" si="954"/>
        <v>4.9011734189363665E-5</v>
      </c>
      <c r="GL79" s="48">
        <f t="shared" si="954"/>
        <v>2.0136097704792633E-5</v>
      </c>
      <c r="GM79" s="48">
        <f t="shared" si="954"/>
        <v>-8.7688959489184981E-6</v>
      </c>
      <c r="GN79" s="48">
        <f t="shared" si="954"/>
        <v>-3.7678255157658214E-5</v>
      </c>
      <c r="GO79" s="48">
        <f t="shared" si="954"/>
        <v>-6.6566975640114379E-5</v>
      </c>
      <c r="GP79" s="48">
        <f t="shared" si="954"/>
        <v>-9.5410062060707901E-5</v>
      </c>
      <c r="GQ79" s="48">
        <f t="shared" si="954"/>
        <v>-1.241825496300919E-4</v>
      </c>
      <c r="GR79" s="48">
        <f t="shared" si="954"/>
        <v>-1.5285952572163808E-4</v>
      </c>
      <c r="GS79" s="48">
        <f t="shared" si="954"/>
        <v>-1.8141615140798706E-4</v>
      </c>
      <c r="GT79" s="48">
        <f t="shared" si="954"/>
        <v>-2.0982768296029519E-4</v>
      </c>
      <c r="GU79" s="48">
        <f t="shared" si="954"/>
        <v>-2.3806949325511084E-4</v>
      </c>
      <c r="GV79" s="48">
        <f t="shared" si="954"/>
        <v>-2.6611709307999831E-4</v>
      </c>
      <c r="GW79" s="48">
        <f t="shared" si="954"/>
        <v>-2.9394615235389665E-4</v>
      </c>
      <c r="GX79" s="48">
        <f t="shared" si="954"/>
        <v>-3.2153252115385555E-4</v>
      </c>
      <c r="GY79" s="48">
        <f t="shared" si="954"/>
        <v>-3.4885225066183523E-4</v>
      </c>
      <c r="GZ79" s="48">
        <f t="shared" si="954"/>
        <v>-3.7588161387880348E-4</v>
      </c>
      <c r="HA79" s="48">
        <f t="shared" si="954"/>
        <v>-4.025971261913952E-4</v>
      </c>
      <c r="HB79" s="48">
        <f t="shared" si="954"/>
        <v>-4.2897556570409279E-4</v>
      </c>
      <c r="HC79" s="48">
        <f t="shared" si="954"/>
        <v>-4.549939933724545E-4</v>
      </c>
      <c r="HD79" s="48">
        <f t="shared" ref="HD79:JH79" si="955">HD78-HD76</f>
        <v>-4.8062977288054753E-4</v>
      </c>
      <c r="HE79" s="48">
        <f t="shared" si="955"/>
        <v>-5.0586059026258567E-4</v>
      </c>
      <c r="HF79" s="48">
        <f t="shared" si="955"/>
        <v>-5.3066447324567889E-4</v>
      </c>
      <c r="HG79" s="48">
        <f t="shared" si="955"/>
        <v>-5.5501981033323489E-4</v>
      </c>
      <c r="HH79" s="48">
        <f t="shared" si="955"/>
        <v>-5.7890536952776017E-4</v>
      </c>
      <c r="HI79" s="48">
        <f t="shared" si="955"/>
        <v>-6.0230031677299678E-4</v>
      </c>
      <c r="HJ79" s="48">
        <f t="shared" si="955"/>
        <v>-6.2518423404256396E-4</v>
      </c>
      <c r="HK79" s="48">
        <f t="shared" si="955"/>
        <v>-6.4753713707865757E-4</v>
      </c>
      <c r="HL79" s="48">
        <f t="shared" si="955"/>
        <v>-6.693394927346219E-4</v>
      </c>
      <c r="HM79" s="48">
        <f t="shared" si="955"/>
        <v>-6.9057223599244821E-4</v>
      </c>
      <c r="HN79" s="48">
        <f t="shared" si="955"/>
        <v>-7.1121678650953868E-4</v>
      </c>
      <c r="HO79" s="48">
        <f t="shared" si="955"/>
        <v>-7.3125506481197533E-4</v>
      </c>
      <c r="HP79" s="48">
        <f t="shared" si="955"/>
        <v>-7.506695080277126E-4</v>
      </c>
      <c r="HQ79" s="48">
        <f t="shared" si="955"/>
        <v>-7.6944308518811511E-4</v>
      </c>
      <c r="HR79" s="48">
        <f t="shared" si="955"/>
        <v>-7.8755931208362995E-4</v>
      </c>
      <c r="HS79" s="48">
        <f t="shared" si="955"/>
        <v>-8.0500226563628985E-4</v>
      </c>
      <c r="HT79" s="48">
        <f t="shared" si="955"/>
        <v>-8.217565978139163E-4</v>
      </c>
      <c r="HU79" s="48">
        <f t="shared" si="955"/>
        <v>-8.3780754903983734E-4</v>
      </c>
      <c r="HV79" s="48">
        <f t="shared" si="955"/>
        <v>-8.5314096112121263E-4</v>
      </c>
      <c r="HW79" s="48">
        <f t="shared" si="955"/>
        <v>-8.6774328962135883E-4</v>
      </c>
      <c r="HX79" s="48">
        <f t="shared" si="955"/>
        <v>-8.8160161577555129E-4</v>
      </c>
      <c r="HY79" s="48">
        <f t="shared" si="955"/>
        <v>-8.9470365780641714E-4</v>
      </c>
      <c r="HZ79" s="48">
        <f t="shared" si="955"/>
        <v>-9.0703778173839567E-4</v>
      </c>
      <c r="IA79" s="48">
        <f t="shared" si="955"/>
        <v>-9.1859301165797547E-4</v>
      </c>
      <c r="IB79" s="48">
        <f t="shared" si="955"/>
        <v>-9.293590393912865E-4</v>
      </c>
      <c r="IC79" s="48">
        <f t="shared" si="955"/>
        <v>-9.393262336239161E-4</v>
      </c>
      <c r="ID79" s="48">
        <f t="shared" si="955"/>
        <v>-9.4848564845406713E-4</v>
      </c>
      <c r="IE79" s="48">
        <f t="shared" si="955"/>
        <v>-9.5682903134530761E-4</v>
      </c>
      <c r="IF79" s="48">
        <f t="shared" si="955"/>
        <v>-9.6434883049845155E-4</v>
      </c>
      <c r="IG79" s="48">
        <f t="shared" si="955"/>
        <v>-9.7103820162125487E-4</v>
      </c>
      <c r="IH79" s="48">
        <f t="shared" si="955"/>
        <v>-9.7689101410658452E-4</v>
      </c>
      <c r="II79" s="48">
        <f t="shared" si="955"/>
        <v>-9.8190185655866458E-4</v>
      </c>
      <c r="IJ79" s="48">
        <f t="shared" si="955"/>
        <v>-9.8606604178286261E-4</v>
      </c>
      <c r="IK79" s="48">
        <f t="shared" si="955"/>
        <v>-9.8937961107381511E-4</v>
      </c>
      <c r="IL79" s="48">
        <f t="shared" si="955"/>
        <v>-9.9183933794222412E-4</v>
      </c>
      <c r="IM79" s="48">
        <f t="shared" si="955"/>
        <v>-9.9344273119328363E-4</v>
      </c>
      <c r="IN79" s="48">
        <f t="shared" si="955"/>
        <v>-9.941880373638412E-4</v>
      </c>
      <c r="IO79" s="48">
        <f t="shared" si="955"/>
        <v>-9.9407424255915089E-4</v>
      </c>
      <c r="IP79" s="48">
        <f t="shared" si="955"/>
        <v>-9.931010736288215E-4</v>
      </c>
      <c r="IQ79" s="48">
        <f t="shared" si="955"/>
        <v>-9.9126899873169805E-4</v>
      </c>
      <c r="IR79" s="48">
        <f t="shared" si="955"/>
        <v>-9.8857922725237302E-4</v>
      </c>
      <c r="IS79" s="48">
        <f t="shared" si="955"/>
        <v>-9.8503370907998544E-4</v>
      </c>
      <c r="IT79" s="48">
        <f t="shared" si="955"/>
        <v>-9.8063513328305874E-4</v>
      </c>
      <c r="IU79" s="48">
        <f t="shared" si="955"/>
        <v>-9.7538692609511202E-4</v>
      </c>
      <c r="IV79" s="48">
        <f t="shared" si="955"/>
        <v>-9.6929324833183728E-4</v>
      </c>
      <c r="IW79" s="48">
        <f t="shared" si="955"/>
        <v>-9.6235899213148457E-4</v>
      </c>
      <c r="IX79" s="48">
        <f t="shared" si="955"/>
        <v>-9.5458977708595683E-4</v>
      </c>
      <c r="IY79" s="48">
        <f t="shared" si="955"/>
        <v>-9.4599194575017975E-4</v>
      </c>
      <c r="IZ79" s="48">
        <f t="shared" si="955"/>
        <v>-9.3657255852264143E-4</v>
      </c>
      <c r="JA79" s="48">
        <f t="shared" si="955"/>
        <v>-9.2633938789710157E-4</v>
      </c>
      <c r="JB79" s="48">
        <f t="shared" si="955"/>
        <v>-9.153009121423139E-4</v>
      </c>
      <c r="JC79" s="48">
        <f t="shared" si="955"/>
        <v>-9.0346630832804919E-4</v>
      </c>
      <c r="JD79" s="48">
        <f t="shared" si="955"/>
        <v>-8.9084544476847327E-4</v>
      </c>
      <c r="JE79" s="48">
        <f t="shared" si="955"/>
        <v>-8.7744887286689277E-4</v>
      </c>
      <c r="JF79" s="48">
        <f t="shared" si="955"/>
        <v>-8.6328781839739577E-4</v>
      </c>
      <c r="JG79" s="48">
        <f t="shared" si="955"/>
        <v>-8.4837417212391131E-4</v>
      </c>
      <c r="JH79" s="48">
        <f t="shared" si="955"/>
        <v>-8.3272047996096887E-4</v>
      </c>
    </row>
    <row r="80" spans="16:268" hidden="1" x14ac:dyDescent="0.25">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row>
    <row r="81" spans="16:268" hidden="1" x14ac:dyDescent="0.25">
      <c r="P81" s="48"/>
      <c r="Q81" s="48"/>
      <c r="R81" s="48">
        <f>JH54</f>
        <v>41584.793963633027</v>
      </c>
      <c r="S81" s="48">
        <f>2*3.141593*(S75+Results!$C$46)</f>
        <v>41584.852293509415</v>
      </c>
      <c r="T81" s="48">
        <f>2*3.141593*(T75+Results!$C$46)</f>
        <v>41584.907289603332</v>
      </c>
      <c r="U81" s="48">
        <f>2*3.141593*(U75+Results!$C$46)</f>
        <v>41584.958902927938</v>
      </c>
      <c r="V81" s="48">
        <f>2*3.141593*(V75+Results!$C$46)</f>
        <v>41585.007087400125</v>
      </c>
      <c r="W81" s="48">
        <f>2*3.141593*(W75+Results!$C$46)</f>
        <v>41585.051799881483</v>
      </c>
      <c r="X81" s="48">
        <f>2*3.141593*(X75+Results!$C$46)</f>
        <v>41585.093000216824</v>
      </c>
      <c r="Y81" s="48">
        <f>2*3.141593*(Y75+Results!$C$46)</f>
        <v>41585.130651270156</v>
      </c>
      <c r="Z81" s="48">
        <f>2*3.141593*(Z75+Results!$C$46)</f>
        <v>41585.164718957989</v>
      </c>
      <c r="AA81" s="48">
        <f>2*3.141593*(AA75+Results!$C$46)</f>
        <v>41585.195172280066</v>
      </c>
      <c r="AB81" s="48">
        <f>2*3.141593*(AB75+Results!$C$46)</f>
        <v>41585.221983347496</v>
      </c>
      <c r="AC81" s="48">
        <f>2*3.141593*(AC75+Results!$C$46)</f>
        <v>41585.24512740814</v>
      </c>
      <c r="AD81" s="48">
        <f>2*3.141593*(AD75+Results!$C$46)</f>
        <v>41585.264582869291</v>
      </c>
      <c r="AE81" s="48">
        <f>2*3.141593*(AE75+Results!$C$46)</f>
        <v>41585.280331317736</v>
      </c>
      <c r="AF81" s="48">
        <f>2*3.141593*(AF75+Results!$C$46)</f>
        <v>41585.292357536964</v>
      </c>
      <c r="AG81" s="48">
        <f>2*3.141593*(AG75+Results!$C$46)</f>
        <v>41585.300649521712</v>
      </c>
      <c r="AH81" s="48">
        <f>2*3.141593*(AH75+Results!$C$46)</f>
        <v>41585.305198489696</v>
      </c>
      <c r="AI81" s="48">
        <f>2*3.141593*(AI75+Results!$C$46)</f>
        <v>41585.305998890581</v>
      </c>
      <c r="AJ81" s="48">
        <f>2*3.141593*(AJ75+Results!$C$46)</f>
        <v>41585.30304841217</v>
      </c>
      <c r="AK81" s="48">
        <f>2*3.141593*(AK75+Results!$C$46)</f>
        <v>41585.296347983807</v>
      </c>
      <c r="AL81" s="48">
        <f>2*3.141593*(AL75+Results!$C$46)</f>
        <v>41585.285901776973</v>
      </c>
      <c r="AM81" s="48">
        <f>2*3.141593*(AM75+Results!$C$46)</f>
        <v>41585.271717203083</v>
      </c>
      <c r="AN81" s="48">
        <f>2*3.141593*(AN75+Results!$C$46)</f>
        <v>41585.253804908476</v>
      </c>
      <c r="AO81" s="48">
        <f>2*3.141593*(AO75+Results!$C$46)</f>
        <v>41585.232178766659</v>
      </c>
      <c r="AP81" s="48">
        <f>2*3.141593*(AP75+Results!$C$46)</f>
        <v>41585.206855867713</v>
      </c>
      <c r="AQ81" s="48">
        <f>2*3.141593*(AQ75+Results!$C$46)</f>
        <v>41585.177856504946</v>
      </c>
      <c r="AR81" s="48">
        <f>2*3.141593*(AR75+Results!$C$46)</f>
        <v>41585.145204158754</v>
      </c>
      <c r="AS81" s="48">
        <f>2*3.141593*(AS75+Results!$C$46)</f>
        <v>41585.108925477747</v>
      </c>
      <c r="AT81" s="48">
        <f>2*3.141593*(AT75+Results!$C$46)</f>
        <v>41585.069050257109</v>
      </c>
      <c r="AU81" s="48">
        <f>2*3.141593*(AU75+Results!$C$46)</f>
        <v>41585.025611414261</v>
      </c>
      <c r="AV81" s="48">
        <f>2*3.141593*(AV75+Results!$C$46)</f>
        <v>41584.978644961826</v>
      </c>
      <c r="AW81" s="48">
        <f>2*3.141593*(AW75+Results!$C$46)</f>
        <v>41584.928189977836</v>
      </c>
      <c r="AX81" s="48">
        <f>2*3.141593*(AX75+Results!$C$46)</f>
        <v>41584.874288573374</v>
      </c>
      <c r="AY81" s="48">
        <f>2*3.141593*(AY75+Results!$C$46)</f>
        <v>41584.816985857535</v>
      </c>
      <c r="AZ81" s="48">
        <f>2*3.141593*(AZ75+Results!$C$46)</f>
        <v>41584.756329899777</v>
      </c>
      <c r="BA81" s="48">
        <f>2*3.141593*(BA75+Results!$C$46)</f>
        <v>41584.692371689744</v>
      </c>
      <c r="BB81" s="48">
        <f>2*3.141593*(BB75+Results!$C$46)</f>
        <v>41584.625165094476</v>
      </c>
      <c r="BC81" s="48">
        <f>2*3.141593*(BC75+Results!$C$46)</f>
        <v>41584.554766813213</v>
      </c>
      <c r="BD81" s="48">
        <f>2*3.141593*(BD75+Results!$C$46)</f>
        <v>41584.48123632963</v>
      </c>
      <c r="BE81" s="48">
        <f>2*3.141593*(BE75+Results!$C$46)</f>
        <v>41584.404635861727</v>
      </c>
      <c r="BF81" s="48">
        <f>2*3.141593*(BF75+Results!$C$46)</f>
        <v>41584.325030309294</v>
      </c>
      <c r="BG81" s="48">
        <f>2*3.141593*(BG75+Results!$C$46)</f>
        <v>41584.24248719903</v>
      </c>
      <c r="BH81" s="48">
        <f>2*3.141593*(BH75+Results!$C$46)</f>
        <v>41584.157076627424</v>
      </c>
      <c r="BI81" s="48">
        <f>2*3.141593*(BI75+Results!$C$46)</f>
        <v>41584.068871201314</v>
      </c>
      <c r="BJ81" s="48">
        <f>2*3.141593*(BJ75+Results!$C$46)</f>
        <v>41583.977945976287</v>
      </c>
      <c r="BK81" s="48">
        <f>2*3.141593*(BK75+Results!$C$46)</f>
        <v>41583.884378392962</v>
      </c>
      <c r="BL81" s="48">
        <f>2*3.141593*(BL75+Results!$C$46)</f>
        <v>41583.788248211124</v>
      </c>
      <c r="BM81" s="48">
        <f>2*3.141593*(BM75+Results!$C$46)</f>
        <v>41583.689637441887</v>
      </c>
      <c r="BN81" s="48">
        <f>2*3.141593*(BN75+Results!$C$46)</f>
        <v>41583.588630277794</v>
      </c>
      <c r="BO81" s="48">
        <f>2*3.141593*(BO75+Results!$C$46)</f>
        <v>41583.48531302112</v>
      </c>
      <c r="BP81" s="48">
        <f>2*3.141593*(BP75+Results!$C$46)</f>
        <v>41583.379774010202</v>
      </c>
      <c r="BQ81" s="48">
        <f>2*3.141593*(BQ75+Results!$C$46)</f>
        <v>41583.272103544034</v>
      </c>
      <c r="BR81" s="48">
        <f>2*3.141593*(BR75+Results!$C$46)</f>
        <v>41583.162393805127</v>
      </c>
      <c r="BS81" s="48">
        <f>2*3.141593*(BS75+Results!$C$46)</f>
        <v>41583.050738780701</v>
      </c>
      <c r="BT81" s="48">
        <f>2*3.141593*(BT75+Results!$C$46)</f>
        <v>41582.93723418226</v>
      </c>
      <c r="BU81" s="48">
        <f>2*3.141593*(BU75+Results!$C$46)</f>
        <v>41582.821977363652</v>
      </c>
      <c r="BV81" s="48">
        <f>2*3.141593*(BV75+Results!$C$46)</f>
        <v>41582.705067237686</v>
      </c>
      <c r="BW81" s="48">
        <f>2*3.141593*(BW75+Results!$C$46)</f>
        <v>41582.58660419134</v>
      </c>
      <c r="BX81" s="48">
        <f>2*3.141593*(BX75+Results!$C$46)</f>
        <v>41582.466689999652</v>
      </c>
      <c r="BY81" s="48">
        <f>2*3.141593*(BY75+Results!$C$46)</f>
        <v>41582.345427738357</v>
      </c>
      <c r="BZ81" s="48">
        <f>2*3.141593*(BZ75+Results!$C$46)</f>
        <v>41582.222921695415</v>
      </c>
      <c r="CA81" s="48">
        <f>2*3.141593*(CA75+Results!$C$46)</f>
        <v>41582.09927728137</v>
      </c>
      <c r="CB81" s="48">
        <f>2*3.141593*(CB75+Results!$C$46)</f>
        <v>41581.974600938745</v>
      </c>
      <c r="CC81" s="48">
        <f>2*3.141593*(CC75+Results!$C$46)</f>
        <v>41581.849000050461</v>
      </c>
      <c r="CD81" s="48">
        <f>2*3.141593*(CD75+Results!$C$46)</f>
        <v>41581.722582847462</v>
      </c>
      <c r="CE81" s="48">
        <f>2*3.141593*(CE75+Results!$C$46)</f>
        <v>41581.595458315482</v>
      </c>
      <c r="CF81" s="48">
        <f>2*3.141593*(CF75+Results!$C$46)</f>
        <v>41581.467736101142</v>
      </c>
      <c r="CG81" s="48">
        <f>2*3.141593*(CG75+Results!$C$46)</f>
        <v>41581.339526417461</v>
      </c>
      <c r="CH81" s="48">
        <f>2*3.141593*(CH75+Results!$C$46)</f>
        <v>41581.210939948789</v>
      </c>
      <c r="CI81" s="48">
        <f>2*3.141593*(CI75+Results!$C$46)</f>
        <v>41581.082087755305</v>
      </c>
      <c r="CJ81" s="48">
        <f>2*3.141593*(CJ75+Results!$C$46)</f>
        <v>41580.953081177118</v>
      </c>
      <c r="CK81" s="48">
        <f>2*3.141593*(CK75+Results!$C$46)</f>
        <v>41580.824031738113</v>
      </c>
      <c r="CL81" s="48">
        <f>2*3.141593*(CL75+Results!$C$46)</f>
        <v>41580.695051049552</v>
      </c>
      <c r="CM81" s="48">
        <f>2*3.141593*(CM75+Results!$C$46)</f>
        <v>41580.566250713578</v>
      </c>
      <c r="CN81" s="48">
        <f>2*3.141593*(CN75+Results!$C$46)</f>
        <v>41580.43774222667</v>
      </c>
      <c r="CO81" s="48">
        <f>2*3.141593*(CO75+Results!$C$46)</f>
        <v>41580.309636883139</v>
      </c>
      <c r="CP81" s="48">
        <f>2*3.141593*(CP75+Results!$C$46)</f>
        <v>41580.182045678739</v>
      </c>
      <c r="CQ81" s="48">
        <f>2*3.141593*(CQ75+Results!$C$46)</f>
        <v>41580.055079214515</v>
      </c>
      <c r="CR81" s="48">
        <f>2*3.141593*(CR75+Results!$C$46)</f>
        <v>41579.928847600902</v>
      </c>
      <c r="CS81" s="48">
        <f>2*3.141593*(CS75+Results!$C$46)</f>
        <v>41579.803460362265</v>
      </c>
      <c r="CT81" s="48">
        <f>2*3.141593*(CT75+Results!$C$46)</f>
        <v>41579.679026341822</v>
      </c>
      <c r="CU81" s="48">
        <f>2*3.141593*(CU75+Results!$C$46)</f>
        <v>41579.555653607145</v>
      </c>
      <c r="CV81" s="48">
        <f>2*3.141593*(CV75+Results!$C$46)</f>
        <v>41579.433449356329</v>
      </c>
      <c r="CW81" s="48">
        <f>2*3.141593*(CW75+Results!$C$46)</f>
        <v>41579.312519824758</v>
      </c>
      <c r="CX81" s="48">
        <f>2*3.141593*(CX75+Results!$C$46)</f>
        <v>41579.192970192758</v>
      </c>
      <c r="CY81" s="48">
        <f>2*3.141593*(CY75+Results!$C$46)</f>
        <v>41579.074904494104</v>
      </c>
      <c r="CZ81" s="48">
        <f>2*3.141593*(CZ75+Results!$C$46)</f>
        <v>41578.958425525365</v>
      </c>
      <c r="DA81" s="48">
        <f>2*3.141593*(DA75+Results!$C$46)</f>
        <v>41578.843634756471</v>
      </c>
      <c r="DB81" s="48">
        <f>2*3.141593*(DB75+Results!$C$46)</f>
        <v>41578.730632242172</v>
      </c>
      <c r="DC81" s="48">
        <f>2*3.141593*(DC75+Results!$C$46)</f>
        <v>41578.619516534862</v>
      </c>
      <c r="DD81" s="48">
        <f>2*3.141593*(DD75+Results!$C$46)</f>
        <v>41578.510384598507</v>
      </c>
      <c r="DE81" s="48">
        <f>2*3.141593*(DE75+Results!$C$46)</f>
        <v>41578.403331724017</v>
      </c>
      <c r="DF81" s="48">
        <f>2*3.141593*(DF75+Results!$C$46)</f>
        <v>41578.298451445989</v>
      </c>
      <c r="DG81" s="48">
        <f>2*3.141593*(DG75+Results!$C$46)</f>
        <v>41578.195835460887</v>
      </c>
      <c r="DH81" s="48">
        <f>2*3.141593*(DH75+Results!$C$46)</f>
        <v>41578.095573546874</v>
      </c>
      <c r="DI81" s="48">
        <f>2*3.141593*(DI75+Results!$C$46)</f>
        <v>41577.997753485113</v>
      </c>
      <c r="DJ81" s="48">
        <f>2*3.141593*(DJ75+Results!$C$46)</f>
        <v>41577.902460982972</v>
      </c>
      <c r="DK81" s="48">
        <f>2*3.141593*(DK75+Results!$C$46)</f>
        <v>41577.809779598749</v>
      </c>
      <c r="DL81" s="48">
        <f>2*3.141593*(DL75+Results!$C$46)</f>
        <v>41577.719790668423</v>
      </c>
      <c r="DM81" s="48">
        <f>2*3.141593*(DM75+Results!$C$46)</f>
        <v>41577.632573234179</v>
      </c>
      <c r="DN81" s="48">
        <f>2*3.141593*(DN75+Results!$C$46)</f>
        <v>41577.548203974904</v>
      </c>
      <c r="DO81" s="48">
        <f>2*3.141593*(DO75+Results!$C$46)</f>
        <v>41577.466757138769</v>
      </c>
      <c r="DP81" s="48">
        <f>2*3.141593*(DP75+Results!$C$46)</f>
        <v>41577.388304477761</v>
      </c>
      <c r="DQ81" s="48">
        <f>2*3.141593*(DQ75+Results!$C$46)</f>
        <v>41577.312915184455</v>
      </c>
      <c r="DR81" s="48">
        <f>2*3.141593*(DR75+Results!$C$46)</f>
        <v>41577.240655830945</v>
      </c>
      <c r="DS81" s="48">
        <f>2*3.141593*(DS75+Results!$C$46)</f>
        <v>41577.171590309968</v>
      </c>
      <c r="DT81" s="48">
        <f>2*3.141593*(DT75+Results!$C$46)</f>
        <v>41577.105779778387</v>
      </c>
      <c r="DU81" s="48">
        <f>2*3.141593*(DU75+Results!$C$46)</f>
        <v>41577.043282602979</v>
      </c>
      <c r="DV81" s="48">
        <f>2*3.141593*(DV75+Results!$C$46)</f>
        <v>41576.984154308644</v>
      </c>
      <c r="DW81" s="48">
        <f>2*3.141593*(DW75+Results!$C$46)</f>
        <v>41576.928447529048</v>
      </c>
      <c r="DX81" s="48">
        <f>2*3.141593*(DX75+Results!$C$46)</f>
        <v>41576.876211959694</v>
      </c>
      <c r="DY81" s="48">
        <f>2*3.141593*(DY75+Results!$C$46)</f>
        <v>41576.827494313598</v>
      </c>
      <c r="DZ81" s="48">
        <f>2*3.141593*(DZ75+Results!$C$46)</f>
        <v>41576.782338279525</v>
      </c>
      <c r="EA81" s="48">
        <f>2*3.141593*(EA75+Results!$C$46)</f>
        <v>41576.740784482739</v>
      </c>
      <c r="EB81" s="48">
        <f>2*3.141593*(EB75+Results!$C$46)</f>
        <v>41576.702870448506</v>
      </c>
      <c r="EC81" s="48">
        <f>2*3.141593*(EC75+Results!$C$46)</f>
        <v>41576.668630568158</v>
      </c>
      <c r="ED81" s="48">
        <f>2*3.141593*(ED75+Results!$C$46)</f>
        <v>41576.638096067989</v>
      </c>
      <c r="EE81" s="48">
        <f>2*3.141593*(EE75+Results!$C$46)</f>
        <v>41576.611294980728</v>
      </c>
      <c r="EF81" s="48">
        <f>2*3.141593*(EF75+Results!$C$46)</f>
        <v>41576.588252119931</v>
      </c>
      <c r="EG81" s="48">
        <f>2*3.141593*(EG75+Results!$C$46)</f>
        <v>41576.568989056985</v>
      </c>
      <c r="EH81" s="48">
        <f>2*3.141593*(EH75+Results!$C$46)</f>
        <v>41576.553524101066</v>
      </c>
      <c r="EI81" s="48">
        <f>2*3.141593*(EI75+Results!$C$46)</f>
        <v>41576.541872281821</v>
      </c>
      <c r="EJ81" s="48">
        <f>2*3.141593*(EJ75+Results!$C$46)</f>
        <v>41576.534045334905</v>
      </c>
      <c r="EK81" s="48">
        <f>2*3.141593*(EK75+Results!$C$46)</f>
        <v>41576.53005169041</v>
      </c>
      <c r="EL81" s="48">
        <f>2*3.141593*(EL75+Results!$C$46)</f>
        <v>41576.52989646409</v>
      </c>
      <c r="EM81" s="48">
        <f>2*3.141593*(EM75+Results!$C$46)</f>
        <v>41576.533581451498</v>
      </c>
      <c r="EN81" s="48">
        <f>2*3.141593*(EN75+Results!$C$46)</f>
        <v>41576.541105125034</v>
      </c>
      <c r="EO81" s="48">
        <f>2*3.141593*(EO75+Results!$C$46)</f>
        <v>41576.552462633757</v>
      </c>
      <c r="EP81" s="48">
        <f>2*3.141593*(EP75+Results!$C$46)</f>
        <v>41576.567645806215</v>
      </c>
      <c r="EQ81" s="48">
        <f>2*3.141593*(EQ75+Results!$C$46)</f>
        <v>41576.586643156057</v>
      </c>
      <c r="ER81" s="48">
        <f>2*3.141593*(ER75+Results!$C$46)</f>
        <v>41576.609439890592</v>
      </c>
      <c r="ES81" s="48">
        <f>2*3.141593*(ES75+Results!$C$46)</f>
        <v>41576.636017922152</v>
      </c>
      <c r="ET81" s="48">
        <f>2*3.141593*(ET75+Results!$C$46)</f>
        <v>41576.666355882378</v>
      </c>
      <c r="EU81" s="48">
        <f>2*3.141593*(EU75+Results!$C$46)</f>
        <v>41576.700429139331</v>
      </c>
      <c r="EV81" s="48">
        <f>2*3.141593*(EV75+Results!$C$46)</f>
        <v>41576.73820981742</v>
      </c>
      <c r="EW81" s="48">
        <f>2*3.141593*(EW75+Results!$C$46)</f>
        <v>41576.779666820177</v>
      </c>
      <c r="EX81" s="48">
        <f>2*3.141593*(EX75+Results!$C$46)</f>
        <v>41576.824765855839</v>
      </c>
      <c r="EY81" s="48">
        <f>2*3.141593*(EY75+Results!$C$46)</f>
        <v>41576.873469465703</v>
      </c>
      <c r="EZ81" s="48">
        <f>2*3.141593*(EZ75+Results!$C$46)</f>
        <v>41576.925737055208</v>
      </c>
      <c r="FA81" s="48">
        <f>2*3.141593*(FA75+Results!$C$46)</f>
        <v>41576.981524927811</v>
      </c>
      <c r="FB81" s="48">
        <f>2*3.141593*(FB75+Results!$C$46)</f>
        <v>41577.040786321522</v>
      </c>
      <c r="FC81" s="48">
        <f>2*3.141593*(FC75+Results!$C$46)</f>
        <v>41577.103471448107</v>
      </c>
      <c r="FD81" s="48">
        <f>2*3.141593*(FD75+Results!$C$46)</f>
        <v>41577.169527534978</v>
      </c>
      <c r="FE81" s="48">
        <f>2*3.141593*(FE75+Results!$C$46)</f>
        <v>41577.238898869597</v>
      </c>
      <c r="FF81" s="48">
        <f>2*3.141593*(FF75+Results!$C$46)</f>
        <v>41577.31152684657</v>
      </c>
      <c r="FG81" s="48">
        <f>2*3.141593*(FG75+Results!$C$46)</f>
        <v>41577.387350017169</v>
      </c>
      <c r="FH81" s="48">
        <f>2*3.141593*(FH75+Results!$C$46)</f>
        <v>41577.466304141359</v>
      </c>
      <c r="FI81" s="48">
        <f>2*3.141593*(FI75+Results!$C$46)</f>
        <v>41577.548322242306</v>
      </c>
      <c r="FJ81" s="48">
        <f>2*3.141593*(FJ75+Results!$C$46)</f>
        <v>41577.633334663231</v>
      </c>
      <c r="FK81" s="48">
        <f>2*3.141593*(FK75+Results!$C$46)</f>
        <v>41577.721269126632</v>
      </c>
      <c r="FL81" s="48">
        <f>2*3.141593*(FL75+Results!$C$46)</f>
        <v>41577.812050795786</v>
      </c>
      <c r="FM81" s="48">
        <f>2*3.141593*(FM75+Results!$C$46)</f>
        <v>41577.905602338513</v>
      </c>
      <c r="FN81" s="48">
        <f>2*3.141593*(FN75+Results!$C$46)</f>
        <v>41578.001843993123</v>
      </c>
      <c r="FO81" s="48">
        <f>2*3.141593*(FO75+Results!$C$46)</f>
        <v>41578.100693636472</v>
      </c>
      <c r="FP81" s="48">
        <f>2*3.141593*(FP75+Results!$C$46)</f>
        <v>41578.202066854101</v>
      </c>
      <c r="FQ81" s="48">
        <f>2*3.141593*(FQ75+Results!$C$46)</f>
        <v>41578.305877012404</v>
      </c>
      <c r="FR81" s="48">
        <f>2*3.141593*(FR75+Results!$C$46)</f>
        <v>41578.412035332753</v>
      </c>
      <c r="FS81" s="48">
        <f>2*3.141593*(FS75+Results!$C$46)</f>
        <v>41578.520450967415</v>
      </c>
      <c r="FT81" s="48">
        <f>2*3.141593*(FT75+Results!$C$46)</f>
        <v>41578.631031077464</v>
      </c>
      <c r="FU81" s="48">
        <f>2*3.141593*(FU75+Results!$C$46)</f>
        <v>41578.743680912252</v>
      </c>
      <c r="FV81" s="48">
        <f>2*3.141593*(FV75+Results!$C$46)</f>
        <v>41578.858303890745</v>
      </c>
      <c r="FW81" s="48">
        <f>2*3.141593*(FW75+Results!$C$46)</f>
        <v>41578.974801684315</v>
      </c>
      <c r="FX81" s="48">
        <f>2*3.141593*(FX75+Results!$C$46)</f>
        <v>41579.0930743012</v>
      </c>
      <c r="FY81" s="48">
        <f>2*3.141593*(FY75+Results!$C$46)</f>
        <v>41579.21302017237</v>
      </c>
      <c r="FZ81" s="48">
        <f>2*3.141593*(FZ75+Results!$C$46)</f>
        <v>41579.334536238799</v>
      </c>
      <c r="GA81" s="48">
        <f>2*3.141593*(GA75+Results!$C$46)</f>
        <v>41579.457518040086</v>
      </c>
      <c r="GB81" s="48">
        <f>2*3.141593*(GB75+Results!$C$46)</f>
        <v>41579.581859804275</v>
      </c>
      <c r="GC81" s="48">
        <f>2*3.141593*(GC75+Results!$C$46)</f>
        <v>41579.707454538897</v>
      </c>
      <c r="GD81" s="48">
        <f>2*3.141593*(GD75+Results!$C$46)</f>
        <v>41579.834194123068</v>
      </c>
      <c r="GE81" s="48">
        <f>2*3.141593*(GE75+Results!$C$46)</f>
        <v>41579.961969400589</v>
      </c>
      <c r="GF81" s="48">
        <f>2*3.141593*(GF75+Results!$C$46)</f>
        <v>41580.090670274003</v>
      </c>
      <c r="GG81" s="48">
        <f>2*3.141593*(GG75+Results!$C$46)</f>
        <v>41580.220185799502</v>
      </c>
      <c r="GH81" s="48">
        <f>2*3.141593*(GH75+Results!$C$46)</f>
        <v>41580.350404282552</v>
      </c>
      <c r="GI81" s="48">
        <f>2*3.141593*(GI75+Results!$C$46)</f>
        <v>41580.481213374274</v>
      </c>
      <c r="GJ81" s="48">
        <f>2*3.141593*(GJ75+Results!$C$46)</f>
        <v>41580.612500168376</v>
      </c>
      <c r="GK81" s="48">
        <f>2*3.141593*(GK75+Results!$C$46)</f>
        <v>41580.744151298582</v>
      </c>
      <c r="GL81" s="48">
        <f>2*3.141593*(GL75+Results!$C$46)</f>
        <v>41580.876053036591</v>
      </c>
      <c r="GM81" s="48">
        <f>2*3.141593*(GM75+Results!$C$46)</f>
        <v>41581.008091390278</v>
      </c>
      <c r="GN81" s="48">
        <f>2*3.141593*(GN75+Results!$C$46)</f>
        <v>41581.140152202199</v>
      </c>
      <c r="GO81" s="48">
        <f>2*3.141593*(GO75+Results!$C$46)</f>
        <v>41581.272121248272</v>
      </c>
      <c r="GP81" s="48">
        <f>2*3.141593*(GP75+Results!$C$46)</f>
        <v>41581.403884336592</v>
      </c>
      <c r="GQ81" s="48">
        <f>2*3.141593*(GQ75+Results!$C$46)</f>
        <v>41581.535327406178</v>
      </c>
      <c r="GR81" s="48">
        <f>2*3.141593*(GR75+Results!$C$46)</f>
        <v>41581.666336625691</v>
      </c>
      <c r="GS81" s="48">
        <f>2*3.141593*(GS75+Results!$C$46)</f>
        <v>41581.796798491974</v>
      </c>
      <c r="GT81" s="48">
        <f>2*3.141593*(GT75+Results!$C$46)</f>
        <v>41581.92659992836</v>
      </c>
      <c r="GU81" s="48">
        <f>2*3.141593*(GU75+Results!$C$46)</f>
        <v>41582.055628382601</v>
      </c>
      <c r="GV81" s="48">
        <f>2*3.141593*(GV75+Results!$C$46)</f>
        <v>41582.18377192445</v>
      </c>
      <c r="GW81" s="48">
        <f>2*3.141593*(GW75+Results!$C$46)</f>
        <v>41582.310919342679</v>
      </c>
      <c r="GX81" s="48">
        <f>2*3.141593*(GX75+Results!$C$46)</f>
        <v>41582.436960241532</v>
      </c>
      <c r="GY81" s="48">
        <f>2*3.141593*(GY75+Results!$C$46)</f>
        <v>41582.561785136495</v>
      </c>
      <c r="GZ81" s="48">
        <f>2*3.141593*(GZ75+Results!$C$46)</f>
        <v>41582.685285549363</v>
      </c>
      <c r="HA81" s="48">
        <f>2*3.141593*(HA75+Results!$C$46)</f>
        <v>41582.807354102391</v>
      </c>
      <c r="HB81" s="48">
        <f>2*3.141593*(HB75+Results!$C$46)</f>
        <v>41582.927884611614</v>
      </c>
      <c r="HC81" s="48">
        <f>2*3.141593*(HC75+Results!$C$46)</f>
        <v>41583.046772179056</v>
      </c>
      <c r="HD81" s="48">
        <f>2*3.141593*(HD75+Results!$C$46)</f>
        <v>41583.163913284014</v>
      </c>
      <c r="HE81" s="48">
        <f>2*3.141593*(HE75+Results!$C$46)</f>
        <v>41583.279205873041</v>
      </c>
      <c r="HF81" s="48">
        <f>2*3.141593*(HF75+Results!$C$46)</f>
        <v>41583.392549448785</v>
      </c>
      <c r="HG81" s="48">
        <f>2*3.141593*(HG75+Results!$C$46)</f>
        <v>41583.503845157473</v>
      </c>
      <c r="HH81" s="48">
        <f>2*3.141593*(HH75+Results!$C$46)</f>
        <v>41583.612995875017</v>
      </c>
      <c r="HI81" s="48">
        <f>2*3.141593*(HI75+Results!$C$46)</f>
        <v>41583.71990629167</v>
      </c>
      <c r="HJ81" s="48">
        <f>2*3.141593*(HJ75+Results!$C$46)</f>
        <v>41583.824482995129</v>
      </c>
      <c r="HK81" s="48">
        <f>2*3.141593*(HK75+Results!$C$46)</f>
        <v>41583.926634552052</v>
      </c>
      <c r="HL81" s="48">
        <f>2*3.141593*(HL75+Results!$C$46)</f>
        <v>41584.026271587842</v>
      </c>
      <c r="HM81" s="48">
        <f>2*3.141593*(HM75+Results!$C$46)</f>
        <v>41584.123306864771</v>
      </c>
      <c r="HN81" s="48">
        <f>2*3.141593*(HN75+Results!$C$46)</f>
        <v>41584.21765535821</v>
      </c>
      <c r="HO81" s="48">
        <f>2*3.141593*(HO75+Results!$C$46)</f>
        <v>41584.309234331005</v>
      </c>
      <c r="HP81" s="48">
        <f>2*3.141593*(HP75+Results!$C$46)</f>
        <v>41584.397963405907</v>
      </c>
      <c r="HQ81" s="48">
        <f>2*3.141593*(HQ75+Results!$C$46)</f>
        <v>41584.48376463601</v>
      </c>
      <c r="HR81" s="48">
        <f>2*3.141593*(HR75+Results!$C$46)</f>
        <v>41584.566562573084</v>
      </c>
      <c r="HS81" s="48">
        <f>2*3.141593*(HS75+Results!$C$46)</f>
        <v>41584.646284333779</v>
      </c>
      <c r="HT81" s="48">
        <f>2*3.141593*(HT75+Results!$C$46)</f>
        <v>41584.722859663663</v>
      </c>
      <c r="HU81" s="48">
        <f>2*3.141593*(HU75+Results!$C$46)</f>
        <v>41584.796220999007</v>
      </c>
      <c r="HV81" s="48">
        <f>2*3.141593*(HV75+Results!$C$46)</f>
        <v>41584.866303526287</v>
      </c>
      <c r="HW81" s="48">
        <f>2*3.141593*(HW75+Results!$C$46)</f>
        <v>41584.933045239261</v>
      </c>
      <c r="HX81" s="48">
        <f>2*3.141593*(HX75+Results!$C$46)</f>
        <v>41584.996386993771</v>
      </c>
      <c r="HY81" s="48">
        <f>2*3.141593*(HY75+Results!$C$46)</f>
        <v>41585.056272559967</v>
      </c>
      <c r="HZ81" s="48">
        <f>2*3.141593*(HZ75+Results!$C$46)</f>
        <v>41585.112648672148</v>
      </c>
      <c r="IA81" s="48">
        <f>2*3.141593*(IA75+Results!$C$46)</f>
        <v>41585.165465075952</v>
      </c>
      <c r="IB81" s="48">
        <f>2*3.141593*(IB75+Results!$C$46)</f>
        <v>41585.214674573101</v>
      </c>
      <c r="IC81" s="48">
        <f>2*3.141593*(IC75+Results!$C$46)</f>
        <v>41585.260233063367</v>
      </c>
      <c r="ID81" s="48">
        <f>2*3.141593*(ID75+Results!$C$46)</f>
        <v>41585.302099584049</v>
      </c>
      <c r="IE81" s="48">
        <f>2*3.141593*(IE75+Results!$C$46)</f>
        <v>41585.340236346623</v>
      </c>
      <c r="IF81" s="48">
        <f>2*3.141593*(IF75+Results!$C$46)</f>
        <v>41585.374608770719</v>
      </c>
      <c r="IG81" s="48">
        <f>2*3.141593*(IG75+Results!$C$46)</f>
        <v>41585.405185515388</v>
      </c>
      <c r="IH81" s="48">
        <f>2*3.141593*(IH75+Results!$C$46)</f>
        <v>41585.431938507529</v>
      </c>
      <c r="II81" s="48">
        <f>2*3.141593*(II75+Results!$C$46)</f>
        <v>41585.454842967469</v>
      </c>
      <c r="IJ81" s="48">
        <f>2*3.141593*(IJ75+Results!$C$46)</f>
        <v>41585.473877431854</v>
      </c>
      <c r="IK81" s="48">
        <f>2*3.141593*(IK75+Results!$C$46)</f>
        <v>41585.489023773531</v>
      </c>
      <c r="IL81" s="48">
        <f>2*3.141593*(IL75+Results!$C$46)</f>
        <v>41585.500267218682</v>
      </c>
      <c r="IM81" s="48">
        <f>2*3.141593*(IM75+Results!$C$46)</f>
        <v>41585.507596360963</v>
      </c>
      <c r="IN81" s="48">
        <f>2*3.141593*(IN75+Results!$C$46)</f>
        <v>41585.511003172862</v>
      </c>
      <c r="IO81" s="48">
        <f>2*3.141593*(IO75+Results!$C$46)</f>
        <v>41585.510483014048</v>
      </c>
      <c r="IP81" s="48">
        <f>2*3.141593*(IP75+Results!$C$46)</f>
        <v>41585.506034636834</v>
      </c>
      <c r="IQ81" s="48">
        <f>2*3.141593*(IQ75+Results!$C$46)</f>
        <v>41585.497660188732</v>
      </c>
      <c r="IR81" s="48">
        <f>2*3.141593*(IR75+Results!$C$46)</f>
        <v>41585.485365212087</v>
      </c>
      <c r="IS81" s="48">
        <f>2*3.141593*(IS75+Results!$C$46)</f>
        <v>41585.469158640721</v>
      </c>
      <c r="IT81" s="48">
        <f>2*3.141593*(IT75+Results!$C$46)</f>
        <v>41585.449052793731</v>
      </c>
      <c r="IU81" s="48">
        <f>2*3.141593*(IU75+Results!$C$46)</f>
        <v>41585.425063366289</v>
      </c>
      <c r="IV81" s="48">
        <f>2*3.141593*(IV75+Results!$C$46)</f>
        <v>41585.397209417599</v>
      </c>
      <c r="IW81" s="48">
        <f>2*3.141593*(IW75+Results!$C$46)</f>
        <v>41585.365513355857</v>
      </c>
      <c r="IX81" s="48">
        <f>2*3.141593*(IX75+Results!$C$46)</f>
        <v>41585.33000092041</v>
      </c>
      <c r="IY81" s="48">
        <f>2*3.141593*(IY75+Results!$C$46)</f>
        <v>41585.290701160986</v>
      </c>
      <c r="IZ81" s="48">
        <f>2*3.141593*(IZ75+Results!$C$46)</f>
        <v>41585.24764641402</v>
      </c>
      <c r="JA81" s="48">
        <f>2*3.141593*(JA75+Results!$C$46)</f>
        <v>41585.200872276197</v>
      </c>
      <c r="JB81" s="48">
        <f>2*3.141593*(JB75+Results!$C$46)</f>
        <v>41585.150417575176</v>
      </c>
      <c r="JC81" s="48">
        <f>2*3.141593*(JC75+Results!$C$46)</f>
        <v>41585.096324337443</v>
      </c>
      <c r="JD81" s="48">
        <f>2*3.141593*(JD75+Results!$C$46)</f>
        <v>41585.038637753423</v>
      </c>
      <c r="JE81" s="48">
        <f>2*3.141593*(JE75+Results!$C$46)</f>
        <v>41584.977406139908</v>
      </c>
      <c r="JF81" s="48">
        <f>2*3.141593*(JF75+Results!$C$46)</f>
        <v>41584.912680899644</v>
      </c>
      <c r="JG81" s="48">
        <f>2*3.141593*(JG75+Results!$C$46)</f>
        <v>41584.844516478355</v>
      </c>
      <c r="JH81" s="48">
        <f>2*3.141593*(JH75+Results!$C$46)</f>
        <v>41584.772970319063</v>
      </c>
    </row>
    <row r="82" spans="16:268" hidden="1" x14ac:dyDescent="0.25">
      <c r="P82" s="48"/>
      <c r="Q82" s="48"/>
      <c r="R82" s="48">
        <f t="shared" ref="R82" si="956">JH55</f>
        <v>194.61946325525955</v>
      </c>
      <c r="S82" s="48">
        <f>$P$39*S77/3600</f>
        <v>194.61919026813544</v>
      </c>
      <c r="T82" s="48">
        <f t="shared" ref="T82:CE82" si="957">$P$39*T77/3600</f>
        <v>194.61893288400347</v>
      </c>
      <c r="U82" s="48">
        <f t="shared" si="957"/>
        <v>194.61869133199949</v>
      </c>
      <c r="V82" s="48">
        <f t="shared" si="957"/>
        <v>194.61846582767532</v>
      </c>
      <c r="W82" s="48">
        <f t="shared" si="957"/>
        <v>194.61825657280735</v>
      </c>
      <c r="X82" s="48">
        <f t="shared" si="957"/>
        <v>194.61806375521678</v>
      </c>
      <c r="Y82" s="48">
        <f t="shared" si="957"/>
        <v>194.61788754860197</v>
      </c>
      <c r="Z82" s="48">
        <f t="shared" si="957"/>
        <v>194.61772811238274</v>
      </c>
      <c r="AA82" s="48">
        <f t="shared" si="957"/>
        <v>194.61758559155695</v>
      </c>
      <c r="AB82" s="48">
        <f t="shared" si="957"/>
        <v>194.61746011656942</v>
      </c>
      <c r="AC82" s="48">
        <f t="shared" si="957"/>
        <v>194.61735180319323</v>
      </c>
      <c r="AD82" s="48">
        <f t="shared" si="957"/>
        <v>194.61726075242402</v>
      </c>
      <c r="AE82" s="48">
        <f t="shared" si="957"/>
        <v>194.61718705038638</v>
      </c>
      <c r="AF82" s="48">
        <f t="shared" si="957"/>
        <v>194.6171307682533</v>
      </c>
      <c r="AG82" s="48">
        <f t="shared" si="957"/>
        <v>194.61709196217868</v>
      </c>
      <c r="AH82" s="48">
        <f t="shared" si="957"/>
        <v>194.61707067324227</v>
      </c>
      <c r="AI82" s="48">
        <f t="shared" si="957"/>
        <v>194.61706692740771</v>
      </c>
      <c r="AJ82" s="48">
        <f t="shared" si="957"/>
        <v>194.61708073549403</v>
      </c>
      <c r="AK82" s="48">
        <f t="shared" si="957"/>
        <v>194.61711209315942</v>
      </c>
      <c r="AL82" s="48">
        <f t="shared" si="957"/>
        <v>194.61716098089846</v>
      </c>
      <c r="AM82" s="48">
        <f t="shared" si="957"/>
        <v>194.61722736405258</v>
      </c>
      <c r="AN82" s="48">
        <f t="shared" si="957"/>
        <v>194.61731119283303</v>
      </c>
      <c r="AO82" s="48">
        <f t="shared" si="957"/>
        <v>194.61741240235747</v>
      </c>
      <c r="AP82" s="48">
        <f t="shared" si="957"/>
        <v>194.61753091269901</v>
      </c>
      <c r="AQ82" s="48">
        <f t="shared" si="957"/>
        <v>194.61766662894865</v>
      </c>
      <c r="AR82" s="48">
        <f t="shared" si="957"/>
        <v>194.61781944129052</v>
      </c>
      <c r="AS82" s="48">
        <f t="shared" si="957"/>
        <v>194.61798922508987</v>
      </c>
      <c r="AT82" s="48">
        <f t="shared" si="957"/>
        <v>194.61817584099407</v>
      </c>
      <c r="AU82" s="48">
        <f t="shared" si="957"/>
        <v>194.61837913504596</v>
      </c>
      <c r="AV82" s="48">
        <f t="shared" si="957"/>
        <v>194.61859893881029</v>
      </c>
      <c r="AW82" s="48">
        <f t="shared" si="957"/>
        <v>194.6188350695125</v>
      </c>
      <c r="AX82" s="48">
        <f t="shared" si="957"/>
        <v>194.61908733018959</v>
      </c>
      <c r="AY82" s="48">
        <f t="shared" si="957"/>
        <v>194.6193555098539</v>
      </c>
      <c r="AZ82" s="48">
        <f t="shared" si="957"/>
        <v>194.61963938366839</v>
      </c>
      <c r="BA82" s="48">
        <f t="shared" si="957"/>
        <v>194.6199387131347</v>
      </c>
      <c r="BB82" s="48">
        <f t="shared" si="957"/>
        <v>194.62025324629207</v>
      </c>
      <c r="BC82" s="48">
        <f t="shared" si="957"/>
        <v>194.62058271792895</v>
      </c>
      <c r="BD82" s="48">
        <f t="shared" si="957"/>
        <v>194.62092684980547</v>
      </c>
      <c r="BE82" s="48">
        <f t="shared" si="957"/>
        <v>194.62128535088758</v>
      </c>
      <c r="BF82" s="48">
        <f t="shared" si="957"/>
        <v>194.6216579175921</v>
      </c>
      <c r="BG82" s="48">
        <f t="shared" si="957"/>
        <v>194.62204423404293</v>
      </c>
      <c r="BH82" s="48">
        <f t="shared" si="957"/>
        <v>194.62244397233783</v>
      </c>
      <c r="BI82" s="48">
        <f t="shared" si="957"/>
        <v>194.62285679282576</v>
      </c>
      <c r="BJ82" s="48">
        <f t="shared" si="957"/>
        <v>194.62328234439451</v>
      </c>
      <c r="BK82" s="48">
        <f t="shared" si="957"/>
        <v>194.62372026476825</v>
      </c>
      <c r="BL82" s="48">
        <f t="shared" si="957"/>
        <v>194.62417018081499</v>
      </c>
      <c r="BM82" s="48">
        <f t="shared" si="957"/>
        <v>194.62463170886366</v>
      </c>
      <c r="BN82" s="48">
        <f t="shared" si="957"/>
        <v>194.62510445503011</v>
      </c>
      <c r="BO82" s="48">
        <f t="shared" si="957"/>
        <v>194.62558801555227</v>
      </c>
      <c r="BP82" s="48">
        <f t="shared" si="957"/>
        <v>194.62608197713431</v>
      </c>
      <c r="BQ82" s="48">
        <f t="shared" si="957"/>
        <v>194.62658591729857</v>
      </c>
      <c r="BR82" s="48">
        <f t="shared" si="957"/>
        <v>194.62709940474625</v>
      </c>
      <c r="BS82" s="48">
        <f t="shared" si="957"/>
        <v>194.62762199972551</v>
      </c>
      <c r="BT82" s="48">
        <f t="shared" si="957"/>
        <v>194.6281532544071</v>
      </c>
      <c r="BU82" s="48">
        <f t="shared" si="957"/>
        <v>194.62869271326753</v>
      </c>
      <c r="BV82" s="48">
        <f t="shared" si="957"/>
        <v>194.62923991347839</v>
      </c>
      <c r="BW82" s="48">
        <f t="shared" si="957"/>
        <v>194.62979438530303</v>
      </c>
      <c r="BX82" s="48">
        <f t="shared" si="957"/>
        <v>194.63035565249879</v>
      </c>
      <c r="BY82" s="48">
        <f t="shared" si="957"/>
        <v>194.63092323272548</v>
      </c>
      <c r="BZ82" s="48">
        <f t="shared" si="957"/>
        <v>194.63149663795886</v>
      </c>
      <c r="CA82" s="48">
        <f t="shared" si="957"/>
        <v>194.63207537490999</v>
      </c>
      <c r="CB82" s="48">
        <f t="shared" si="957"/>
        <v>194.63265894544861</v>
      </c>
      <c r="CC82" s="48">
        <f t="shared" si="957"/>
        <v>194.63324684703164</v>
      </c>
      <c r="CD82" s="48">
        <f t="shared" si="957"/>
        <v>194.63383857313505</v>
      </c>
      <c r="CE82" s="48">
        <f t="shared" si="957"/>
        <v>194.63443361368996</v>
      </c>
      <c r="CF82" s="48">
        <f t="shared" ref="CF82:EQ82" si="958">$P$39*CF77/3600</f>
        <v>194.63503145552198</v>
      </c>
      <c r="CG82" s="48">
        <f t="shared" si="958"/>
        <v>194.635631582793</v>
      </c>
      <c r="CH82" s="48">
        <f t="shared" si="958"/>
        <v>194.6362334774463</v>
      </c>
      <c r="CI82" s="48">
        <f t="shared" si="958"/>
        <v>194.63683661965317</v>
      </c>
      <c r="CJ82" s="48">
        <f t="shared" si="958"/>
        <v>194.6374404882618</v>
      </c>
      <c r="CK82" s="48">
        <f t="shared" si="958"/>
        <v>194.63804456124709</v>
      </c>
      <c r="CL82" s="48">
        <f t="shared" si="958"/>
        <v>194.63864831616212</v>
      </c>
      <c r="CM82" s="48">
        <f t="shared" si="958"/>
        <v>194.63925123058962</v>
      </c>
      <c r="CN82" s="48">
        <f t="shared" si="958"/>
        <v>194.63985278259406</v>
      </c>
      <c r="CO82" s="48">
        <f t="shared" si="958"/>
        <v>194.64045245117333</v>
      </c>
      <c r="CP82" s="48">
        <f t="shared" si="958"/>
        <v>194.6410497167102</v>
      </c>
      <c r="CQ82" s="48">
        <f t="shared" si="958"/>
        <v>194.6416440614226</v>
      </c>
      <c r="CR82" s="48">
        <f t="shared" si="958"/>
        <v>194.64223496981242</v>
      </c>
      <c r="CS82" s="48">
        <f t="shared" si="958"/>
        <v>194.64282192911318</v>
      </c>
      <c r="CT82" s="48">
        <f t="shared" si="958"/>
        <v>194.64340442973489</v>
      </c>
      <c r="CU82" s="48">
        <f t="shared" si="958"/>
        <v>194.64398196570693</v>
      </c>
      <c r="CV82" s="48">
        <f t="shared" si="958"/>
        <v>194.64455403511764</v>
      </c>
      <c r="CW82" s="48">
        <f t="shared" si="958"/>
        <v>194.64512014055126</v>
      </c>
      <c r="CX82" s="48">
        <f t="shared" si="958"/>
        <v>194.64567978952039</v>
      </c>
      <c r="CY82" s="48">
        <f t="shared" si="958"/>
        <v>194.64623249489509</v>
      </c>
      <c r="CZ82" s="48">
        <f t="shared" si="958"/>
        <v>194.64677777532751</v>
      </c>
      <c r="DA82" s="48">
        <f t="shared" si="958"/>
        <v>194.64731515567118</v>
      </c>
      <c r="DB82" s="48">
        <f t="shared" si="958"/>
        <v>194.64784416739619</v>
      </c>
      <c r="DC82" s="48">
        <f t="shared" si="958"/>
        <v>194.64836434899752</v>
      </c>
      <c r="DD82" s="48">
        <f t="shared" si="958"/>
        <v>194.64887524639889</v>
      </c>
      <c r="DE82" s="48">
        <f t="shared" si="958"/>
        <v>194.64937641334959</v>
      </c>
      <c r="DF82" s="48">
        <f t="shared" si="958"/>
        <v>194.64986741181457</v>
      </c>
      <c r="DG82" s="48">
        <f t="shared" si="958"/>
        <v>194.65034781235849</v>
      </c>
      <c r="DH82" s="48">
        <f t="shared" si="958"/>
        <v>194.65081719452152</v>
      </c>
      <c r="DI82" s="48">
        <f t="shared" si="958"/>
        <v>194.6512751471885</v>
      </c>
      <c r="DJ82" s="48">
        <f t="shared" si="958"/>
        <v>194.6517212689493</v>
      </c>
      <c r="DK82" s="48">
        <f t="shared" si="958"/>
        <v>194.65215516845151</v>
      </c>
      <c r="DL82" s="48">
        <f t="shared" si="958"/>
        <v>194.65257646474475</v>
      </c>
      <c r="DM82" s="48">
        <f t="shared" si="958"/>
        <v>194.65298478761545</v>
      </c>
      <c r="DN82" s="48">
        <f t="shared" si="958"/>
        <v>194.65337977791316</v>
      </c>
      <c r="DO82" s="48">
        <f t="shared" si="958"/>
        <v>194.65376108786685</v>
      </c>
      <c r="DP82" s="48">
        <f t="shared" si="958"/>
        <v>194.65412838139241</v>
      </c>
      <c r="DQ82" s="48">
        <f t="shared" si="958"/>
        <v>194.65448133438883</v>
      </c>
      <c r="DR82" s="48">
        <f t="shared" si="958"/>
        <v>194.65481963502538</v>
      </c>
      <c r="DS82" s="48">
        <f t="shared" si="958"/>
        <v>194.65514298401752</v>
      </c>
      <c r="DT82" s="48">
        <f t="shared" si="958"/>
        <v>194.65545109489233</v>
      </c>
      <c r="DU82" s="48">
        <f t="shared" si="958"/>
        <v>194.65574369424311</v>
      </c>
      <c r="DV82" s="48">
        <f t="shared" si="958"/>
        <v>194.65602052197224</v>
      </c>
      <c r="DW82" s="48">
        <f t="shared" si="958"/>
        <v>194.65628133152302</v>
      </c>
      <c r="DX82" s="48">
        <f t="shared" si="958"/>
        <v>194.65652589010006</v>
      </c>
      <c r="DY82" s="48">
        <f t="shared" si="958"/>
        <v>194.65675397887713</v>
      </c>
      <c r="DZ82" s="48">
        <f t="shared" si="958"/>
        <v>194.65696539319353</v>
      </c>
      <c r="EA82" s="48">
        <f t="shared" si="958"/>
        <v>194.65715994273808</v>
      </c>
      <c r="EB82" s="48">
        <f t="shared" si="958"/>
        <v>194.65733745172065</v>
      </c>
      <c r="EC82" s="48">
        <f t="shared" si="958"/>
        <v>194.65749775903151</v>
      </c>
      <c r="ED82" s="48">
        <f t="shared" si="958"/>
        <v>194.65764071838728</v>
      </c>
      <c r="EE82" s="48">
        <f t="shared" si="958"/>
        <v>194.657766198465</v>
      </c>
      <c r="EF82" s="48">
        <f t="shared" si="958"/>
        <v>194.65787408302211</v>
      </c>
      <c r="EG82" s="48">
        <f t="shared" si="958"/>
        <v>194.65796427100474</v>
      </c>
      <c r="EH82" s="48">
        <f t="shared" si="958"/>
        <v>194.65803667664159</v>
      </c>
      <c r="EI82" s="48">
        <f t="shared" si="958"/>
        <v>194.65809122952538</v>
      </c>
      <c r="EJ82" s="48">
        <f t="shared" si="958"/>
        <v>194.6581278746807</v>
      </c>
      <c r="EK82" s="48">
        <f t="shared" si="958"/>
        <v>194.65814657261822</v>
      </c>
      <c r="EL82" s="48">
        <f t="shared" si="958"/>
        <v>194.65814729937603</v>
      </c>
      <c r="EM82" s="48">
        <f t="shared" si="958"/>
        <v>194.65813004654706</v>
      </c>
      <c r="EN82" s="48">
        <f t="shared" si="958"/>
        <v>194.65809482129305</v>
      </c>
      <c r="EO82" s="48">
        <f t="shared" si="958"/>
        <v>194.65804164634517</v>
      </c>
      <c r="EP82" s="48">
        <f t="shared" si="958"/>
        <v>194.65797055999093</v>
      </c>
      <c r="EQ82" s="48">
        <f t="shared" si="958"/>
        <v>194.65788161604763</v>
      </c>
      <c r="ER82" s="48">
        <f t="shared" ref="ER82:HC82" si="959">$P$39*ER77/3600</f>
        <v>194.65777488382213</v>
      </c>
      <c r="ES82" s="48">
        <f t="shared" si="959"/>
        <v>194.65765044805775</v>
      </c>
      <c r="ET82" s="48">
        <f t="shared" si="959"/>
        <v>194.65750840886665</v>
      </c>
      <c r="EU82" s="48">
        <f t="shared" si="959"/>
        <v>194.65734888164985</v>
      </c>
      <c r="EV82" s="48">
        <f t="shared" si="959"/>
        <v>194.6571719970035</v>
      </c>
      <c r="EW82" s="48">
        <f t="shared" si="959"/>
        <v>194.65697790061174</v>
      </c>
      <c r="EX82" s="48">
        <f t="shared" si="959"/>
        <v>194.65676675312659</v>
      </c>
      <c r="EY82" s="48">
        <f t="shared" si="959"/>
        <v>194.65653873003504</v>
      </c>
      <c r="EZ82" s="48">
        <f t="shared" si="959"/>
        <v>194.65629402151271</v>
      </c>
      <c r="FA82" s="48">
        <f t="shared" si="959"/>
        <v>194.65603283226486</v>
      </c>
      <c r="FB82" s="48">
        <f t="shared" si="959"/>
        <v>194.65575538135485</v>
      </c>
      <c r="FC82" s="48">
        <f t="shared" si="959"/>
        <v>194.65546190202016</v>
      </c>
      <c r="FD82" s="48">
        <f t="shared" si="959"/>
        <v>194.65515264147533</v>
      </c>
      <c r="FE82" s="48">
        <f t="shared" si="959"/>
        <v>194.65482786070373</v>
      </c>
      <c r="FF82" s="48">
        <f t="shared" si="959"/>
        <v>194.65448783423651</v>
      </c>
      <c r="FG82" s="48">
        <f t="shared" si="959"/>
        <v>194.65413284991982</v>
      </c>
      <c r="FH82" s="48">
        <f t="shared" si="959"/>
        <v>194.65376320867068</v>
      </c>
      <c r="FI82" s="48">
        <f t="shared" si="959"/>
        <v>194.65337922422128</v>
      </c>
      <c r="FJ82" s="48">
        <f t="shared" si="959"/>
        <v>194.65298122285174</v>
      </c>
      <c r="FK82" s="48">
        <f t="shared" si="959"/>
        <v>194.65256954311243</v>
      </c>
      <c r="FL82" s="48">
        <f t="shared" si="959"/>
        <v>194.6521445355352</v>
      </c>
      <c r="FM82" s="48">
        <f t="shared" si="959"/>
        <v>194.65170656233394</v>
      </c>
      <c r="FN82" s="48">
        <f t="shared" si="959"/>
        <v>194.65125599709557</v>
      </c>
      <c r="FO82" s="48">
        <f t="shared" si="959"/>
        <v>194.65079322446019</v>
      </c>
      <c r="FP82" s="48">
        <f t="shared" si="959"/>
        <v>194.65031863979223</v>
      </c>
      <c r="FQ82" s="48">
        <f t="shared" si="959"/>
        <v>194.64983264884174</v>
      </c>
      <c r="FR82" s="48">
        <f t="shared" si="959"/>
        <v>194.64933566739683</v>
      </c>
      <c r="FS82" s="48">
        <f t="shared" si="959"/>
        <v>194.64882812092728</v>
      </c>
      <c r="FT82" s="48">
        <f t="shared" si="959"/>
        <v>194.64831044421933</v>
      </c>
      <c r="FU82" s="48">
        <f t="shared" si="959"/>
        <v>194.64778308100261</v>
      </c>
      <c r="FV82" s="48">
        <f t="shared" si="959"/>
        <v>194.64724648356912</v>
      </c>
      <c r="FW82" s="48">
        <f t="shared" si="959"/>
        <v>194.64670111238456</v>
      </c>
      <c r="FX82" s="48">
        <f t="shared" si="959"/>
        <v>194.6461474356926</v>
      </c>
      <c r="FY82" s="48">
        <f t="shared" si="959"/>
        <v>194.64558592911212</v>
      </c>
      <c r="FZ82" s="48">
        <f t="shared" si="959"/>
        <v>194.64501707522797</v>
      </c>
      <c r="GA82" s="48">
        <f t="shared" si="959"/>
        <v>194.6444413631759</v>
      </c>
      <c r="GB82" s="48">
        <f t="shared" si="959"/>
        <v>194.64385928822119</v>
      </c>
      <c r="GC82" s="48">
        <f t="shared" si="959"/>
        <v>194.643271351332</v>
      </c>
      <c r="GD82" s="48">
        <f t="shared" si="959"/>
        <v>194.642678058748</v>
      </c>
      <c r="GE82" s="48">
        <f t="shared" si="959"/>
        <v>194.64207992154371</v>
      </c>
      <c r="GF82" s="48">
        <f t="shared" si="959"/>
        <v>194.64147745518818</v>
      </c>
      <c r="GG82" s="48">
        <f t="shared" si="959"/>
        <v>194.64087117910006</v>
      </c>
      <c r="GH82" s="48">
        <f t="shared" si="959"/>
        <v>194.64026161619987</v>
      </c>
      <c r="GI82" s="48">
        <f t="shared" si="959"/>
        <v>194.63964929245822</v>
      </c>
      <c r="GJ82" s="48">
        <f t="shared" si="959"/>
        <v>194.63903473644226</v>
      </c>
      <c r="GK82" s="48">
        <f t="shared" si="959"/>
        <v>194.63841847885885</v>
      </c>
      <c r="GL82" s="48">
        <f t="shared" si="959"/>
        <v>194.63780105209642</v>
      </c>
      <c r="GM82" s="48">
        <f t="shared" si="959"/>
        <v>194.63718298976471</v>
      </c>
      <c r="GN82" s="48">
        <f t="shared" si="959"/>
        <v>194.63656482623384</v>
      </c>
      <c r="GO82" s="48">
        <f t="shared" si="959"/>
        <v>194.63594709617217</v>
      </c>
      <c r="GP82" s="48">
        <f t="shared" si="959"/>
        <v>194.63533033408402</v>
      </c>
      <c r="GQ82" s="48">
        <f t="shared" si="959"/>
        <v>194.6347150738473</v>
      </c>
      <c r="GR82" s="48">
        <f t="shared" si="959"/>
        <v>194.63410184825153</v>
      </c>
      <c r="GS82" s="48">
        <f t="shared" si="959"/>
        <v>194.63349118853682</v>
      </c>
      <c r="GT82" s="48">
        <f t="shared" si="959"/>
        <v>194.63288362393388</v>
      </c>
      <c r="GU82" s="48">
        <f t="shared" si="959"/>
        <v>194.63227968120572</v>
      </c>
      <c r="GV82" s="48">
        <f t="shared" si="959"/>
        <v>194.63167988419139</v>
      </c>
      <c r="GW82" s="48">
        <f t="shared" si="959"/>
        <v>194.6310847533519</v>
      </c>
      <c r="GX82" s="48">
        <f t="shared" si="959"/>
        <v>194.63049480531956</v>
      </c>
      <c r="GY82" s="48">
        <f t="shared" si="959"/>
        <v>194.62991055244942</v>
      </c>
      <c r="GZ82" s="48">
        <f t="shared" si="959"/>
        <v>194.62933250237535</v>
      </c>
      <c r="HA82" s="48">
        <f t="shared" si="959"/>
        <v>194.62876115756944</v>
      </c>
      <c r="HB82" s="48">
        <f t="shared" si="959"/>
        <v>194.62819701490599</v>
      </c>
      <c r="HC82" s="48">
        <f t="shared" si="959"/>
        <v>194.62764056523014</v>
      </c>
      <c r="HD82" s="48">
        <f t="shared" ref="HD82:JH82" si="960">$P$39*HD77/3600</f>
        <v>194.62709229293128</v>
      </c>
      <c r="HE82" s="48">
        <f t="shared" si="960"/>
        <v>194.6265526755227</v>
      </c>
      <c r="HF82" s="48">
        <f t="shared" si="960"/>
        <v>194.62602218322607</v>
      </c>
      <c r="HG82" s="48">
        <f t="shared" si="960"/>
        <v>194.62550127856281</v>
      </c>
      <c r="HH82" s="48">
        <f t="shared" si="960"/>
        <v>194.62499041595163</v>
      </c>
      <c r="HI82" s="48">
        <f t="shared" si="960"/>
        <v>194.62449004131315</v>
      </c>
      <c r="HJ82" s="48">
        <f t="shared" si="960"/>
        <v>194.62400059168132</v>
      </c>
      <c r="HK82" s="48">
        <f t="shared" si="960"/>
        <v>194.62352249482316</v>
      </c>
      <c r="HL82" s="48">
        <f t="shared" si="960"/>
        <v>194.62305616886545</v>
      </c>
      <c r="HM82" s="48">
        <f t="shared" si="960"/>
        <v>194.62260202193025</v>
      </c>
      <c r="HN82" s="48">
        <f t="shared" si="960"/>
        <v>194.62216045177877</v>
      </c>
      <c r="HO82" s="48">
        <f t="shared" si="960"/>
        <v>194.62173184546393</v>
      </c>
      <c r="HP82" s="48">
        <f t="shared" si="960"/>
        <v>194.62131657899215</v>
      </c>
      <c r="HQ82" s="48">
        <f t="shared" si="960"/>
        <v>194.62091501699459</v>
      </c>
      <c r="HR82" s="48">
        <f t="shared" si="960"/>
        <v>194.62052751240802</v>
      </c>
      <c r="HS82" s="48">
        <f t="shared" si="960"/>
        <v>194.62015440616554</v>
      </c>
      <c r="HT82" s="48">
        <f t="shared" si="960"/>
        <v>194.61979602689783</v>
      </c>
      <c r="HU82" s="48">
        <f t="shared" si="960"/>
        <v>194.61945269064472</v>
      </c>
      <c r="HV82" s="48">
        <f t="shared" si="960"/>
        <v>194.61912470057729</v>
      </c>
      <c r="HW82" s="48">
        <f t="shared" si="960"/>
        <v>194.6188123467316</v>
      </c>
      <c r="HX82" s="48">
        <f t="shared" si="960"/>
        <v>194.61851590575273</v>
      </c>
      <c r="HY82" s="48">
        <f t="shared" si="960"/>
        <v>194.61823564065122</v>
      </c>
      <c r="HZ82" s="48">
        <f t="shared" si="960"/>
        <v>194.61797180057033</v>
      </c>
      <c r="IA82" s="48">
        <f t="shared" si="960"/>
        <v>194.61772462056584</v>
      </c>
      <c r="IB82" s="48">
        <f t="shared" si="960"/>
        <v>194.61749432139729</v>
      </c>
      <c r="IC82" s="48">
        <f t="shared" si="960"/>
        <v>194.61728110933194</v>
      </c>
      <c r="ID82" s="48">
        <f t="shared" si="960"/>
        <v>194.61708517596097</v>
      </c>
      <c r="IE82" s="48">
        <f t="shared" si="960"/>
        <v>194.61690669802795</v>
      </c>
      <c r="IF82" s="48">
        <f t="shared" si="960"/>
        <v>194.61674583727057</v>
      </c>
      <c r="IG82" s="48">
        <f t="shared" si="960"/>
        <v>194.61660274027491</v>
      </c>
      <c r="IH82" s="48">
        <f t="shared" si="960"/>
        <v>194.61647753834239</v>
      </c>
      <c r="II82" s="48">
        <f t="shared" si="960"/>
        <v>194.61637034737069</v>
      </c>
      <c r="IJ82" s="48">
        <f t="shared" si="960"/>
        <v>194.61628126774684</v>
      </c>
      <c r="IK82" s="48">
        <f t="shared" si="960"/>
        <v>194.61621038425452</v>
      </c>
      <c r="IL82" s="48">
        <f t="shared" si="960"/>
        <v>194.61615776599405</v>
      </c>
      <c r="IM82" s="48">
        <f t="shared" si="960"/>
        <v>194.61612346631622</v>
      </c>
      <c r="IN82" s="48">
        <f t="shared" si="960"/>
        <v>194.61610752276982</v>
      </c>
      <c r="IO82" s="48">
        <f t="shared" si="960"/>
        <v>194.61610995706204</v>
      </c>
      <c r="IP82" s="48">
        <f t="shared" si="960"/>
        <v>194.61613077503327</v>
      </c>
      <c r="IQ82" s="48">
        <f t="shared" si="960"/>
        <v>194.6161699666452</v>
      </c>
      <c r="IR82" s="48">
        <f t="shared" si="960"/>
        <v>194.61622750598241</v>
      </c>
      <c r="IS82" s="48">
        <f t="shared" si="960"/>
        <v>194.6163033512679</v>
      </c>
      <c r="IT82" s="48">
        <f t="shared" si="960"/>
        <v>194.6163974448921</v>
      </c>
      <c r="IU82" s="48">
        <f t="shared" si="960"/>
        <v>194.61650971345588</v>
      </c>
      <c r="IV82" s="48">
        <f t="shared" si="960"/>
        <v>194.61664006782641</v>
      </c>
      <c r="IW82" s="48">
        <f t="shared" si="960"/>
        <v>194.61678840320744</v>
      </c>
      <c r="IX82" s="48">
        <f t="shared" si="960"/>
        <v>194.61695459922259</v>
      </c>
      <c r="IY82" s="48">
        <f t="shared" si="960"/>
        <v>194.61713852001208</v>
      </c>
      <c r="IZ82" s="48">
        <f t="shared" si="960"/>
        <v>194.61734001434309</v>
      </c>
      <c r="JA82" s="48">
        <f t="shared" si="960"/>
        <v>194.6175589157333</v>
      </c>
      <c r="JB82" s="48">
        <f t="shared" si="960"/>
        <v>194.61779504258749</v>
      </c>
      <c r="JC82" s="48">
        <f t="shared" si="960"/>
        <v>194.61804819834725</v>
      </c>
      <c r="JD82" s="48">
        <f t="shared" si="960"/>
        <v>194.6183181716539</v>
      </c>
      <c r="JE82" s="48">
        <f t="shared" si="960"/>
        <v>194.61860473652382</v>
      </c>
      <c r="JF82" s="48">
        <f t="shared" si="960"/>
        <v>194.61890765253688</v>
      </c>
      <c r="JG82" s="48">
        <f t="shared" si="960"/>
        <v>194.61922666503685</v>
      </c>
      <c r="JH82" s="48">
        <f t="shared" si="960"/>
        <v>194.61956150534499</v>
      </c>
    </row>
    <row r="83" spans="16:268" hidden="1" x14ac:dyDescent="0.25">
      <c r="P83" s="48"/>
      <c r="Q83" s="48"/>
      <c r="R83" s="48">
        <f>R84</f>
        <v>421.27722824242795</v>
      </c>
      <c r="S83" s="48">
        <f>360*S82/S81</f>
        <v>1.6848180198409461</v>
      </c>
      <c r="T83" s="48">
        <f t="shared" ref="T83:CE83" si="961">360*T82/T81</f>
        <v>1.6848135634958528</v>
      </c>
      <c r="U83" s="48">
        <f t="shared" si="961"/>
        <v>1.6848093812733524</v>
      </c>
      <c r="V83" s="48">
        <f t="shared" si="961"/>
        <v>1.6848054769044742</v>
      </c>
      <c r="W83" s="48">
        <f t="shared" si="961"/>
        <v>1.6848018538817913</v>
      </c>
      <c r="X83" s="48">
        <f t="shared" si="961"/>
        <v>1.6847985154563134</v>
      </c>
      <c r="Y83" s="48">
        <f t="shared" si="961"/>
        <v>1.6847954646345871</v>
      </c>
      <c r="Z83" s="48">
        <f t="shared" si="961"/>
        <v>1.684792704176004</v>
      </c>
      <c r="AA83" s="48">
        <f t="shared" si="961"/>
        <v>1.6847902365903231</v>
      </c>
      <c r="AB83" s="48">
        <f t="shared" si="961"/>
        <v>1.6847880641354021</v>
      </c>
      <c r="AC83" s="48">
        <f t="shared" si="961"/>
        <v>1.6847861888151454</v>
      </c>
      <c r="AD83" s="48">
        <f t="shared" si="961"/>
        <v>1.6847846123776786</v>
      </c>
      <c r="AE83" s="48">
        <f t="shared" si="961"/>
        <v>1.6847833363137266</v>
      </c>
      <c r="AF83" s="48">
        <f t="shared" si="961"/>
        <v>1.6847823618552256</v>
      </c>
      <c r="AG83" s="48">
        <f t="shared" si="961"/>
        <v>1.6847816899741506</v>
      </c>
      <c r="AH83" s="48">
        <f t="shared" si="961"/>
        <v>1.6847813213815668</v>
      </c>
      <c r="AI83" s="48">
        <f t="shared" si="961"/>
        <v>1.6847812565269067</v>
      </c>
      <c r="AJ83" s="48">
        <f t="shared" si="961"/>
        <v>1.6847814955974694</v>
      </c>
      <c r="AK83" s="48">
        <f t="shared" si="961"/>
        <v>1.6847820385181465</v>
      </c>
      <c r="AL83" s="48">
        <f t="shared" si="961"/>
        <v>1.6847828849513726</v>
      </c>
      <c r="AM83" s="48">
        <f t="shared" si="961"/>
        <v>1.6847840342973026</v>
      </c>
      <c r="AN83" s="48">
        <f t="shared" si="961"/>
        <v>1.6847854856942139</v>
      </c>
      <c r="AO83" s="48">
        <f t="shared" si="961"/>
        <v>1.684787238019134</v>
      </c>
      <c r="AP83" s="48">
        <f t="shared" si="961"/>
        <v>1.68478928988869</v>
      </c>
      <c r="AQ83" s="48">
        <f t="shared" si="961"/>
        <v>1.6847916396601883</v>
      </c>
      <c r="AR83" s="48">
        <f t="shared" si="961"/>
        <v>1.684794285432913</v>
      </c>
      <c r="AS83" s="48">
        <f t="shared" si="961"/>
        <v>1.6847972250496501</v>
      </c>
      <c r="AT83" s="48">
        <f t="shared" si="961"/>
        <v>1.6848004560984298</v>
      </c>
      <c r="AU83" s="48">
        <f t="shared" si="961"/>
        <v>1.6848039759144877</v>
      </c>
      <c r="AV83" s="48">
        <f t="shared" si="961"/>
        <v>1.6848077815824505</v>
      </c>
      <c r="AW83" s="48">
        <f t="shared" si="961"/>
        <v>1.6848118699387333</v>
      </c>
      <c r="AX83" s="48">
        <f t="shared" si="961"/>
        <v>1.6848162375741513</v>
      </c>
      <c r="AY83" s="48">
        <f t="shared" si="961"/>
        <v>1.6848208808367471</v>
      </c>
      <c r="AZ83" s="48">
        <f t="shared" si="961"/>
        <v>1.6848257958348236</v>
      </c>
      <c r="BA83" s="48">
        <f t="shared" si="961"/>
        <v>1.6848309784401938</v>
      </c>
      <c r="BB83" s="48">
        <f t="shared" si="961"/>
        <v>1.6848364242916214</v>
      </c>
      <c r="BC83" s="48">
        <f t="shared" si="961"/>
        <v>1.6848421287984769</v>
      </c>
      <c r="BD83" s="48">
        <f t="shared" si="961"/>
        <v>1.6848480871445874</v>
      </c>
      <c r="BE83" s="48">
        <f t="shared" si="961"/>
        <v>1.6848542942922824</v>
      </c>
      <c r="BF83" s="48">
        <f t="shared" si="961"/>
        <v>1.6848607449866317</v>
      </c>
      <c r="BG83" s="48">
        <f t="shared" si="961"/>
        <v>1.6848674337598764</v>
      </c>
      <c r="BH83" s="48">
        <f t="shared" si="961"/>
        <v>1.6848743549360408</v>
      </c>
      <c r="BI83" s="48">
        <f t="shared" si="961"/>
        <v>1.6848815026357282</v>
      </c>
      <c r="BJ83" s="48">
        <f t="shared" si="961"/>
        <v>1.6848888707810969</v>
      </c>
      <c r="BK83" s="48">
        <f t="shared" si="961"/>
        <v>1.6848964531010044</v>
      </c>
      <c r="BL83" s="48">
        <f t="shared" si="961"/>
        <v>1.6849042431363255</v>
      </c>
      <c r="BM83" s="48">
        <f t="shared" si="961"/>
        <v>1.6849122342454343</v>
      </c>
      <c r="BN83" s="48">
        <f t="shared" si="961"/>
        <v>1.6849204196098448</v>
      </c>
      <c r="BO83" s="48">
        <f t="shared" si="961"/>
        <v>1.6849287922400087</v>
      </c>
      <c r="BP83" s="48">
        <f t="shared" si="961"/>
        <v>1.6849373449812644</v>
      </c>
      <c r="BQ83" s="48">
        <f t="shared" si="961"/>
        <v>1.6849460705199288</v>
      </c>
      <c r="BR83" s="48">
        <f t="shared" si="961"/>
        <v>1.6849549613895343</v>
      </c>
      <c r="BS83" s="48">
        <f t="shared" si="961"/>
        <v>1.6849640099771972</v>
      </c>
      <c r="BT83" s="48">
        <f t="shared" si="961"/>
        <v>1.6849732085301172</v>
      </c>
      <c r="BU83" s="48">
        <f t="shared" si="961"/>
        <v>1.6849825491622037</v>
      </c>
      <c r="BV83" s="48">
        <f t="shared" si="961"/>
        <v>1.6849920238608156</v>
      </c>
      <c r="BW83" s="48">
        <f t="shared" si="961"/>
        <v>1.685001624493621</v>
      </c>
      <c r="BX83" s="48">
        <f t="shared" si="961"/>
        <v>1.6850113428155591</v>
      </c>
      <c r="BY83" s="48">
        <f t="shared" si="961"/>
        <v>1.6850211704759073</v>
      </c>
      <c r="BZ83" s="48">
        <f t="shared" si="961"/>
        <v>1.685031099025438</v>
      </c>
      <c r="CA83" s="48">
        <f t="shared" si="961"/>
        <v>1.6850411199236739</v>
      </c>
      <c r="CB83" s="48">
        <f t="shared" si="961"/>
        <v>1.6850512245462164</v>
      </c>
      <c r="CC83" s="48">
        <f t="shared" si="961"/>
        <v>1.6850614041921599</v>
      </c>
      <c r="CD83" s="48">
        <f t="shared" si="961"/>
        <v>1.6850716500915686</v>
      </c>
      <c r="CE83" s="48">
        <f t="shared" si="961"/>
        <v>1.6850819534130241</v>
      </c>
      <c r="CF83" s="48">
        <f t="shared" ref="CF83:EQ83" si="962">360*CF82/CF81</f>
        <v>1.6850923052712294</v>
      </c>
      <c r="CG83" s="48">
        <f t="shared" si="962"/>
        <v>1.6851026967346578</v>
      </c>
      <c r="CH83" s="48">
        <f t="shared" si="962"/>
        <v>1.6851131188332575</v>
      </c>
      <c r="CI83" s="48">
        <f t="shared" si="962"/>
        <v>1.6851235625661836</v>
      </c>
      <c r="CJ83" s="48">
        <f t="shared" si="962"/>
        <v>1.6851340189095696</v>
      </c>
      <c r="CK83" s="48">
        <f t="shared" si="962"/>
        <v>1.6851444788243168</v>
      </c>
      <c r="CL83" s="48">
        <f t="shared" si="962"/>
        <v>1.6851549332639091</v>
      </c>
      <c r="CM83" s="48">
        <f t="shared" si="962"/>
        <v>1.685165373182232</v>
      </c>
      <c r="CN83" s="48">
        <f t="shared" si="962"/>
        <v>1.6851757895414003</v>
      </c>
      <c r="CO83" s="48">
        <f t="shared" si="962"/>
        <v>1.685186173319581</v>
      </c>
      <c r="CP83" s="48">
        <f t="shared" si="962"/>
        <v>1.6851965155188118</v>
      </c>
      <c r="CQ83" s="48">
        <f t="shared" si="962"/>
        <v>1.685206807172797</v>
      </c>
      <c r="CR83" s="48">
        <f t="shared" si="962"/>
        <v>1.6852170393546853</v>
      </c>
      <c r="CS83" s="48">
        <f t="shared" si="962"/>
        <v>1.6852272031848186</v>
      </c>
      <c r="CT83" s="48">
        <f t="shared" si="962"/>
        <v>1.6852372898384409</v>
      </c>
      <c r="CU83" s="48">
        <f t="shared" si="962"/>
        <v>1.6852472905533697</v>
      </c>
      <c r="CV83" s="48">
        <f t="shared" si="962"/>
        <v>1.6852571966376106</v>
      </c>
      <c r="CW83" s="48">
        <f t="shared" si="962"/>
        <v>1.6852669994769258</v>
      </c>
      <c r="CX83" s="48">
        <f t="shared" si="962"/>
        <v>1.6852766905423295</v>
      </c>
      <c r="CY83" s="48">
        <f t="shared" si="962"/>
        <v>1.6852862613975179</v>
      </c>
      <c r="CZ83" s="48">
        <f t="shared" si="962"/>
        <v>1.6852957037062313</v>
      </c>
      <c r="DA83" s="48">
        <f t="shared" si="962"/>
        <v>1.6853050092395154</v>
      </c>
      <c r="DB83" s="48">
        <f t="shared" si="962"/>
        <v>1.685314169882917</v>
      </c>
      <c r="DC83" s="48">
        <f t="shared" si="962"/>
        <v>1.6853231776435607</v>
      </c>
      <c r="DD83" s="48">
        <f t="shared" si="962"/>
        <v>1.6853320246571468</v>
      </c>
      <c r="DE83" s="48">
        <f t="shared" si="962"/>
        <v>1.685340703194826</v>
      </c>
      <c r="DF83" s="48">
        <f t="shared" si="962"/>
        <v>1.685349205669965</v>
      </c>
      <c r="DG83" s="48">
        <f t="shared" si="962"/>
        <v>1.6853575246447992</v>
      </c>
      <c r="DH83" s="48">
        <f t="shared" si="962"/>
        <v>1.6853656528369456</v>
      </c>
      <c r="DI83" s="48">
        <f t="shared" si="962"/>
        <v>1.6853735831258048</v>
      </c>
      <c r="DJ83" s="48">
        <f t="shared" si="962"/>
        <v>1.6853813085588025</v>
      </c>
      <c r="DK83" s="48">
        <f t="shared" si="962"/>
        <v>1.6853888223575113</v>
      </c>
      <c r="DL83" s="48">
        <f t="shared" si="962"/>
        <v>1.6853961179236077</v>
      </c>
      <c r="DM83" s="48">
        <f t="shared" si="962"/>
        <v>1.6854031888446859</v>
      </c>
      <c r="DN83" s="48">
        <f t="shared" si="962"/>
        <v>1.6854100288999097</v>
      </c>
      <c r="DO83" s="48">
        <f t="shared" si="962"/>
        <v>1.6854166320654991</v>
      </c>
      <c r="DP83" s="48">
        <f t="shared" si="962"/>
        <v>1.6854229925200555</v>
      </c>
      <c r="DQ83" s="48">
        <f t="shared" si="962"/>
        <v>1.6854291046497059</v>
      </c>
      <c r="DR83" s="48">
        <f t="shared" si="962"/>
        <v>1.6854349630530727</v>
      </c>
      <c r="DS83" s="48">
        <f t="shared" si="962"/>
        <v>1.6854405625460649</v>
      </c>
      <c r="DT83" s="48">
        <f t="shared" si="962"/>
        <v>1.6854458981664777</v>
      </c>
      <c r="DU83" s="48">
        <f t="shared" si="962"/>
        <v>1.6854509651784053</v>
      </c>
      <c r="DV83" s="48">
        <f t="shared" si="962"/>
        <v>1.685455759076455</v>
      </c>
      <c r="DW83" s="48">
        <f t="shared" si="962"/>
        <v>1.6854602755897659</v>
      </c>
      <c r="DX83" s="48">
        <f t="shared" si="962"/>
        <v>1.685464510685831</v>
      </c>
      <c r="DY83" s="48">
        <f t="shared" si="962"/>
        <v>1.6854684605741026</v>
      </c>
      <c r="DZ83" s="48">
        <f t="shared" si="962"/>
        <v>1.6854721217093944</v>
      </c>
      <c r="EA83" s="48">
        <f t="shared" si="962"/>
        <v>1.6854754907950762</v>
      </c>
      <c r="EB83" s="48">
        <f t="shared" si="962"/>
        <v>1.6854785647860462</v>
      </c>
      <c r="EC83" s="48">
        <f t="shared" si="962"/>
        <v>1.6854813408914944</v>
      </c>
      <c r="ED83" s="48">
        <f t="shared" si="962"/>
        <v>1.6854838165774342</v>
      </c>
      <c r="EE83" s="48">
        <f t="shared" si="962"/>
        <v>1.6854859895690273</v>
      </c>
      <c r="EF83" s="48">
        <f t="shared" si="962"/>
        <v>1.6854878578526664</v>
      </c>
      <c r="EG83" s="48">
        <f t="shared" si="962"/>
        <v>1.6854894196778492</v>
      </c>
      <c r="EH83" s="48">
        <f t="shared" si="962"/>
        <v>1.6854906735588087</v>
      </c>
      <c r="EI83" s="48">
        <f t="shared" si="962"/>
        <v>1.6854916182759274</v>
      </c>
      <c r="EJ83" s="48">
        <f t="shared" si="962"/>
        <v>1.6854922528769094</v>
      </c>
      <c r="EK83" s="48">
        <f t="shared" si="962"/>
        <v>1.6854925766777256</v>
      </c>
      <c r="EL83" s="48">
        <f t="shared" si="962"/>
        <v>1.6854925892633268</v>
      </c>
      <c r="EM83" s="48">
        <f t="shared" si="962"/>
        <v>1.6854922904881204</v>
      </c>
      <c r="EN83" s="48">
        <f t="shared" si="962"/>
        <v>1.6854916804762121</v>
      </c>
      <c r="EO83" s="48">
        <f t="shared" si="962"/>
        <v>1.6854907596214168</v>
      </c>
      <c r="EP83" s="48">
        <f t="shared" si="962"/>
        <v>1.6854895285870313</v>
      </c>
      <c r="EQ83" s="48">
        <f t="shared" si="962"/>
        <v>1.6854879883053731</v>
      </c>
      <c r="ER83" s="48">
        <f t="shared" ref="ER83:HC83" si="963">360*ER82/ER81</f>
        <v>1.6854861399770835</v>
      </c>
      <c r="ES83" s="48">
        <f t="shared" si="963"/>
        <v>1.6854839850702037</v>
      </c>
      <c r="ET83" s="48">
        <f t="shared" si="963"/>
        <v>1.6854815253190052</v>
      </c>
      <c r="EU83" s="48">
        <f t="shared" si="963"/>
        <v>1.6854787627225998</v>
      </c>
      <c r="EV83" s="48">
        <f t="shared" si="963"/>
        <v>1.6854756995433144</v>
      </c>
      <c r="EW83" s="48">
        <f t="shared" si="963"/>
        <v>1.6854723383048329</v>
      </c>
      <c r="EX83" s="48">
        <f t="shared" si="963"/>
        <v>1.6854686817901132</v>
      </c>
      <c r="EY83" s="48">
        <f t="shared" si="963"/>
        <v>1.6854647330390797</v>
      </c>
      <c r="EZ83" s="48">
        <f t="shared" si="963"/>
        <v>1.6854604953460879</v>
      </c>
      <c r="FA83" s="48">
        <f t="shared" si="963"/>
        <v>1.685455972257164</v>
      </c>
      <c r="FB83" s="48">
        <f t="shared" si="963"/>
        <v>1.6854511675670327</v>
      </c>
      <c r="FC83" s="48">
        <f t="shared" si="963"/>
        <v>1.6854460853159223</v>
      </c>
      <c r="FD83" s="48">
        <f t="shared" si="963"/>
        <v>1.685440729786152</v>
      </c>
      <c r="FE83" s="48">
        <f t="shared" si="963"/>
        <v>1.6854351054985173</v>
      </c>
      <c r="FF83" s="48">
        <f t="shared" si="963"/>
        <v>1.6854292172084564</v>
      </c>
      <c r="FG83" s="48">
        <f t="shared" si="963"/>
        <v>1.685423069902015</v>
      </c>
      <c r="FH83" s="48">
        <f t="shared" si="963"/>
        <v>1.6854166687916123</v>
      </c>
      <c r="FI83" s="48">
        <f t="shared" si="963"/>
        <v>1.6854100193116066</v>
      </c>
      <c r="FJ83" s="48">
        <f t="shared" si="963"/>
        <v>1.6854031271136616</v>
      </c>
      <c r="FK83" s="48">
        <f t="shared" si="963"/>
        <v>1.6853959980619313</v>
      </c>
      <c r="FL83" s="48">
        <f t="shared" si="963"/>
        <v>1.6853886382280536</v>
      </c>
      <c r="FM83" s="48">
        <f t="shared" si="963"/>
        <v>1.6853810538859595</v>
      </c>
      <c r="FN83" s="48">
        <f t="shared" si="963"/>
        <v>1.685373251506511</v>
      </c>
      <c r="FO83" s="48">
        <f t="shared" si="963"/>
        <v>1.6853652377519626</v>
      </c>
      <c r="FP83" s="48">
        <f t="shared" si="963"/>
        <v>1.6853570194702545</v>
      </c>
      <c r="FQ83" s="48">
        <f t="shared" si="963"/>
        <v>1.685348603689145</v>
      </c>
      <c r="FR83" s="48">
        <f t="shared" si="963"/>
        <v>1.6853399976101817</v>
      </c>
      <c r="FS83" s="48">
        <f t="shared" si="963"/>
        <v>1.6853312086025276</v>
      </c>
      <c r="FT83" s="48">
        <f t="shared" si="963"/>
        <v>1.6853222441966262</v>
      </c>
      <c r="FU83" s="48">
        <f t="shared" si="963"/>
        <v>1.6853131120777411</v>
      </c>
      <c r="FV83" s="48">
        <f t="shared" si="963"/>
        <v>1.6853038200793453</v>
      </c>
      <c r="FW83" s="48">
        <f t="shared" si="963"/>
        <v>1.6852943761763908</v>
      </c>
      <c r="FX83" s="48">
        <f t="shared" si="963"/>
        <v>1.6852847884784463</v>
      </c>
      <c r="FY83" s="48">
        <f t="shared" si="963"/>
        <v>1.68527506522272</v>
      </c>
      <c r="FZ83" s="48">
        <f t="shared" si="963"/>
        <v>1.6852652147669673</v>
      </c>
      <c r="GA83" s="48">
        <f t="shared" si="963"/>
        <v>1.6852552455822969</v>
      </c>
      <c r="GB83" s="48">
        <f t="shared" si="963"/>
        <v>1.6852451662458705</v>
      </c>
      <c r="GC83" s="48">
        <f t="shared" si="963"/>
        <v>1.6852349854335114</v>
      </c>
      <c r="GD83" s="48">
        <f t="shared" si="963"/>
        <v>1.6852247119122288</v>
      </c>
      <c r="GE83" s="48">
        <f t="shared" si="963"/>
        <v>1.6852143545326543</v>
      </c>
      <c r="GF83" s="48">
        <f t="shared" si="963"/>
        <v>1.6852039222214132</v>
      </c>
      <c r="GG83" s="48">
        <f t="shared" si="963"/>
        <v>1.6851934239734161</v>
      </c>
      <c r="GH83" s="48">
        <f t="shared" si="963"/>
        <v>1.6851828688441035</v>
      </c>
      <c r="GI83" s="48">
        <f t="shared" si="963"/>
        <v>1.6851722659416217</v>
      </c>
      <c r="GJ83" s="48">
        <f t="shared" si="963"/>
        <v>1.6851616244189638</v>
      </c>
      <c r="GK83" s="48">
        <f t="shared" si="963"/>
        <v>1.6851509534660618</v>
      </c>
      <c r="GL83" s="48">
        <f t="shared" si="963"/>
        <v>1.6851402623018481</v>
      </c>
      <c r="GM83" s="48">
        <f t="shared" si="963"/>
        <v>1.6851295601662863</v>
      </c>
      <c r="GN83" s="48">
        <f t="shared" si="963"/>
        <v>1.6851188563123904</v>
      </c>
      <c r="GO83" s="48">
        <f t="shared" si="963"/>
        <v>1.6851081599982205</v>
      </c>
      <c r="GP83" s="48">
        <f t="shared" si="963"/>
        <v>1.6850974804788785</v>
      </c>
      <c r="GQ83" s="48">
        <f t="shared" si="963"/>
        <v>1.6850868269985029</v>
      </c>
      <c r="GR83" s="48">
        <f t="shared" si="963"/>
        <v>1.6850762087822697</v>
      </c>
      <c r="GS83" s="48">
        <f t="shared" si="963"/>
        <v>1.6850656350284117</v>
      </c>
      <c r="GT83" s="48">
        <f t="shared" si="963"/>
        <v>1.6850551149002537</v>
      </c>
      <c r="GU83" s="48">
        <f t="shared" si="963"/>
        <v>1.6850446575182807</v>
      </c>
      <c r="GV83" s="48">
        <f t="shared" si="963"/>
        <v>1.6850342719522384</v>
      </c>
      <c r="GW83" s="48">
        <f t="shared" si="963"/>
        <v>1.6850239672132752</v>
      </c>
      <c r="GX83" s="48">
        <f t="shared" si="963"/>
        <v>1.685013752246137</v>
      </c>
      <c r="GY83" s="48">
        <f t="shared" si="963"/>
        <v>1.6850036359214129</v>
      </c>
      <c r="GZ83" s="48">
        <f t="shared" si="963"/>
        <v>1.6849936270278427</v>
      </c>
      <c r="HA83" s="48">
        <f t="shared" si="963"/>
        <v>1.6849837342646983</v>
      </c>
      <c r="HB83" s="48">
        <f t="shared" si="963"/>
        <v>1.6849739662342342</v>
      </c>
      <c r="HC83" s="48">
        <f t="shared" si="963"/>
        <v>1.6849643314342264</v>
      </c>
      <c r="HD83" s="48">
        <f t="shared" ref="HD83:JH83" si="964">360*HD82/HD81</f>
        <v>1.6849548382505908</v>
      </c>
      <c r="HE83" s="48">
        <f t="shared" si="964"/>
        <v>1.6849454949501053</v>
      </c>
      <c r="HF83" s="48">
        <f t="shared" si="964"/>
        <v>1.6849363096732268</v>
      </c>
      <c r="HG83" s="48">
        <f t="shared" si="964"/>
        <v>1.6849272904270167</v>
      </c>
      <c r="HH83" s="48">
        <f t="shared" si="964"/>
        <v>1.6849184450781813</v>
      </c>
      <c r="HI83" s="48">
        <f t="shared" si="964"/>
        <v>1.6849097813462293</v>
      </c>
      <c r="HJ83" s="48">
        <f t="shared" si="964"/>
        <v>1.6849013067967522</v>
      </c>
      <c r="HK83" s="48">
        <f t="shared" si="964"/>
        <v>1.6848930288348436</v>
      </c>
      <c r="HL83" s="48">
        <f t="shared" si="964"/>
        <v>1.6848849546986453</v>
      </c>
      <c r="HM83" s="48">
        <f t="shared" si="964"/>
        <v>1.68487709145304</v>
      </c>
      <c r="HN83" s="48">
        <f t="shared" si="964"/>
        <v>1.6848694459834925</v>
      </c>
      <c r="HO83" s="48">
        <f t="shared" si="964"/>
        <v>1.6848620249900415</v>
      </c>
      <c r="HP83" s="48">
        <f t="shared" si="964"/>
        <v>1.6848548349814492</v>
      </c>
      <c r="HQ83" s="48">
        <f t="shared" si="964"/>
        <v>1.6848478822695159</v>
      </c>
      <c r="HR83" s="48">
        <f t="shared" si="964"/>
        <v>1.6848411729635602</v>
      </c>
      <c r="HS83" s="48">
        <f t="shared" si="964"/>
        <v>1.6848347129650729</v>
      </c>
      <c r="HT83" s="48">
        <f t="shared" si="964"/>
        <v>1.6848285079625485</v>
      </c>
      <c r="HU83" s="48">
        <f t="shared" si="964"/>
        <v>1.6848225634264979</v>
      </c>
      <c r="HV83" s="48">
        <f t="shared" si="964"/>
        <v>1.6848168846046445</v>
      </c>
      <c r="HW83" s="48">
        <f t="shared" si="964"/>
        <v>1.6848114765173183</v>
      </c>
      <c r="HX83" s="48">
        <f t="shared" si="964"/>
        <v>1.684806343953031</v>
      </c>
      <c r="HY83" s="48">
        <f t="shared" si="964"/>
        <v>1.6848014914642655</v>
      </c>
      <c r="HZ83" s="48">
        <f t="shared" si="964"/>
        <v>1.6847969233634499</v>
      </c>
      <c r="IA83" s="48">
        <f t="shared" si="964"/>
        <v>1.684792643719152</v>
      </c>
      <c r="IB83" s="48">
        <f t="shared" si="964"/>
        <v>1.6847886563524697</v>
      </c>
      <c r="IC83" s="48">
        <f t="shared" si="964"/>
        <v>1.6847849648336415</v>
      </c>
      <c r="ID83" s="48">
        <f t="shared" si="964"/>
        <v>1.6847815724788671</v>
      </c>
      <c r="IE83" s="48">
        <f t="shared" si="964"/>
        <v>1.6847784823473453</v>
      </c>
      <c r="IF83" s="48">
        <f t="shared" si="964"/>
        <v>1.6847756972385362</v>
      </c>
      <c r="IG83" s="48">
        <f t="shared" si="964"/>
        <v>1.6847732196896388</v>
      </c>
      <c r="IH83" s="48">
        <f t="shared" si="964"/>
        <v>1.6847710519732966</v>
      </c>
      <c r="II83" s="48">
        <f t="shared" si="964"/>
        <v>1.6847691960955342</v>
      </c>
      <c r="IJ83" s="48">
        <f t="shared" si="964"/>
        <v>1.6847676537939116</v>
      </c>
      <c r="IK83" s="48">
        <f t="shared" si="964"/>
        <v>1.6847664265359195</v>
      </c>
      <c r="IL83" s="48">
        <f t="shared" si="964"/>
        <v>1.6847655155175971</v>
      </c>
      <c r="IM83" s="48">
        <f t="shared" si="964"/>
        <v>1.684764921662391</v>
      </c>
      <c r="IN83" s="48">
        <f t="shared" si="964"/>
        <v>1.6847646456202405</v>
      </c>
      <c r="IO83" s="48">
        <f t="shared" si="964"/>
        <v>1.6847646877669005</v>
      </c>
      <c r="IP83" s="48">
        <f t="shared" si="964"/>
        <v>1.6847650482035028</v>
      </c>
      <c r="IQ83" s="48">
        <f t="shared" si="964"/>
        <v>1.6847657267563478</v>
      </c>
      <c r="IR83" s="48">
        <f t="shared" si="964"/>
        <v>1.6847667229769352</v>
      </c>
      <c r="IS83" s="48">
        <f t="shared" si="964"/>
        <v>1.6847680361422308</v>
      </c>
      <c r="IT83" s="48">
        <f t="shared" si="964"/>
        <v>1.6847696652551685</v>
      </c>
      <c r="IU83" s="48">
        <f t="shared" si="964"/>
        <v>1.6847716090453901</v>
      </c>
      <c r="IV83" s="48">
        <f t="shared" si="964"/>
        <v>1.6847738659702158</v>
      </c>
      <c r="IW83" s="48">
        <f t="shared" si="964"/>
        <v>1.6847764342158551</v>
      </c>
      <c r="IX83" s="48">
        <f t="shared" si="964"/>
        <v>1.6847793116988476</v>
      </c>
      <c r="IY83" s="48">
        <f t="shared" si="964"/>
        <v>1.6847824960677342</v>
      </c>
      <c r="IZ83" s="48">
        <f t="shared" si="964"/>
        <v>1.684785984704966</v>
      </c>
      <c r="JA83" s="48">
        <f t="shared" si="964"/>
        <v>1.6847897747290377</v>
      </c>
      <c r="JB83" s="48">
        <f t="shared" si="964"/>
        <v>1.6847938629968489</v>
      </c>
      <c r="JC83" s="48">
        <f t="shared" si="964"/>
        <v>1.6847982461062938</v>
      </c>
      <c r="JD83" s="48">
        <f t="shared" si="964"/>
        <v>1.6848029203990766</v>
      </c>
      <c r="JE83" s="48">
        <f t="shared" si="964"/>
        <v>1.6848078819637404</v>
      </c>
      <c r="JF83" s="48">
        <f t="shared" si="964"/>
        <v>1.6848131266389264</v>
      </c>
      <c r="JG83" s="48">
        <f t="shared" si="964"/>
        <v>1.6848186500168403</v>
      </c>
      <c r="JH83" s="48">
        <f t="shared" si="964"/>
        <v>1.6848244474469383</v>
      </c>
    </row>
    <row r="84" spans="16:268" hidden="1" x14ac:dyDescent="0.25">
      <c r="P84" s="48"/>
      <c r="Q84" s="48"/>
      <c r="R84" s="48">
        <f>JH57</f>
        <v>421.27722824242795</v>
      </c>
      <c r="S84" s="48">
        <f>SUM($R83:S83)</f>
        <v>422.96204626226887</v>
      </c>
      <c r="T84" s="48">
        <f>SUM($R83:T83)</f>
        <v>424.64685982576475</v>
      </c>
      <c r="U84" s="48">
        <f>SUM($R83:U83)</f>
        <v>426.33166920703809</v>
      </c>
      <c r="V84" s="48">
        <f>SUM($R83:V83)</f>
        <v>428.01647468394259</v>
      </c>
      <c r="W84" s="48">
        <f>SUM($R83:W83)</f>
        <v>429.70127653782436</v>
      </c>
      <c r="X84" s="48">
        <f>SUM($R83:X83)</f>
        <v>431.38607505328065</v>
      </c>
      <c r="Y84" s="48">
        <f>SUM($R83:Y83)</f>
        <v>433.07087051791524</v>
      </c>
      <c r="Z84" s="48">
        <f>SUM($R83:Z83)</f>
        <v>434.75566322209124</v>
      </c>
      <c r="AA84" s="48">
        <f>SUM($R83:AA83)</f>
        <v>436.44045345868159</v>
      </c>
      <c r="AB84" s="48">
        <f>SUM($R83:AB83)</f>
        <v>438.12524152281696</v>
      </c>
      <c r="AC84" s="48">
        <f>SUM($R83:AC83)</f>
        <v>439.81002771163213</v>
      </c>
      <c r="AD84" s="48">
        <f>SUM($R83:AD83)</f>
        <v>441.49481232400979</v>
      </c>
      <c r="AE84" s="48">
        <f>SUM($R83:AE83)</f>
        <v>443.17959566032351</v>
      </c>
      <c r="AF84" s="48">
        <f>SUM($R83:AF83)</f>
        <v>444.86437802217876</v>
      </c>
      <c r="AG84" s="48">
        <f>SUM($R83:AG83)</f>
        <v>446.54915971215291</v>
      </c>
      <c r="AH84" s="48">
        <f>SUM($R83:AH83)</f>
        <v>448.23394103353451</v>
      </c>
      <c r="AI84" s="48">
        <f>SUM($R83:AI83)</f>
        <v>449.9187222900614</v>
      </c>
      <c r="AJ84" s="48">
        <f>SUM($R83:AJ83)</f>
        <v>451.60350378565886</v>
      </c>
      <c r="AK84" s="48">
        <f>SUM($R83:AK83)</f>
        <v>453.28828582417702</v>
      </c>
      <c r="AL84" s="48">
        <f>SUM($R83:AL83)</f>
        <v>454.97306870912837</v>
      </c>
      <c r="AM84" s="48">
        <f>SUM($R83:AM83)</f>
        <v>456.65785274342568</v>
      </c>
      <c r="AN84" s="48">
        <f>SUM($R83:AN83)</f>
        <v>458.34263822911987</v>
      </c>
      <c r="AO84" s="48">
        <f>SUM($R83:AO83)</f>
        <v>460.02742546713898</v>
      </c>
      <c r="AP84" s="48">
        <f>SUM($R83:AP83)</f>
        <v>461.71221475702765</v>
      </c>
      <c r="AQ84" s="48">
        <f>SUM($R83:AQ83)</f>
        <v>463.39700639668786</v>
      </c>
      <c r="AR84" s="48">
        <f>SUM($R83:AR83)</f>
        <v>465.08180068212079</v>
      </c>
      <c r="AS84" s="48">
        <f>SUM($R83:AS83)</f>
        <v>466.76659790717042</v>
      </c>
      <c r="AT84" s="48">
        <f>SUM($R83:AT83)</f>
        <v>468.45139836326888</v>
      </c>
      <c r="AU84" s="48">
        <f>SUM($R83:AU83)</f>
        <v>470.13620233918334</v>
      </c>
      <c r="AV84" s="48">
        <f>SUM($R83:AV83)</f>
        <v>471.82101012076578</v>
      </c>
      <c r="AW84" s="48">
        <f>SUM($R83:AW83)</f>
        <v>473.50582199070453</v>
      </c>
      <c r="AX84" s="48">
        <f>SUM($R83:AX83)</f>
        <v>475.19063822827866</v>
      </c>
      <c r="AY84" s="48">
        <f>SUM($R83:AY83)</f>
        <v>476.87545910911541</v>
      </c>
      <c r="AZ84" s="48">
        <f>SUM($R83:AZ83)</f>
        <v>478.56028490495021</v>
      </c>
      <c r="BA84" s="48">
        <f>SUM($R83:BA83)</f>
        <v>480.24511588339038</v>
      </c>
      <c r="BB84" s="48">
        <f>SUM($R83:BB83)</f>
        <v>481.92995230768202</v>
      </c>
      <c r="BC84" s="48">
        <f>SUM($R83:BC83)</f>
        <v>483.61479443648051</v>
      </c>
      <c r="BD84" s="48">
        <f>SUM($R83:BD83)</f>
        <v>485.2996425236251</v>
      </c>
      <c r="BE84" s="48">
        <f>SUM($R83:BE83)</f>
        <v>486.98449681791737</v>
      </c>
      <c r="BF84" s="48">
        <f>SUM($R83:BF83)</f>
        <v>488.669357562904</v>
      </c>
      <c r="BG84" s="48">
        <f>SUM($R83:BG83)</f>
        <v>490.35422499666385</v>
      </c>
      <c r="BH84" s="48">
        <f>SUM($R83:BH83)</f>
        <v>492.03909935159987</v>
      </c>
      <c r="BI84" s="48">
        <f>SUM($R83:BI83)</f>
        <v>493.72398085423561</v>
      </c>
      <c r="BJ84" s="48">
        <f>SUM($R83:BJ83)</f>
        <v>495.4088697250167</v>
      </c>
      <c r="BK84" s="48">
        <f>SUM($R83:BK83)</f>
        <v>497.09376617811773</v>
      </c>
      <c r="BL84" s="48">
        <f>SUM($R83:BL83)</f>
        <v>498.77867042125405</v>
      </c>
      <c r="BM84" s="48">
        <f>SUM($R83:BM83)</f>
        <v>500.46358265549947</v>
      </c>
      <c r="BN84" s="48">
        <f>SUM($R83:BN83)</f>
        <v>502.14850307510932</v>
      </c>
      <c r="BO84" s="48">
        <f>SUM($R83:BO83)</f>
        <v>503.8334318673493</v>
      </c>
      <c r="BP84" s="48">
        <f>SUM($R83:BP83)</f>
        <v>505.51836921233058</v>
      </c>
      <c r="BQ84" s="48">
        <f>SUM($R83:BQ83)</f>
        <v>507.2033152828505</v>
      </c>
      <c r="BR84" s="48">
        <f>SUM($R83:BR83)</f>
        <v>508.88827024424</v>
      </c>
      <c r="BS84" s="48">
        <f>SUM($R83:BS83)</f>
        <v>510.5732342542172</v>
      </c>
      <c r="BT84" s="48">
        <f>SUM($R83:BT83)</f>
        <v>512.25820746274735</v>
      </c>
      <c r="BU84" s="48">
        <f>SUM($R83:BU83)</f>
        <v>513.94319001190956</v>
      </c>
      <c r="BV84" s="48">
        <f>SUM($R83:BV83)</f>
        <v>515.62818203577035</v>
      </c>
      <c r="BW84" s="48">
        <f>SUM($R83:BW83)</f>
        <v>517.31318366026392</v>
      </c>
      <c r="BX84" s="48">
        <f>SUM($R83:BX83)</f>
        <v>518.99819500307945</v>
      </c>
      <c r="BY84" s="48">
        <f>SUM($R83:BY83)</f>
        <v>520.68321617355537</v>
      </c>
      <c r="BZ84" s="48">
        <f>SUM($R83:BZ83)</f>
        <v>522.36824727258079</v>
      </c>
      <c r="CA84" s="48">
        <f>SUM($R83:CA83)</f>
        <v>524.05328839250444</v>
      </c>
      <c r="CB84" s="48">
        <f>SUM($R83:CB83)</f>
        <v>525.73833961705066</v>
      </c>
      <c r="CC84" s="48">
        <f>SUM($R83:CC83)</f>
        <v>527.42340102124285</v>
      </c>
      <c r="CD84" s="48">
        <f>SUM($R83:CD83)</f>
        <v>529.10847267133443</v>
      </c>
      <c r="CE84" s="48">
        <f>SUM($R83:CE83)</f>
        <v>530.79355462474746</v>
      </c>
      <c r="CF84" s="48">
        <f>SUM($R83:CF83)</f>
        <v>532.47864693001873</v>
      </c>
      <c r="CG84" s="48">
        <f>SUM($R83:CG83)</f>
        <v>534.16374962675343</v>
      </c>
      <c r="CH84" s="48">
        <f>SUM($R83:CH83)</f>
        <v>535.84886274558664</v>
      </c>
      <c r="CI84" s="48">
        <f>SUM($R83:CI83)</f>
        <v>537.53398630815286</v>
      </c>
      <c r="CJ84" s="48">
        <f>SUM($R83:CJ83)</f>
        <v>539.21912032706246</v>
      </c>
      <c r="CK84" s="48">
        <f>SUM($R83:CK83)</f>
        <v>540.90426480588678</v>
      </c>
      <c r="CL84" s="48">
        <f>SUM($R83:CL83)</f>
        <v>542.58941973915069</v>
      </c>
      <c r="CM84" s="48">
        <f>SUM($R83:CM83)</f>
        <v>544.27458511233294</v>
      </c>
      <c r="CN84" s="48">
        <f>SUM($R83:CN83)</f>
        <v>545.95976090187435</v>
      </c>
      <c r="CO84" s="48">
        <f>SUM($R83:CO83)</f>
        <v>547.64494707519395</v>
      </c>
      <c r="CP84" s="48">
        <f>SUM($R83:CP83)</f>
        <v>549.33014359071274</v>
      </c>
      <c r="CQ84" s="48">
        <f>SUM($R83:CQ83)</f>
        <v>551.01535039788553</v>
      </c>
      <c r="CR84" s="48">
        <f>SUM($R83:CR83)</f>
        <v>552.70056743724024</v>
      </c>
      <c r="CS84" s="48">
        <f>SUM($R83:CS83)</f>
        <v>554.38579464042505</v>
      </c>
      <c r="CT84" s="48">
        <f>SUM($R83:CT83)</f>
        <v>556.07103193026353</v>
      </c>
      <c r="CU84" s="48">
        <f>SUM($R83:CU83)</f>
        <v>557.75627922081685</v>
      </c>
      <c r="CV84" s="48">
        <f>SUM($R83:CV83)</f>
        <v>559.44153641745447</v>
      </c>
      <c r="CW84" s="48">
        <f>SUM($R83:CW83)</f>
        <v>561.12680341693135</v>
      </c>
      <c r="CX84" s="48">
        <f>SUM($R83:CX83)</f>
        <v>562.81208010747366</v>
      </c>
      <c r="CY84" s="48">
        <f>SUM($R83:CY83)</f>
        <v>564.49736636887121</v>
      </c>
      <c r="CZ84" s="48">
        <f>SUM($R83:CZ83)</f>
        <v>566.1826620725775</v>
      </c>
      <c r="DA84" s="48">
        <f>SUM($R83:DA83)</f>
        <v>567.86796708181703</v>
      </c>
      <c r="DB84" s="48">
        <f>SUM($R83:DB83)</f>
        <v>569.5532812516999</v>
      </c>
      <c r="DC84" s="48">
        <f>SUM($R83:DC83)</f>
        <v>571.23860442934347</v>
      </c>
      <c r="DD84" s="48">
        <f>SUM($R83:DD83)</f>
        <v>572.92393645400057</v>
      </c>
      <c r="DE84" s="48">
        <f>SUM($R83:DE83)</f>
        <v>574.60927715719538</v>
      </c>
      <c r="DF84" s="48">
        <f>SUM($R83:DF83)</f>
        <v>576.2946263628653</v>
      </c>
      <c r="DG84" s="48">
        <f>SUM($R83:DG83)</f>
        <v>577.97998388751012</v>
      </c>
      <c r="DH84" s="48">
        <f>SUM($R83:DH83)</f>
        <v>579.66534954034705</v>
      </c>
      <c r="DI84" s="48">
        <f>SUM($R83:DI83)</f>
        <v>581.3507231234729</v>
      </c>
      <c r="DJ84" s="48">
        <f>SUM($R83:DJ83)</f>
        <v>583.03610443203172</v>
      </c>
      <c r="DK84" s="48">
        <f>SUM($R83:DK83)</f>
        <v>584.7214932543892</v>
      </c>
      <c r="DL84" s="48">
        <f>SUM($R83:DL83)</f>
        <v>586.40688937231278</v>
      </c>
      <c r="DM84" s="48">
        <f>SUM($R83:DM83)</f>
        <v>588.09229256115748</v>
      </c>
      <c r="DN84" s="48">
        <f>SUM($R83:DN83)</f>
        <v>589.7777025900574</v>
      </c>
      <c r="DO84" s="48">
        <f>SUM($R83:DO83)</f>
        <v>591.46311922212294</v>
      </c>
      <c r="DP84" s="48">
        <f>SUM($R83:DP83)</f>
        <v>593.14854221464304</v>
      </c>
      <c r="DQ84" s="48">
        <f>SUM($R83:DQ83)</f>
        <v>594.8339713192928</v>
      </c>
      <c r="DR84" s="48">
        <f>SUM($R83:DR83)</f>
        <v>596.51940628234593</v>
      </c>
      <c r="DS84" s="48">
        <f>SUM($R83:DS83)</f>
        <v>598.20484684489202</v>
      </c>
      <c r="DT84" s="48">
        <f>SUM($R83:DT83)</f>
        <v>599.89029274305847</v>
      </c>
      <c r="DU84" s="48">
        <f>SUM($R83:DU83)</f>
        <v>601.57574370823693</v>
      </c>
      <c r="DV84" s="48">
        <f>SUM($R83:DV83)</f>
        <v>603.26119946731342</v>
      </c>
      <c r="DW84" s="48">
        <f>SUM($R83:DW83)</f>
        <v>604.94665974290319</v>
      </c>
      <c r="DX84" s="48">
        <f>SUM($R83:DX83)</f>
        <v>606.63212425358904</v>
      </c>
      <c r="DY84" s="48">
        <f>SUM($R83:DY83)</f>
        <v>608.3175927141632</v>
      </c>
      <c r="DZ84" s="48">
        <f>SUM($R83:DZ83)</f>
        <v>610.00306483587258</v>
      </c>
      <c r="EA84" s="48">
        <f>SUM($R83:EA83)</f>
        <v>611.68854032666763</v>
      </c>
      <c r="EB84" s="48">
        <f>SUM($R83:EB83)</f>
        <v>613.37401889145372</v>
      </c>
      <c r="EC84" s="48">
        <f>SUM($R83:EC83)</f>
        <v>615.05950023234516</v>
      </c>
      <c r="ED84" s="48">
        <f>SUM($R83:ED83)</f>
        <v>616.74498404892256</v>
      </c>
      <c r="EE84" s="48">
        <f>SUM($R83:EE83)</f>
        <v>618.43047003849153</v>
      </c>
      <c r="EF84" s="48">
        <f>SUM($R83:EF83)</f>
        <v>620.11595789634418</v>
      </c>
      <c r="EG84" s="48">
        <f>SUM($R83:EG83)</f>
        <v>621.80144731602206</v>
      </c>
      <c r="EH84" s="48">
        <f>SUM($R83:EH83)</f>
        <v>623.48693798958084</v>
      </c>
      <c r="EI84" s="48">
        <f>SUM($R83:EI83)</f>
        <v>625.17242960785677</v>
      </c>
      <c r="EJ84" s="48">
        <f>SUM($R83:EJ83)</f>
        <v>626.85792186073365</v>
      </c>
      <c r="EK84" s="48">
        <f>SUM($R83:EK83)</f>
        <v>628.54341443741134</v>
      </c>
      <c r="EL84" s="48">
        <f>SUM($R83:EL83)</f>
        <v>630.22890702667462</v>
      </c>
      <c r="EM84" s="48">
        <f>SUM($R83:EM83)</f>
        <v>631.91439931716275</v>
      </c>
      <c r="EN84" s="48">
        <f>SUM($R83:EN83)</f>
        <v>633.59989099763891</v>
      </c>
      <c r="EO84" s="48">
        <f>SUM($R83:EO83)</f>
        <v>635.28538175726032</v>
      </c>
      <c r="EP84" s="48">
        <f>SUM($R83:EP83)</f>
        <v>636.97087128584735</v>
      </c>
      <c r="EQ84" s="48">
        <f>SUM($R83:EQ83)</f>
        <v>638.65635927415269</v>
      </c>
      <c r="ER84" s="48">
        <f>SUM($R83:ER83)</f>
        <v>640.34184541412981</v>
      </c>
      <c r="ES84" s="48">
        <f>SUM($R83:ES83)</f>
        <v>642.02732939919997</v>
      </c>
      <c r="ET84" s="48">
        <f>SUM($R83:ET83)</f>
        <v>643.71281092451898</v>
      </c>
      <c r="EU84" s="48">
        <f>SUM($R83:EU83)</f>
        <v>645.39828968724157</v>
      </c>
      <c r="EV84" s="48">
        <f>SUM($R83:EV83)</f>
        <v>647.08376538678488</v>
      </c>
      <c r="EW84" s="48">
        <f>SUM($R83:EW83)</f>
        <v>648.76923772508974</v>
      </c>
      <c r="EX84" s="48">
        <f>SUM($R83:EX83)</f>
        <v>650.45470640687984</v>
      </c>
      <c r="EY84" s="48">
        <f>SUM($R83:EY83)</f>
        <v>652.14017113991895</v>
      </c>
      <c r="EZ84" s="48">
        <f>SUM($R83:EZ83)</f>
        <v>653.82563163526504</v>
      </c>
      <c r="FA84" s="48">
        <f>SUM($R83:FA83)</f>
        <v>655.5110876075222</v>
      </c>
      <c r="FB84" s="48">
        <f>SUM($R83:FB83)</f>
        <v>657.19653877508927</v>
      </c>
      <c r="FC84" s="48">
        <f>SUM($R83:FC83)</f>
        <v>658.88198486040517</v>
      </c>
      <c r="FD84" s="48">
        <f>SUM($R83:FD83)</f>
        <v>660.56742559019131</v>
      </c>
      <c r="FE84" s="48">
        <f>SUM($R83:FE83)</f>
        <v>662.25286069568983</v>
      </c>
      <c r="FF84" s="48">
        <f>SUM($R83:FF83)</f>
        <v>663.93828991289831</v>
      </c>
      <c r="FG84" s="48">
        <f>SUM($R83:FG83)</f>
        <v>665.62371298280027</v>
      </c>
      <c r="FH84" s="48">
        <f>SUM($R83:FH83)</f>
        <v>667.30912965159189</v>
      </c>
      <c r="FI84" s="48">
        <f>SUM($R83:FI83)</f>
        <v>668.99453967090346</v>
      </c>
      <c r="FJ84" s="48">
        <f>SUM($R83:FJ83)</f>
        <v>670.67994279801712</v>
      </c>
      <c r="FK84" s="48">
        <f>SUM($R83:FK83)</f>
        <v>672.36533879607907</v>
      </c>
      <c r="FL84" s="48">
        <f>SUM($R83:FL83)</f>
        <v>674.05072743430708</v>
      </c>
      <c r="FM84" s="48">
        <f>SUM($R83:FM83)</f>
        <v>675.73610848819305</v>
      </c>
      <c r="FN84" s="48">
        <f>SUM($R83:FN83)</f>
        <v>677.42148173969952</v>
      </c>
      <c r="FO84" s="48">
        <f>SUM($R83:FO83)</f>
        <v>679.10684697745148</v>
      </c>
      <c r="FP84" s="48">
        <f>SUM($R83:FP83)</f>
        <v>680.79220399692178</v>
      </c>
      <c r="FQ84" s="48">
        <f>SUM($R83:FQ83)</f>
        <v>682.47755260061092</v>
      </c>
      <c r="FR84" s="48">
        <f>SUM($R83:FR83)</f>
        <v>684.16289259822111</v>
      </c>
      <c r="FS84" s="48">
        <f>SUM($R83:FS83)</f>
        <v>685.84822380682363</v>
      </c>
      <c r="FT84" s="48">
        <f>SUM($R83:FT83)</f>
        <v>687.53354605102027</v>
      </c>
      <c r="FU84" s="48">
        <f>SUM($R83:FU83)</f>
        <v>689.21885916309805</v>
      </c>
      <c r="FV84" s="48">
        <f>SUM($R83:FV83)</f>
        <v>690.90416298317734</v>
      </c>
      <c r="FW84" s="48">
        <f>SUM($R83:FW83)</f>
        <v>692.58945735935379</v>
      </c>
      <c r="FX84" s="48">
        <f>SUM($R83:FX83)</f>
        <v>694.27474214783228</v>
      </c>
      <c r="FY84" s="48">
        <f>SUM($R83:FY83)</f>
        <v>695.96001721305504</v>
      </c>
      <c r="FZ84" s="48">
        <f>SUM($R83:FZ83)</f>
        <v>697.64528242782205</v>
      </c>
      <c r="GA84" s="48">
        <f>SUM($R83:GA83)</f>
        <v>699.33053767340436</v>
      </c>
      <c r="GB84" s="48">
        <f>SUM($R83:GB83)</f>
        <v>701.01578283965023</v>
      </c>
      <c r="GC84" s="48">
        <f>SUM($R83:GC83)</f>
        <v>702.7010178250838</v>
      </c>
      <c r="GD84" s="48">
        <f>SUM($R83:GD83)</f>
        <v>704.38624253699606</v>
      </c>
      <c r="GE84" s="48">
        <f>SUM($R83:GE83)</f>
        <v>706.07145689152867</v>
      </c>
      <c r="GF84" s="48">
        <f>SUM($R83:GF83)</f>
        <v>707.75666081375005</v>
      </c>
      <c r="GG84" s="48">
        <f>SUM($R83:GG83)</f>
        <v>709.44185423772342</v>
      </c>
      <c r="GH84" s="48">
        <f>SUM($R83:GH83)</f>
        <v>711.12703710656751</v>
      </c>
      <c r="GI84" s="48">
        <f>SUM($R83:GI83)</f>
        <v>712.81220937250919</v>
      </c>
      <c r="GJ84" s="48">
        <f>SUM($R83:GJ83)</f>
        <v>714.49737099692811</v>
      </c>
      <c r="GK84" s="48">
        <f>SUM($R83:GK83)</f>
        <v>716.18252195039418</v>
      </c>
      <c r="GL84" s="48">
        <f>SUM($R83:GL83)</f>
        <v>717.86766221269602</v>
      </c>
      <c r="GM84" s="48">
        <f>SUM($R83:GM83)</f>
        <v>719.55279177286229</v>
      </c>
      <c r="GN84" s="48">
        <f>SUM($R83:GN83)</f>
        <v>721.23791062917473</v>
      </c>
      <c r="GO84" s="48">
        <f>SUM($R83:GO83)</f>
        <v>722.92301878917294</v>
      </c>
      <c r="GP84" s="48">
        <f>SUM($R83:GP83)</f>
        <v>724.60811626965187</v>
      </c>
      <c r="GQ84" s="48">
        <f>SUM($R83:GQ83)</f>
        <v>726.29320309665036</v>
      </c>
      <c r="GR84" s="48">
        <f>SUM($R83:GR83)</f>
        <v>727.97827930543258</v>
      </c>
      <c r="GS84" s="48">
        <f>SUM($R83:GS83)</f>
        <v>729.663344940461</v>
      </c>
      <c r="GT84" s="48">
        <f>SUM($R83:GT83)</f>
        <v>731.34840005536125</v>
      </c>
      <c r="GU84" s="48">
        <f>SUM($R83:GU83)</f>
        <v>733.03344471287949</v>
      </c>
      <c r="GV84" s="48">
        <f>SUM($R83:GV83)</f>
        <v>734.71847898483168</v>
      </c>
      <c r="GW84" s="48">
        <f>SUM($R83:GW83)</f>
        <v>736.40350295204496</v>
      </c>
      <c r="GX84" s="48">
        <f>SUM($R83:GX83)</f>
        <v>738.08851670429112</v>
      </c>
      <c r="GY84" s="48">
        <f>SUM($R83:GY83)</f>
        <v>739.77352034021249</v>
      </c>
      <c r="GZ84" s="48">
        <f>SUM($R83:GZ83)</f>
        <v>741.45851396724038</v>
      </c>
      <c r="HA84" s="48">
        <f>SUM($R83:HA83)</f>
        <v>743.14349770150511</v>
      </c>
      <c r="HB84" s="48">
        <f>SUM($R83:HB83)</f>
        <v>744.82847166773934</v>
      </c>
      <c r="HC84" s="48">
        <f>SUM($R83:HC83)</f>
        <v>746.51343599917357</v>
      </c>
      <c r="HD84" s="48">
        <f>SUM($R83:HD83)</f>
        <v>748.1983908374242</v>
      </c>
      <c r="HE84" s="48">
        <f>SUM($R83:HE83)</f>
        <v>749.88333633237426</v>
      </c>
      <c r="HF84" s="48">
        <f>SUM($R83:HF83)</f>
        <v>751.56827264204753</v>
      </c>
      <c r="HG84" s="48">
        <f>SUM($R83:HG83)</f>
        <v>753.25319993247456</v>
      </c>
      <c r="HH84" s="48">
        <f>SUM($R83:HH83)</f>
        <v>754.93811837755277</v>
      </c>
      <c r="HI84" s="48">
        <f>SUM($R83:HI83)</f>
        <v>756.62302815889905</v>
      </c>
      <c r="HJ84" s="48">
        <f>SUM($R83:HJ83)</f>
        <v>758.30792946569579</v>
      </c>
      <c r="HK84" s="48">
        <f>SUM($R83:HK83)</f>
        <v>759.99282249453063</v>
      </c>
      <c r="HL84" s="48">
        <f>SUM($R83:HL83)</f>
        <v>761.67770744922927</v>
      </c>
      <c r="HM84" s="48">
        <f>SUM($R83:HM83)</f>
        <v>763.36258454068229</v>
      </c>
      <c r="HN84" s="48">
        <f>SUM($R83:HN83)</f>
        <v>765.0474539866658</v>
      </c>
      <c r="HO84" s="48">
        <f>SUM($R83:HO83)</f>
        <v>766.73231601165583</v>
      </c>
      <c r="HP84" s="48">
        <f>SUM($R83:HP83)</f>
        <v>768.4171708466373</v>
      </c>
      <c r="HQ84" s="48">
        <f>SUM($R83:HQ83)</f>
        <v>770.10201872890684</v>
      </c>
      <c r="HR84" s="48">
        <f>SUM($R83:HR83)</f>
        <v>771.78685990187046</v>
      </c>
      <c r="HS84" s="48">
        <f>SUM($R83:HS83)</f>
        <v>773.47169461483554</v>
      </c>
      <c r="HT84" s="48">
        <f>SUM($R83:HT83)</f>
        <v>775.15652312279803</v>
      </c>
      <c r="HU84" s="48">
        <f>SUM($R83:HU83)</f>
        <v>776.84134568622449</v>
      </c>
      <c r="HV84" s="48">
        <f>SUM($R83:HV83)</f>
        <v>778.52616257082911</v>
      </c>
      <c r="HW84" s="48">
        <f>SUM($R83:HW83)</f>
        <v>780.21097404734644</v>
      </c>
      <c r="HX84" s="48">
        <f>SUM($R83:HX83)</f>
        <v>781.89578039129947</v>
      </c>
      <c r="HY84" s="48">
        <f>SUM($R83:HY83)</f>
        <v>783.58058188276368</v>
      </c>
      <c r="HZ84" s="48">
        <f>SUM($R83:HZ83)</f>
        <v>785.26537880612716</v>
      </c>
      <c r="IA84" s="48">
        <f>SUM($R83:IA83)</f>
        <v>786.95017144984627</v>
      </c>
      <c r="IB84" s="48">
        <f>SUM($R83:IB83)</f>
        <v>788.63496010619872</v>
      </c>
      <c r="IC84" s="48">
        <f>SUM($R83:IC83)</f>
        <v>790.31974507103234</v>
      </c>
      <c r="ID84" s="48">
        <f>SUM($R83:ID83)</f>
        <v>792.00452664351121</v>
      </c>
      <c r="IE84" s="48">
        <f>SUM($R83:IE83)</f>
        <v>793.6893051258586</v>
      </c>
      <c r="IF84" s="48">
        <f>SUM($R83:IF83)</f>
        <v>795.37408082309719</v>
      </c>
      <c r="IG84" s="48">
        <f>SUM($R83:IG83)</f>
        <v>797.05885404278683</v>
      </c>
      <c r="IH84" s="48">
        <f>SUM($R83:IH83)</f>
        <v>798.74362509476009</v>
      </c>
      <c r="II84" s="48">
        <f>SUM($R83:II83)</f>
        <v>800.42839429085564</v>
      </c>
      <c r="IJ84" s="48">
        <f>SUM($R83:IJ83)</f>
        <v>802.11316194464951</v>
      </c>
      <c r="IK84" s="48">
        <f>SUM($R83:IK83)</f>
        <v>803.79792837118544</v>
      </c>
      <c r="IL84" s="48">
        <f>SUM($R83:IL83)</f>
        <v>805.48269388670303</v>
      </c>
      <c r="IM84" s="48">
        <f>SUM($R83:IM83)</f>
        <v>807.16745880836538</v>
      </c>
      <c r="IN84" s="48">
        <f>SUM($R83:IN83)</f>
        <v>808.85222345398563</v>
      </c>
      <c r="IO84" s="48">
        <f>SUM($R83:IO83)</f>
        <v>810.53698814175254</v>
      </c>
      <c r="IP84" s="48">
        <f>SUM($R83:IP83)</f>
        <v>812.22175318995608</v>
      </c>
      <c r="IQ84" s="48">
        <f>SUM($R83:IQ83)</f>
        <v>813.90651891671246</v>
      </c>
      <c r="IR84" s="48">
        <f>SUM($R83:IR83)</f>
        <v>815.59128563968943</v>
      </c>
      <c r="IS84" s="48">
        <f>SUM($R83:IS83)</f>
        <v>817.27605367583169</v>
      </c>
      <c r="IT84" s="48">
        <f>SUM($R83:IT83)</f>
        <v>818.96082334108689</v>
      </c>
      <c r="IU84" s="48">
        <f>SUM($R83:IU83)</f>
        <v>820.64559495013225</v>
      </c>
      <c r="IV84" s="48">
        <f>SUM($R83:IV83)</f>
        <v>822.33036881610246</v>
      </c>
      <c r="IW84" s="48">
        <f>SUM($R83:IW83)</f>
        <v>824.01514525031837</v>
      </c>
      <c r="IX84" s="48">
        <f>SUM($R83:IX83)</f>
        <v>825.69992456201726</v>
      </c>
      <c r="IY84" s="48">
        <f>SUM($R83:IY83)</f>
        <v>827.38470705808504</v>
      </c>
      <c r="IZ84" s="48">
        <f>SUM($R83:IZ83)</f>
        <v>829.06949304278999</v>
      </c>
      <c r="JA84" s="48">
        <f>SUM($R83:JA83)</f>
        <v>830.75428281751897</v>
      </c>
      <c r="JB84" s="48">
        <f>SUM($R83:JB83)</f>
        <v>832.43907668051577</v>
      </c>
      <c r="JC84" s="48">
        <f>SUM($R83:JC83)</f>
        <v>834.12387492662208</v>
      </c>
      <c r="JD84" s="48">
        <f>SUM($R83:JD83)</f>
        <v>835.80867784702116</v>
      </c>
      <c r="JE84" s="48">
        <f>SUM($R83:JE83)</f>
        <v>837.49348572898487</v>
      </c>
      <c r="JF84" s="48">
        <f>SUM($R83:JF83)</f>
        <v>839.17829885562378</v>
      </c>
      <c r="JG84" s="48">
        <f>SUM($R83:JG83)</f>
        <v>840.86311750564062</v>
      </c>
      <c r="JH84" s="48">
        <f>SUM($R83:JH83)</f>
        <v>842.5479419530875</v>
      </c>
    </row>
    <row r="85" spans="16:268" hidden="1" x14ac:dyDescent="0.25">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c r="IX85" s="48"/>
      <c r="IY85" s="48"/>
      <c r="IZ85" s="48"/>
      <c r="JA85" s="48"/>
      <c r="JB85" s="48"/>
      <c r="JC85" s="48"/>
      <c r="JD85" s="48"/>
      <c r="JE85" s="48"/>
      <c r="JF85" s="48"/>
      <c r="JG85" s="48"/>
      <c r="JH85" s="48"/>
    </row>
    <row r="86" spans="16:268" hidden="1" x14ac:dyDescent="0.25">
      <c r="P86" s="48"/>
      <c r="Q86" s="48"/>
      <c r="R86" s="48">
        <f>JH59</f>
        <v>6618.4247869843466</v>
      </c>
      <c r="S86" s="483">
        <f>S75+Results!$C$46</f>
        <v>6618.4340704714805</v>
      </c>
      <c r="T86" s="483">
        <f>T75+Results!$C$46</f>
        <v>6618.4428233707122</v>
      </c>
      <c r="U86" s="483">
        <f>U75+Results!$C$46</f>
        <v>6618.4510378855475</v>
      </c>
      <c r="V86" s="483">
        <f>V75+Results!$C$46</f>
        <v>6618.4587066816302</v>
      </c>
      <c r="W86" s="373">
        <f>W75+Results!$C$46</f>
        <v>6618.4658228932713</v>
      </c>
      <c r="X86" s="373">
        <f>X75+Results!$C$46</f>
        <v>6618.4723801295759</v>
      </c>
      <c r="Y86" s="373">
        <f>Y75+Results!$C$46</f>
        <v>6618.4783724801655</v>
      </c>
      <c r="Z86" s="373">
        <f>Z75+Results!$C$46</f>
        <v>6618.4837945204854</v>
      </c>
      <c r="AA86" s="373">
        <f>AA75+Results!$C$46</f>
        <v>6618.4886413166932</v>
      </c>
      <c r="AB86" s="373">
        <f>AB75+Results!$C$46</f>
        <v>6618.4929084301339</v>
      </c>
      <c r="AC86" s="373">
        <f>AC75+Results!$C$46</f>
        <v>6618.4965919213819</v>
      </c>
      <c r="AD86" s="373">
        <f>AD75+Results!$C$46</f>
        <v>6618.4996883538533</v>
      </c>
      <c r="AE86" s="373">
        <f>AE75+Results!$C$46</f>
        <v>6618.5021947969926</v>
      </c>
      <c r="AF86" s="373">
        <f>AF75+Results!$C$46</f>
        <v>6618.5041088290191</v>
      </c>
      <c r="AG86" s="373">
        <f>AG75+Results!$C$46</f>
        <v>6618.5054285392343</v>
      </c>
      <c r="AH86" s="373">
        <f>AH75+Results!$C$46</f>
        <v>6618.5061525298943</v>
      </c>
      <c r="AI86" s="373">
        <f>AI75+Results!$C$46</f>
        <v>6618.5062799176376</v>
      </c>
      <c r="AJ86" s="373">
        <f>AJ75+Results!$C$46</f>
        <v>6618.5058103344663</v>
      </c>
      <c r="AK86" s="373">
        <f>AK75+Results!$C$46</f>
        <v>6618.5047439282889</v>
      </c>
      <c r="AL86" s="373">
        <f>AL75+Results!$C$46</f>
        <v>6618.5030813630183</v>
      </c>
      <c r="AM86" s="373">
        <f>AM75+Results!$C$46</f>
        <v>6618.5008238182163</v>
      </c>
      <c r="AN86" s="373">
        <f>AN75+Results!$C$46</f>
        <v>6618.4979729883016</v>
      </c>
      <c r="AO86" s="373">
        <f>AO75+Results!$C$46</f>
        <v>6618.4945310813109</v>
      </c>
      <c r="AP86" s="373">
        <f>AP75+Results!$C$46</f>
        <v>6618.4905008172154</v>
      </c>
      <c r="AQ86" s="373">
        <f>AQ75+Results!$C$46</f>
        <v>6618.4858854257936</v>
      </c>
      <c r="AR86" s="373">
        <f>AR75+Results!$C$46</f>
        <v>6618.4806886440665</v>
      </c>
      <c r="AS86" s="373">
        <f>AS75+Results!$C$46</f>
        <v>6618.4749147132916</v>
      </c>
      <c r="AT86" s="373">
        <f>AT75+Results!$C$46</f>
        <v>6618.4685683755197</v>
      </c>
      <c r="AU86" s="373">
        <f>AU75+Results!$C$46</f>
        <v>6618.4616548697213</v>
      </c>
      <c r="AV86" s="373">
        <f>AV75+Results!$C$46</f>
        <v>6618.4541799274812</v>
      </c>
      <c r="AW86" s="373">
        <f>AW75+Results!$C$46</f>
        <v>6618.4461497682605</v>
      </c>
      <c r="AX86" s="373">
        <f>AX75+Results!$C$46</f>
        <v>6618.4375710942468</v>
      </c>
      <c r="AY86" s="373">
        <f>AY75+Results!$C$46</f>
        <v>6618.4284510847738</v>
      </c>
      <c r="AZ86" s="373">
        <f>AZ75+Results!$C$46</f>
        <v>6618.4187973903336</v>
      </c>
      <c r="BA86" s="373">
        <f>BA75+Results!$C$46</f>
        <v>6618.4086181261773</v>
      </c>
      <c r="BB86" s="373">
        <f>BB75+Results!$C$46</f>
        <v>6618.3979218655122</v>
      </c>
      <c r="BC86" s="373">
        <f>BC75+Results!$C$46</f>
        <v>6618.3867176322992</v>
      </c>
      <c r="BD86" s="373">
        <f>BD75+Results!$C$46</f>
        <v>6618.3750148936597</v>
      </c>
      <c r="BE86" s="373">
        <f>BE75+Results!$C$46</f>
        <v>6618.3628235518936</v>
      </c>
      <c r="BF86" s="373">
        <f>BF75+Results!$C$46</f>
        <v>6618.3501539361232</v>
      </c>
      <c r="BG86" s="373">
        <f>BG75+Results!$C$46</f>
        <v>6618.3370167935554</v>
      </c>
      <c r="BH86" s="373">
        <f>BH75+Results!$C$46</f>
        <v>6618.3234232803907</v>
      </c>
      <c r="BI86" s="373">
        <f>BI75+Results!$C$46</f>
        <v>6618.3093849523657</v>
      </c>
      <c r="BJ86" s="373">
        <f>BJ75+Results!$C$46</f>
        <v>6618.2949137549467</v>
      </c>
      <c r="BK86" s="373">
        <f>BK75+Results!$C$46</f>
        <v>6618.2800220131894</v>
      </c>
      <c r="BL86" s="373">
        <f>BL75+Results!$C$46</f>
        <v>6618.2647224212569</v>
      </c>
      <c r="BM86" s="373">
        <f>BM75+Results!$C$46</f>
        <v>6618.2490280316206</v>
      </c>
      <c r="BN86" s="373">
        <f>BN75+Results!$C$46</f>
        <v>6618.2329522439404</v>
      </c>
      <c r="BO86" s="373">
        <f>BO75+Results!$C$46</f>
        <v>6618.2165087936473</v>
      </c>
      <c r="BP86" s="373">
        <f>BP75+Results!$C$46</f>
        <v>6618.1997117402225</v>
      </c>
      <c r="BQ86" s="373">
        <f>BQ75+Results!$C$46</f>
        <v>6618.1825754551965</v>
      </c>
      <c r="BR86" s="373">
        <f>BR75+Results!$C$46</f>
        <v>6618.1651146098702</v>
      </c>
      <c r="BS86" s="373">
        <f>BS75+Results!$C$46</f>
        <v>6618.1473441627713</v>
      </c>
      <c r="BT86" s="373">
        <f>BT75+Results!$C$46</f>
        <v>6618.1292793468574</v>
      </c>
      <c r="BU86" s="373">
        <f>BU75+Results!$C$46</f>
        <v>6618.110935656473</v>
      </c>
      <c r="BV86" s="373">
        <f>BV75+Results!$C$46</f>
        <v>6618.09232883408</v>
      </c>
      <c r="BW86" s="373">
        <f>BW75+Results!$C$46</f>
        <v>6618.0734748567593</v>
      </c>
      <c r="BX86" s="373">
        <f>BX75+Results!$C$46</f>
        <v>6618.0543899225095</v>
      </c>
      <c r="BY86" s="373">
        <f>BY75+Results!$C$46</f>
        <v>6618.0350904363422</v>
      </c>
      <c r="BZ86" s="373">
        <f>BZ75+Results!$C$46</f>
        <v>6618.0155929961993</v>
      </c>
      <c r="CA86" s="373">
        <f>CA75+Results!$C$46</f>
        <v>6617.9959143786882</v>
      </c>
      <c r="CB86" s="373">
        <f>CB75+Results!$C$46</f>
        <v>6617.9760715246603</v>
      </c>
      <c r="CC86" s="373">
        <f>CC75+Results!$C$46</f>
        <v>6617.9560815246377</v>
      </c>
      <c r="CD86" s="373">
        <f>CD75+Results!$C$46</f>
        <v>6617.9359616041074</v>
      </c>
      <c r="CE86" s="373">
        <f>CE75+Results!$C$46</f>
        <v>6617.9157291086849</v>
      </c>
      <c r="CF86" s="373">
        <f>CF75+Results!$C$46</f>
        <v>6617.8954014891715</v>
      </c>
      <c r="CG86" s="373">
        <f>CG75+Results!$C$46</f>
        <v>6617.8749962865113</v>
      </c>
      <c r="CH86" s="373">
        <f>CH75+Results!$C$46</f>
        <v>6617.8545311166645</v>
      </c>
      <c r="CI86" s="373">
        <f>CI75+Results!$C$46</f>
        <v>6617.834023655405</v>
      </c>
      <c r="CJ86" s="373">
        <f>CJ75+Results!$C$46</f>
        <v>6617.8134916230592</v>
      </c>
      <c r="CK86" s="373">
        <f>CK75+Results!$C$46</f>
        <v>6617.7929527692031</v>
      </c>
      <c r="CL86" s="373">
        <f>CL75+Results!$C$46</f>
        <v>6617.7724248573186</v>
      </c>
      <c r="CM86" s="373">
        <f>CM75+Results!$C$46</f>
        <v>6617.751925649437</v>
      </c>
      <c r="CN86" s="373">
        <f>CN75+Results!$C$46</f>
        <v>6617.7314728907713</v>
      </c>
      <c r="CO86" s="373">
        <f>CO75+Results!$C$46</f>
        <v>6617.7110842943603</v>
      </c>
      <c r="CP86" s="373">
        <f>CP75+Results!$C$46</f>
        <v>6617.6907775257241</v>
      </c>
      <c r="CQ86" s="373">
        <f>CQ75+Results!$C$46</f>
        <v>6617.6705701875635</v>
      </c>
      <c r="CR86" s="373">
        <f>CR75+Results!$C$46</f>
        <v>6617.650479804498</v>
      </c>
      <c r="CS86" s="373">
        <f>CS75+Results!$C$46</f>
        <v>6617.6305238078685</v>
      </c>
      <c r="CT86" s="373">
        <f>CT75+Results!$C$46</f>
        <v>6617.6107195206096</v>
      </c>
      <c r="CU86" s="373">
        <f>CU75+Results!$C$46</f>
        <v>6617.5910841422092</v>
      </c>
      <c r="CV86" s="373">
        <f>CV75+Results!$C$46</f>
        <v>6617.5716347337693</v>
      </c>
      <c r="CW86" s="373">
        <f>CW75+Results!$C$46</f>
        <v>6617.5523882031757</v>
      </c>
      <c r="CX86" s="373">
        <f>CX75+Results!$C$46</f>
        <v>6617.5333612903969</v>
      </c>
      <c r="CY86" s="373">
        <f>CY75+Results!$C$46</f>
        <v>6617.5145705529176</v>
      </c>
      <c r="CZ86" s="373">
        <f>CZ75+Results!$C$46</f>
        <v>6617.4960323513214</v>
      </c>
      <c r="DA86" s="373">
        <f>DA75+Results!$C$46</f>
        <v>6617.4777628350448</v>
      </c>
      <c r="DB86" s="373">
        <f>DB75+Results!$C$46</f>
        <v>6617.4597779282958</v>
      </c>
      <c r="DC86" s="373">
        <f>DC75+Results!$C$46</f>
        <v>6617.4420933161718</v>
      </c>
      <c r="DD86" s="373">
        <f>DD75+Results!$C$46</f>
        <v>6617.4247244309672</v>
      </c>
      <c r="DE86" s="373">
        <f>DE75+Results!$C$46</f>
        <v>6617.4076864386989</v>
      </c>
      <c r="DF86" s="373">
        <f>DF75+Results!$C$46</f>
        <v>6617.3909942258579</v>
      </c>
      <c r="DG86" s="373">
        <f>DG75+Results!$C$46</f>
        <v>6617.3746623863899</v>
      </c>
      <c r="DH86" s="373">
        <f>DH75+Results!$C$46</f>
        <v>6617.3587052089297</v>
      </c>
      <c r="DI86" s="373">
        <f>DI75+Results!$C$46</f>
        <v>6617.3431366642844</v>
      </c>
      <c r="DJ86" s="373">
        <f>DJ75+Results!$C$46</f>
        <v>6617.3279703932003</v>
      </c>
      <c r="DK86" s="373">
        <f>DK75+Results!$C$46</f>
        <v>6617.3132196943961</v>
      </c>
      <c r="DL86" s="373">
        <f>DL75+Results!$C$46</f>
        <v>6617.2988975128901</v>
      </c>
      <c r="DM86" s="373">
        <f>DM75+Results!$C$46</f>
        <v>6617.2850164286365</v>
      </c>
      <c r="DN86" s="373">
        <f>DN75+Results!$C$46</f>
        <v>6617.2715886454589</v>
      </c>
      <c r="DO86" s="373">
        <f>DO75+Results!$C$46</f>
        <v>6617.2586259803184</v>
      </c>
      <c r="DP86" s="373">
        <f>DP75+Results!$C$46</f>
        <v>6617.2461398528967</v>
      </c>
      <c r="DQ86" s="373">
        <f>DQ75+Results!$C$46</f>
        <v>6617.2341412755341</v>
      </c>
      <c r="DR86" s="373">
        <f>DR75+Results!$C$46</f>
        <v>6617.2226408435063</v>
      </c>
      <c r="DS86" s="373">
        <f>DS75+Results!$C$46</f>
        <v>6617.2116487256581</v>
      </c>
      <c r="DT86" s="373">
        <f>DT75+Results!$C$46</f>
        <v>6617.2011746554035</v>
      </c>
      <c r="DU86" s="373">
        <f>DU75+Results!$C$46</f>
        <v>6617.1912279221051</v>
      </c>
      <c r="DV86" s="373">
        <f>DV75+Results!$C$46</f>
        <v>6617.1818173628235</v>
      </c>
      <c r="DW86" s="373">
        <f>DW75+Results!$C$46</f>
        <v>6617.1729513544642</v>
      </c>
      <c r="DX86" s="373">
        <f>DX75+Results!$C$46</f>
        <v>6617.1646378063124</v>
      </c>
      <c r="DY86" s="373">
        <f>DY75+Results!$C$46</f>
        <v>6617.1568841529761</v>
      </c>
      <c r="DZ86" s="373">
        <f>DZ75+Results!$C$46</f>
        <v>6617.1496973477351</v>
      </c>
      <c r="EA86" s="373">
        <f>EA75+Results!$C$46</f>
        <v>6617.1430838563019</v>
      </c>
      <c r="EB86" s="373">
        <f>EB75+Results!$C$46</f>
        <v>6617.1370496510062</v>
      </c>
      <c r="EC86" s="373">
        <f>EC75+Results!$C$46</f>
        <v>6617.1316002053991</v>
      </c>
      <c r="ED86" s="373">
        <f>ED75+Results!$C$46</f>
        <v>6617.1267404892978</v>
      </c>
      <c r="EE86" s="373">
        <f>EE75+Results!$C$46</f>
        <v>6617.1224749642506</v>
      </c>
      <c r="EF86" s="373">
        <f>EF75+Results!$C$46</f>
        <v>6617.1188075794562</v>
      </c>
      <c r="EG86" s="373">
        <f>EG75+Results!$C$46</f>
        <v>6617.115741768107</v>
      </c>
      <c r="EH86" s="373">
        <f>EH75+Results!$C$46</f>
        <v>6617.1132804441995</v>
      </c>
      <c r="EI86" s="373">
        <f>EI75+Results!$C$46</f>
        <v>6617.1114259997748</v>
      </c>
      <c r="EJ86" s="373">
        <f>EJ75+Results!$C$46</f>
        <v>6617.1101803026213</v>
      </c>
      <c r="EK86" s="373">
        <f>EK75+Results!$C$46</f>
        <v>6617.1095446944291</v>
      </c>
      <c r="EL86" s="373">
        <f>EL75+Results!$C$46</f>
        <v>6617.1095199893953</v>
      </c>
      <c r="EM86" s="373">
        <f>EM75+Results!$C$46</f>
        <v>6617.1101064732929</v>
      </c>
      <c r="EN86" s="373">
        <f>EN75+Results!$C$46</f>
        <v>6617.1113039029942</v>
      </c>
      <c r="EO86" s="373">
        <f>EO75+Results!$C$46</f>
        <v>6617.1131115064491</v>
      </c>
      <c r="EP86" s="373">
        <f>EP75+Results!$C$46</f>
        <v>6617.115527983131</v>
      </c>
      <c r="EQ86" s="373">
        <f>EQ75+Results!$C$46</f>
        <v>6617.1185515049301</v>
      </c>
      <c r="ER86" s="373">
        <f>ER75+Results!$C$46</f>
        <v>6617.1221797175176</v>
      </c>
      <c r="ES86" s="373">
        <f>ES75+Results!$C$46</f>
        <v>6617.1264097421517</v>
      </c>
      <c r="ET86" s="373">
        <f>ET75+Results!$C$46</f>
        <v>6617.1312381779535</v>
      </c>
      <c r="EU86" s="373">
        <f>EU75+Results!$C$46</f>
        <v>6617.1366611046269</v>
      </c>
      <c r="EV86" s="373">
        <f>EV75+Results!$C$46</f>
        <v>6617.142674085635</v>
      </c>
      <c r="EW86" s="373">
        <f>EW75+Results!$C$46</f>
        <v>6617.1492721718214</v>
      </c>
      <c r="EX86" s="373">
        <f>EX75+Results!$C$46</f>
        <v>6617.1564499054848</v>
      </c>
      <c r="EY86" s="373">
        <f>EY75+Results!$C$46</f>
        <v>6617.1642013248857</v>
      </c>
      <c r="EZ86" s="373">
        <f>EZ75+Results!$C$46</f>
        <v>6617.1725199692019</v>
      </c>
      <c r="FA86" s="373">
        <f>FA75+Results!$C$46</f>
        <v>6617.1813988839122</v>
      </c>
      <c r="FB86" s="373">
        <f>FB75+Results!$C$46</f>
        <v>6617.1908306266159</v>
      </c>
      <c r="FC86" s="373">
        <f>FC75+Results!$C$46</f>
        <v>6617.2008072732706</v>
      </c>
      <c r="FD86" s="373">
        <f>FD75+Results!$C$46</f>
        <v>6617.2113204248571</v>
      </c>
      <c r="FE86" s="373">
        <f>FE75+Results!$C$46</f>
        <v>6617.2223612144535</v>
      </c>
      <c r="FF86" s="373">
        <f>FF75+Results!$C$46</f>
        <v>6617.2339203147212</v>
      </c>
      <c r="FG86" s="373">
        <f>FG75+Results!$C$46</f>
        <v>6617.245987945792</v>
      </c>
      <c r="FH86" s="373">
        <f>FH75+Results!$C$46</f>
        <v>6617.2585538835492</v>
      </c>
      <c r="FI86" s="373">
        <f>FI75+Results!$C$46</f>
        <v>6617.2716074682985</v>
      </c>
      <c r="FJ86" s="373">
        <f>FJ75+Results!$C$46</f>
        <v>6617.2851376138215</v>
      </c>
      <c r="FK86" s="373">
        <f>FK75+Results!$C$46</f>
        <v>6617.2991328167964</v>
      </c>
      <c r="FL86" s="373">
        <f>FL75+Results!$C$46</f>
        <v>6617.3135811665907</v>
      </c>
      <c r="FM86" s="373">
        <f>FM75+Results!$C$46</f>
        <v>6617.3284703554082</v>
      </c>
      <c r="FN86" s="373">
        <f>FN75+Results!$C$46</f>
        <v>6617.343787688782</v>
      </c>
      <c r="FO86" s="373">
        <f>FO75+Results!$C$46</f>
        <v>6617.3595200964082</v>
      </c>
      <c r="FP86" s="373">
        <f>FP75+Results!$C$46</f>
        <v>6617.3756541433122</v>
      </c>
      <c r="FQ86" s="373">
        <f>FQ75+Results!$C$46</f>
        <v>6617.3921760413277</v>
      </c>
      <c r="FR86" s="373">
        <f>FR75+Results!$C$46</f>
        <v>6617.409071660898</v>
      </c>
      <c r="FS86" s="373">
        <f>FS75+Results!$C$46</f>
        <v>6617.4263265431609</v>
      </c>
      <c r="FT86" s="373">
        <f>FT75+Results!$C$46</f>
        <v>6617.4439259123419</v>
      </c>
      <c r="FU86" s="373">
        <f>FU75+Results!$C$46</f>
        <v>6617.4618546884103</v>
      </c>
      <c r="FV86" s="373">
        <f>FV75+Results!$C$46</f>
        <v>6617.480097500018</v>
      </c>
      <c r="FW86" s="373">
        <f>FW75+Results!$C$46</f>
        <v>6617.4986386976798</v>
      </c>
      <c r="FX86" s="373">
        <f>FX75+Results!$C$46</f>
        <v>6617.5174623672137</v>
      </c>
      <c r="FY86" s="373">
        <f>FY75+Results!$C$46</f>
        <v>6617.5365523434084</v>
      </c>
      <c r="FZ86" s="373">
        <f>FZ75+Results!$C$46</f>
        <v>6617.5558922239134</v>
      </c>
      <c r="GA86" s="373">
        <f>GA75+Results!$C$46</f>
        <v>6617.5754653833401</v>
      </c>
      <c r="GB86" s="373">
        <f>GB75+Results!$C$46</f>
        <v>6617.595254987561</v>
      </c>
      <c r="GC86" s="373">
        <f>GC75+Results!$C$46</f>
        <v>6617.6152440081987</v>
      </c>
      <c r="GD86" s="373">
        <f>GD75+Results!$C$46</f>
        <v>6617.6354152372805</v>
      </c>
      <c r="GE86" s="373">
        <f>GE75+Results!$C$46</f>
        <v>6617.6557513020607</v>
      </c>
      <c r="GF86" s="373">
        <f>GF75+Results!$C$46</f>
        <v>6617.676234679986</v>
      </c>
      <c r="GG86" s="373">
        <f>GG75+Results!$C$46</f>
        <v>6617.6968477138034</v>
      </c>
      <c r="GH86" s="373">
        <f>GH75+Results!$C$46</f>
        <v>6617.7175726267778</v>
      </c>
      <c r="GI86" s="373">
        <f>GI75+Results!$C$46</f>
        <v>6617.7383915380315</v>
      </c>
      <c r="GJ86" s="373">
        <f>GJ75+Results!$C$46</f>
        <v>6617.7592864779708</v>
      </c>
      <c r="GK86" s="373">
        <f>GK75+Results!$C$46</f>
        <v>6617.7802394037972</v>
      </c>
      <c r="GL86" s="373">
        <f>GL75+Results!$C$46</f>
        <v>6617.8012322150889</v>
      </c>
      <c r="GM86" s="373">
        <f>GM75+Results!$C$46</f>
        <v>6617.8222467694386</v>
      </c>
      <c r="GN86" s="373">
        <f>GN75+Results!$C$46</f>
        <v>6617.8432648981261</v>
      </c>
      <c r="GO86" s="373">
        <f>GO75+Results!$C$46</f>
        <v>6617.8642684218285</v>
      </c>
      <c r="GP86" s="373">
        <f>GP75+Results!$C$46</f>
        <v>6617.8852391663395</v>
      </c>
      <c r="GQ86" s="373">
        <f>GQ75+Results!$C$46</f>
        <v>6617.9061589782923</v>
      </c>
      <c r="GR86" s="373">
        <f>GR75+Results!$C$46</f>
        <v>6617.9270097408689</v>
      </c>
      <c r="GS86" s="373">
        <f>GS75+Results!$C$46</f>
        <v>6617.9477733894837</v>
      </c>
      <c r="GT86" s="373">
        <f>GT75+Results!$C$46</f>
        <v>6617.9684319274265</v>
      </c>
      <c r="GU86" s="373">
        <f>GU75+Results!$C$46</f>
        <v>6617.9889674414544</v>
      </c>
      <c r="GV86" s="373">
        <f>GV75+Results!$C$46</f>
        <v>6618.0093621173164</v>
      </c>
      <c r="GW86" s="373">
        <f>GW75+Results!$C$46</f>
        <v>6618.0295982551979</v>
      </c>
      <c r="GX86" s="373">
        <f>GX75+Results!$C$46</f>
        <v>6618.0496582850692</v>
      </c>
      <c r="GY86" s="373">
        <f>GY75+Results!$C$46</f>
        <v>6618.0695247819331</v>
      </c>
      <c r="GZ86" s="373">
        <f>GZ75+Results!$C$46</f>
        <v>6618.089180480948</v>
      </c>
      <c r="HA86" s="373">
        <f>HA75+Results!$C$46</f>
        <v>6618.1086082924166</v>
      </c>
      <c r="HB86" s="373">
        <f>HB75+Results!$C$46</f>
        <v>6618.1277913166368</v>
      </c>
      <c r="HC86" s="373">
        <f>HC75+Results!$C$46</f>
        <v>6618.1467128585809</v>
      </c>
      <c r="HD86" s="373">
        <f>HD75+Results!$C$46</f>
        <v>6618.1653564424187</v>
      </c>
      <c r="HE86" s="373">
        <f>HE75+Results!$C$46</f>
        <v>6618.1837058258407</v>
      </c>
      <c r="HF86" s="373">
        <f>HF75+Results!$C$46</f>
        <v>6618.2017450141993</v>
      </c>
      <c r="HG86" s="373">
        <f>HG75+Results!$C$46</f>
        <v>6618.2194582744287</v>
      </c>
      <c r="HH86" s="373">
        <f>HH75+Results!$C$46</f>
        <v>6618.2368301487522</v>
      </c>
      <c r="HI86" s="373">
        <f>HI75+Results!$C$46</f>
        <v>6618.2538454681544</v>
      </c>
      <c r="HJ86" s="373">
        <f>HJ75+Results!$C$46</f>
        <v>6618.2704893656073</v>
      </c>
      <c r="HK86" s="373">
        <f>HK75+Results!$C$46</f>
        <v>6618.286747289043</v>
      </c>
      <c r="HL86" s="373">
        <f>HL75+Results!$C$46</f>
        <v>6618.3026050140561</v>
      </c>
      <c r="HM86" s="373">
        <f>HM75+Results!$C$46</f>
        <v>6618.3180486563306</v>
      </c>
      <c r="HN86" s="373">
        <f>HN75+Results!$C$46</f>
        <v>6618.3330646837785</v>
      </c>
      <c r="HO86" s="373">
        <f>HO75+Results!$C$46</f>
        <v>6618.3476399283745</v>
      </c>
      <c r="HP86" s="373">
        <f>HP75+Results!$C$46</f>
        <v>6618.3617615976846</v>
      </c>
      <c r="HQ86" s="373">
        <f>HQ75+Results!$C$46</f>
        <v>6618.3754172860736</v>
      </c>
      <c r="HR86" s="373">
        <f>HR75+Results!$C$46</f>
        <v>6618.388594985583</v>
      </c>
      <c r="HS86" s="373">
        <f>HS75+Results!$C$46</f>
        <v>6618.4012830964703</v>
      </c>
      <c r="HT86" s="373">
        <f>HT75+Results!$C$46</f>
        <v>6618.4134704373964</v>
      </c>
      <c r="HU86" s="373">
        <f>HU75+Results!$C$46</f>
        <v>6618.4251462552611</v>
      </c>
      <c r="HV86" s="373">
        <f>HV75+Results!$C$46</f>
        <v>6618.4363002346718</v>
      </c>
      <c r="HW86" s="373">
        <f>HW75+Results!$C$46</f>
        <v>6618.4469225070306</v>
      </c>
      <c r="HX86" s="373">
        <f>HX75+Results!$C$46</f>
        <v>6618.457003659254</v>
      </c>
      <c r="HY86" s="373">
        <f>HY75+Results!$C$46</f>
        <v>6618.4665347420832</v>
      </c>
      <c r="HZ86" s="373">
        <f>HZ75+Results!$C$46</f>
        <v>6618.475507278019</v>
      </c>
      <c r="IA86" s="373">
        <f>IA75+Results!$C$46</f>
        <v>6618.4839132688348</v>
      </c>
      <c r="IB86" s="373">
        <f>IB75+Results!$C$46</f>
        <v>6618.4917452026884</v>
      </c>
      <c r="IC86" s="373">
        <f>IC75+Results!$C$46</f>
        <v>6618.4989960608154</v>
      </c>
      <c r="ID86" s="373">
        <f>ID75+Results!$C$46</f>
        <v>6618.5056593237969</v>
      </c>
      <c r="IE86" s="373">
        <f>IE75+Results!$C$46</f>
        <v>6618.5117289774043</v>
      </c>
      <c r="IF86" s="373">
        <f>IF75+Results!$C$46</f>
        <v>6618.5171995180026</v>
      </c>
      <c r="IG86" s="373">
        <f>IG75+Results!$C$46</f>
        <v>6618.5220659575243</v>
      </c>
      <c r="IH86" s="373">
        <f>IH75+Results!$C$46</f>
        <v>6618.5263238279958</v>
      </c>
      <c r="II86" s="373">
        <f>II75+Results!$C$46</f>
        <v>6618.5299691856126</v>
      </c>
      <c r="IJ86" s="373">
        <f>IJ75+Results!$C$46</f>
        <v>6618.5329986143743</v>
      </c>
      <c r="IK86" s="373">
        <f>IK75+Results!$C$46</f>
        <v>6618.5354092292564</v>
      </c>
      <c r="IL86" s="373">
        <f>IL75+Results!$C$46</f>
        <v>6618.5371986789314</v>
      </c>
      <c r="IM86" s="373">
        <f>IM75+Results!$C$46</f>
        <v>6618.5383651480261</v>
      </c>
      <c r="IN86" s="373">
        <f>IN75+Results!$C$46</f>
        <v>6618.5389073589204</v>
      </c>
      <c r="IO86" s="373">
        <f>IO75+Results!$C$46</f>
        <v>6618.5388245730828</v>
      </c>
      <c r="IP86" s="373">
        <f>IP75+Results!$C$46</f>
        <v>6618.538116591938</v>
      </c>
      <c r="IQ86" s="373">
        <f>IQ75+Results!$C$46</f>
        <v>6618.536783757274</v>
      </c>
      <c r="IR86" s="373">
        <f>IR75+Results!$C$46</f>
        <v>6618.5348269511815</v>
      </c>
      <c r="IS86" s="373">
        <f>IS75+Results!$C$46</f>
        <v>6618.5322475955227</v>
      </c>
      <c r="IT86" s="373">
        <f>IT75+Results!$C$46</f>
        <v>6618.5290476509417</v>
      </c>
      <c r="IU86" s="373">
        <f>IU75+Results!$C$46</f>
        <v>6618.525229615404</v>
      </c>
      <c r="IV86" s="373">
        <f>IV75+Results!$C$46</f>
        <v>6618.5207965222735</v>
      </c>
      <c r="IW86" s="373">
        <f>IW75+Results!$C$46</f>
        <v>6618.5157519379272</v>
      </c>
      <c r="IX86" s="373">
        <f>IX75+Results!$C$46</f>
        <v>6618.5100999589085</v>
      </c>
      <c r="IY86" s="373">
        <f>IY75+Results!$C$46</f>
        <v>6618.5038452086228</v>
      </c>
      <c r="IZ86" s="373">
        <f>IZ75+Results!$C$46</f>
        <v>6618.496992833575</v>
      </c>
      <c r="JA86" s="373">
        <f>JA75+Results!$C$46</f>
        <v>6618.489548499153</v>
      </c>
      <c r="JB86" s="373">
        <f>JB75+Results!$C$46</f>
        <v>6618.4815183849687</v>
      </c>
      <c r="JC86" s="373">
        <f>JC75+Results!$C$46</f>
        <v>6618.4729091797444</v>
      </c>
      <c r="JD86" s="373">
        <f>JD75+Results!$C$46</f>
        <v>6618.4637280757606</v>
      </c>
      <c r="JE86" s="373">
        <f>JE75+Results!$C$46</f>
        <v>6618.4539827628705</v>
      </c>
      <c r="JF86" s="373">
        <f>JF75+Results!$C$46</f>
        <v>6618.4436814220753</v>
      </c>
      <c r="JG86" s="373">
        <f>JG75+Results!$C$46</f>
        <v>6618.4328327186813</v>
      </c>
      <c r="JH86" s="373">
        <f>JH75+Results!$C$46</f>
        <v>6618.4214457950256</v>
      </c>
    </row>
    <row r="87" spans="16:268" hidden="1" x14ac:dyDescent="0.25">
      <c r="P87" s="48"/>
      <c r="Q87" s="48"/>
      <c r="R87" s="48">
        <f t="shared" ref="R87:R88" si="965">JH60</f>
        <v>-123.1394271089694</v>
      </c>
      <c r="S87" s="48">
        <f>IF(S84&gt;360,R87,R86*SIN(RADIANS(S84)))</f>
        <v>-123.1394271089694</v>
      </c>
      <c r="T87" s="48">
        <f t="shared" ref="T87:CE87" si="966">IF(T84&gt;360,S87,S86*SIN(RADIANS(T84)))</f>
        <v>-123.1394271089694</v>
      </c>
      <c r="U87" s="48">
        <f t="shared" si="966"/>
        <v>-123.1394271089694</v>
      </c>
      <c r="V87" s="48">
        <f t="shared" si="966"/>
        <v>-123.1394271089694</v>
      </c>
      <c r="W87" s="48">
        <f t="shared" si="966"/>
        <v>-123.1394271089694</v>
      </c>
      <c r="X87" s="48">
        <f t="shared" si="966"/>
        <v>-123.1394271089694</v>
      </c>
      <c r="Y87" s="48">
        <f t="shared" si="966"/>
        <v>-123.1394271089694</v>
      </c>
      <c r="Z87" s="48">
        <f t="shared" si="966"/>
        <v>-123.1394271089694</v>
      </c>
      <c r="AA87" s="48">
        <f t="shared" si="966"/>
        <v>-123.1394271089694</v>
      </c>
      <c r="AB87" s="48">
        <f t="shared" si="966"/>
        <v>-123.1394271089694</v>
      </c>
      <c r="AC87" s="48">
        <f t="shared" si="966"/>
        <v>-123.1394271089694</v>
      </c>
      <c r="AD87" s="48">
        <f t="shared" si="966"/>
        <v>-123.1394271089694</v>
      </c>
      <c r="AE87" s="48">
        <f t="shared" si="966"/>
        <v>-123.1394271089694</v>
      </c>
      <c r="AF87" s="48">
        <f t="shared" si="966"/>
        <v>-123.1394271089694</v>
      </c>
      <c r="AG87" s="48">
        <f t="shared" si="966"/>
        <v>-123.1394271089694</v>
      </c>
      <c r="AH87" s="48">
        <f t="shared" si="966"/>
        <v>-123.1394271089694</v>
      </c>
      <c r="AI87" s="48">
        <f t="shared" si="966"/>
        <v>-123.1394271089694</v>
      </c>
      <c r="AJ87" s="48">
        <f t="shared" si="966"/>
        <v>-123.1394271089694</v>
      </c>
      <c r="AK87" s="48">
        <f t="shared" si="966"/>
        <v>-123.1394271089694</v>
      </c>
      <c r="AL87" s="48">
        <f t="shared" si="966"/>
        <v>-123.1394271089694</v>
      </c>
      <c r="AM87" s="48">
        <f t="shared" si="966"/>
        <v>-123.1394271089694</v>
      </c>
      <c r="AN87" s="48">
        <f t="shared" si="966"/>
        <v>-123.1394271089694</v>
      </c>
      <c r="AO87" s="48">
        <f t="shared" si="966"/>
        <v>-123.1394271089694</v>
      </c>
      <c r="AP87" s="48">
        <f t="shared" si="966"/>
        <v>-123.1394271089694</v>
      </c>
      <c r="AQ87" s="48">
        <f t="shared" si="966"/>
        <v>-123.1394271089694</v>
      </c>
      <c r="AR87" s="48">
        <f t="shared" si="966"/>
        <v>-123.1394271089694</v>
      </c>
      <c r="AS87" s="48">
        <f t="shared" si="966"/>
        <v>-123.1394271089694</v>
      </c>
      <c r="AT87" s="48">
        <f t="shared" si="966"/>
        <v>-123.1394271089694</v>
      </c>
      <c r="AU87" s="48">
        <f t="shared" si="966"/>
        <v>-123.1394271089694</v>
      </c>
      <c r="AV87" s="48">
        <f t="shared" si="966"/>
        <v>-123.1394271089694</v>
      </c>
      <c r="AW87" s="48">
        <f t="shared" si="966"/>
        <v>-123.1394271089694</v>
      </c>
      <c r="AX87" s="48">
        <f t="shared" si="966"/>
        <v>-123.1394271089694</v>
      </c>
      <c r="AY87" s="48">
        <f t="shared" si="966"/>
        <v>-123.1394271089694</v>
      </c>
      <c r="AZ87" s="48">
        <f t="shared" si="966"/>
        <v>-123.1394271089694</v>
      </c>
      <c r="BA87" s="48">
        <f t="shared" si="966"/>
        <v>-123.1394271089694</v>
      </c>
      <c r="BB87" s="48">
        <f t="shared" si="966"/>
        <v>-123.1394271089694</v>
      </c>
      <c r="BC87" s="48">
        <f t="shared" si="966"/>
        <v>-123.1394271089694</v>
      </c>
      <c r="BD87" s="48">
        <f t="shared" si="966"/>
        <v>-123.1394271089694</v>
      </c>
      <c r="BE87" s="48">
        <f t="shared" si="966"/>
        <v>-123.1394271089694</v>
      </c>
      <c r="BF87" s="48">
        <f t="shared" si="966"/>
        <v>-123.1394271089694</v>
      </c>
      <c r="BG87" s="48">
        <f t="shared" si="966"/>
        <v>-123.1394271089694</v>
      </c>
      <c r="BH87" s="48">
        <f t="shared" si="966"/>
        <v>-123.1394271089694</v>
      </c>
      <c r="BI87" s="48">
        <f t="shared" si="966"/>
        <v>-123.1394271089694</v>
      </c>
      <c r="BJ87" s="48">
        <f t="shared" si="966"/>
        <v>-123.1394271089694</v>
      </c>
      <c r="BK87" s="48">
        <f t="shared" si="966"/>
        <v>-123.1394271089694</v>
      </c>
      <c r="BL87" s="48">
        <f t="shared" si="966"/>
        <v>-123.1394271089694</v>
      </c>
      <c r="BM87" s="48">
        <f t="shared" si="966"/>
        <v>-123.1394271089694</v>
      </c>
      <c r="BN87" s="48">
        <f t="shared" si="966"/>
        <v>-123.1394271089694</v>
      </c>
      <c r="BO87" s="48">
        <f t="shared" si="966"/>
        <v>-123.1394271089694</v>
      </c>
      <c r="BP87" s="48">
        <f t="shared" si="966"/>
        <v>-123.1394271089694</v>
      </c>
      <c r="BQ87" s="48">
        <f t="shared" si="966"/>
        <v>-123.1394271089694</v>
      </c>
      <c r="BR87" s="48">
        <f t="shared" si="966"/>
        <v>-123.1394271089694</v>
      </c>
      <c r="BS87" s="48">
        <f t="shared" si="966"/>
        <v>-123.1394271089694</v>
      </c>
      <c r="BT87" s="48">
        <f t="shared" si="966"/>
        <v>-123.1394271089694</v>
      </c>
      <c r="BU87" s="48">
        <f t="shared" si="966"/>
        <v>-123.1394271089694</v>
      </c>
      <c r="BV87" s="48">
        <f t="shared" si="966"/>
        <v>-123.1394271089694</v>
      </c>
      <c r="BW87" s="48">
        <f t="shared" si="966"/>
        <v>-123.1394271089694</v>
      </c>
      <c r="BX87" s="48">
        <f t="shared" si="966"/>
        <v>-123.1394271089694</v>
      </c>
      <c r="BY87" s="48">
        <f t="shared" si="966"/>
        <v>-123.1394271089694</v>
      </c>
      <c r="BZ87" s="48">
        <f t="shared" si="966"/>
        <v>-123.1394271089694</v>
      </c>
      <c r="CA87" s="48">
        <f t="shared" si="966"/>
        <v>-123.1394271089694</v>
      </c>
      <c r="CB87" s="48">
        <f t="shared" si="966"/>
        <v>-123.1394271089694</v>
      </c>
      <c r="CC87" s="48">
        <f t="shared" si="966"/>
        <v>-123.1394271089694</v>
      </c>
      <c r="CD87" s="48">
        <f t="shared" si="966"/>
        <v>-123.1394271089694</v>
      </c>
      <c r="CE87" s="48">
        <f t="shared" si="966"/>
        <v>-123.1394271089694</v>
      </c>
      <c r="CF87" s="48">
        <f t="shared" ref="CF87:EQ87" si="967">IF(CF84&gt;360,CE87,CE86*SIN(RADIANS(CF84)))</f>
        <v>-123.1394271089694</v>
      </c>
      <c r="CG87" s="48">
        <f t="shared" si="967"/>
        <v>-123.1394271089694</v>
      </c>
      <c r="CH87" s="48">
        <f t="shared" si="967"/>
        <v>-123.1394271089694</v>
      </c>
      <c r="CI87" s="48">
        <f t="shared" si="967"/>
        <v>-123.1394271089694</v>
      </c>
      <c r="CJ87" s="48">
        <f t="shared" si="967"/>
        <v>-123.1394271089694</v>
      </c>
      <c r="CK87" s="48">
        <f t="shared" si="967"/>
        <v>-123.1394271089694</v>
      </c>
      <c r="CL87" s="48">
        <f t="shared" si="967"/>
        <v>-123.1394271089694</v>
      </c>
      <c r="CM87" s="48">
        <f t="shared" si="967"/>
        <v>-123.1394271089694</v>
      </c>
      <c r="CN87" s="48">
        <f t="shared" si="967"/>
        <v>-123.1394271089694</v>
      </c>
      <c r="CO87" s="48">
        <f t="shared" si="967"/>
        <v>-123.1394271089694</v>
      </c>
      <c r="CP87" s="48">
        <f t="shared" si="967"/>
        <v>-123.1394271089694</v>
      </c>
      <c r="CQ87" s="48">
        <f t="shared" si="967"/>
        <v>-123.1394271089694</v>
      </c>
      <c r="CR87" s="48">
        <f t="shared" si="967"/>
        <v>-123.1394271089694</v>
      </c>
      <c r="CS87" s="48">
        <f t="shared" si="967"/>
        <v>-123.1394271089694</v>
      </c>
      <c r="CT87" s="48">
        <f t="shared" si="967"/>
        <v>-123.1394271089694</v>
      </c>
      <c r="CU87" s="48">
        <f t="shared" si="967"/>
        <v>-123.1394271089694</v>
      </c>
      <c r="CV87" s="48">
        <f t="shared" si="967"/>
        <v>-123.1394271089694</v>
      </c>
      <c r="CW87" s="48">
        <f t="shared" si="967"/>
        <v>-123.1394271089694</v>
      </c>
      <c r="CX87" s="48">
        <f t="shared" si="967"/>
        <v>-123.1394271089694</v>
      </c>
      <c r="CY87" s="48">
        <f t="shared" si="967"/>
        <v>-123.1394271089694</v>
      </c>
      <c r="CZ87" s="48">
        <f t="shared" si="967"/>
        <v>-123.1394271089694</v>
      </c>
      <c r="DA87" s="48">
        <f t="shared" si="967"/>
        <v>-123.1394271089694</v>
      </c>
      <c r="DB87" s="48">
        <f t="shared" si="967"/>
        <v>-123.1394271089694</v>
      </c>
      <c r="DC87" s="48">
        <f t="shared" si="967"/>
        <v>-123.1394271089694</v>
      </c>
      <c r="DD87" s="48">
        <f t="shared" si="967"/>
        <v>-123.1394271089694</v>
      </c>
      <c r="DE87" s="48">
        <f t="shared" si="967"/>
        <v>-123.1394271089694</v>
      </c>
      <c r="DF87" s="48">
        <f t="shared" si="967"/>
        <v>-123.1394271089694</v>
      </c>
      <c r="DG87" s="48">
        <f t="shared" si="967"/>
        <v>-123.1394271089694</v>
      </c>
      <c r="DH87" s="48">
        <f t="shared" si="967"/>
        <v>-123.1394271089694</v>
      </c>
      <c r="DI87" s="48">
        <f t="shared" si="967"/>
        <v>-123.1394271089694</v>
      </c>
      <c r="DJ87" s="48">
        <f t="shared" si="967"/>
        <v>-123.1394271089694</v>
      </c>
      <c r="DK87" s="48">
        <f t="shared" si="967"/>
        <v>-123.1394271089694</v>
      </c>
      <c r="DL87" s="48">
        <f t="shared" si="967"/>
        <v>-123.1394271089694</v>
      </c>
      <c r="DM87" s="48">
        <f t="shared" si="967"/>
        <v>-123.1394271089694</v>
      </c>
      <c r="DN87" s="48">
        <f t="shared" si="967"/>
        <v>-123.1394271089694</v>
      </c>
      <c r="DO87" s="48">
        <f t="shared" si="967"/>
        <v>-123.1394271089694</v>
      </c>
      <c r="DP87" s="48">
        <f t="shared" si="967"/>
        <v>-123.1394271089694</v>
      </c>
      <c r="DQ87" s="48">
        <f t="shared" si="967"/>
        <v>-123.1394271089694</v>
      </c>
      <c r="DR87" s="48">
        <f t="shared" si="967"/>
        <v>-123.1394271089694</v>
      </c>
      <c r="DS87" s="48">
        <f t="shared" si="967"/>
        <v>-123.1394271089694</v>
      </c>
      <c r="DT87" s="48">
        <f t="shared" si="967"/>
        <v>-123.1394271089694</v>
      </c>
      <c r="DU87" s="48">
        <f t="shared" si="967"/>
        <v>-123.1394271089694</v>
      </c>
      <c r="DV87" s="48">
        <f t="shared" si="967"/>
        <v>-123.1394271089694</v>
      </c>
      <c r="DW87" s="48">
        <f t="shared" si="967"/>
        <v>-123.1394271089694</v>
      </c>
      <c r="DX87" s="48">
        <f t="shared" si="967"/>
        <v>-123.1394271089694</v>
      </c>
      <c r="DY87" s="48">
        <f t="shared" si="967"/>
        <v>-123.1394271089694</v>
      </c>
      <c r="DZ87" s="48">
        <f t="shared" si="967"/>
        <v>-123.1394271089694</v>
      </c>
      <c r="EA87" s="48">
        <f t="shared" si="967"/>
        <v>-123.1394271089694</v>
      </c>
      <c r="EB87" s="48">
        <f t="shared" si="967"/>
        <v>-123.1394271089694</v>
      </c>
      <c r="EC87" s="48">
        <f t="shared" si="967"/>
        <v>-123.1394271089694</v>
      </c>
      <c r="ED87" s="48">
        <f t="shared" si="967"/>
        <v>-123.1394271089694</v>
      </c>
      <c r="EE87" s="48">
        <f t="shared" si="967"/>
        <v>-123.1394271089694</v>
      </c>
      <c r="EF87" s="48">
        <f t="shared" si="967"/>
        <v>-123.1394271089694</v>
      </c>
      <c r="EG87" s="48">
        <f t="shared" si="967"/>
        <v>-123.1394271089694</v>
      </c>
      <c r="EH87" s="48">
        <f t="shared" si="967"/>
        <v>-123.1394271089694</v>
      </c>
      <c r="EI87" s="48">
        <f t="shared" si="967"/>
        <v>-123.1394271089694</v>
      </c>
      <c r="EJ87" s="48">
        <f t="shared" si="967"/>
        <v>-123.1394271089694</v>
      </c>
      <c r="EK87" s="48">
        <f t="shared" si="967"/>
        <v>-123.1394271089694</v>
      </c>
      <c r="EL87" s="48">
        <f t="shared" si="967"/>
        <v>-123.1394271089694</v>
      </c>
      <c r="EM87" s="48">
        <f t="shared" si="967"/>
        <v>-123.1394271089694</v>
      </c>
      <c r="EN87" s="48">
        <f t="shared" si="967"/>
        <v>-123.1394271089694</v>
      </c>
      <c r="EO87" s="48">
        <f t="shared" si="967"/>
        <v>-123.1394271089694</v>
      </c>
      <c r="EP87" s="48">
        <f t="shared" si="967"/>
        <v>-123.1394271089694</v>
      </c>
      <c r="EQ87" s="48">
        <f t="shared" si="967"/>
        <v>-123.1394271089694</v>
      </c>
      <c r="ER87" s="48">
        <f t="shared" ref="ER87:HC87" si="968">IF(ER84&gt;360,EQ87,EQ86*SIN(RADIANS(ER84)))</f>
        <v>-123.1394271089694</v>
      </c>
      <c r="ES87" s="48">
        <f t="shared" si="968"/>
        <v>-123.1394271089694</v>
      </c>
      <c r="ET87" s="48">
        <f t="shared" si="968"/>
        <v>-123.1394271089694</v>
      </c>
      <c r="EU87" s="48">
        <f t="shared" si="968"/>
        <v>-123.1394271089694</v>
      </c>
      <c r="EV87" s="48">
        <f t="shared" si="968"/>
        <v>-123.1394271089694</v>
      </c>
      <c r="EW87" s="48">
        <f t="shared" si="968"/>
        <v>-123.1394271089694</v>
      </c>
      <c r="EX87" s="48">
        <f t="shared" si="968"/>
        <v>-123.1394271089694</v>
      </c>
      <c r="EY87" s="48">
        <f t="shared" si="968"/>
        <v>-123.1394271089694</v>
      </c>
      <c r="EZ87" s="48">
        <f t="shared" si="968"/>
        <v>-123.1394271089694</v>
      </c>
      <c r="FA87" s="48">
        <f t="shared" si="968"/>
        <v>-123.1394271089694</v>
      </c>
      <c r="FB87" s="48">
        <f t="shared" si="968"/>
        <v>-123.1394271089694</v>
      </c>
      <c r="FC87" s="48">
        <f t="shared" si="968"/>
        <v>-123.1394271089694</v>
      </c>
      <c r="FD87" s="48">
        <f t="shared" si="968"/>
        <v>-123.1394271089694</v>
      </c>
      <c r="FE87" s="48">
        <f t="shared" si="968"/>
        <v>-123.1394271089694</v>
      </c>
      <c r="FF87" s="48">
        <f t="shared" si="968"/>
        <v>-123.1394271089694</v>
      </c>
      <c r="FG87" s="48">
        <f t="shared" si="968"/>
        <v>-123.1394271089694</v>
      </c>
      <c r="FH87" s="48">
        <f t="shared" si="968"/>
        <v>-123.1394271089694</v>
      </c>
      <c r="FI87" s="48">
        <f t="shared" si="968"/>
        <v>-123.1394271089694</v>
      </c>
      <c r="FJ87" s="48">
        <f t="shared" si="968"/>
        <v>-123.1394271089694</v>
      </c>
      <c r="FK87" s="48">
        <f t="shared" si="968"/>
        <v>-123.1394271089694</v>
      </c>
      <c r="FL87" s="48">
        <f t="shared" si="968"/>
        <v>-123.1394271089694</v>
      </c>
      <c r="FM87" s="48">
        <f t="shared" si="968"/>
        <v>-123.1394271089694</v>
      </c>
      <c r="FN87" s="48">
        <f t="shared" si="968"/>
        <v>-123.1394271089694</v>
      </c>
      <c r="FO87" s="48">
        <f t="shared" si="968"/>
        <v>-123.1394271089694</v>
      </c>
      <c r="FP87" s="48">
        <f t="shared" si="968"/>
        <v>-123.1394271089694</v>
      </c>
      <c r="FQ87" s="48">
        <f t="shared" si="968"/>
        <v>-123.1394271089694</v>
      </c>
      <c r="FR87" s="48">
        <f t="shared" si="968"/>
        <v>-123.1394271089694</v>
      </c>
      <c r="FS87" s="48">
        <f t="shared" si="968"/>
        <v>-123.1394271089694</v>
      </c>
      <c r="FT87" s="48">
        <f t="shared" si="968"/>
        <v>-123.1394271089694</v>
      </c>
      <c r="FU87" s="48">
        <f t="shared" si="968"/>
        <v>-123.1394271089694</v>
      </c>
      <c r="FV87" s="48">
        <f t="shared" si="968"/>
        <v>-123.1394271089694</v>
      </c>
      <c r="FW87" s="48">
        <f t="shared" si="968"/>
        <v>-123.1394271089694</v>
      </c>
      <c r="FX87" s="48">
        <f t="shared" si="968"/>
        <v>-123.1394271089694</v>
      </c>
      <c r="FY87" s="48">
        <f t="shared" si="968"/>
        <v>-123.1394271089694</v>
      </c>
      <c r="FZ87" s="48">
        <f t="shared" si="968"/>
        <v>-123.1394271089694</v>
      </c>
      <c r="GA87" s="48">
        <f t="shared" si="968"/>
        <v>-123.1394271089694</v>
      </c>
      <c r="GB87" s="48">
        <f t="shared" si="968"/>
        <v>-123.1394271089694</v>
      </c>
      <c r="GC87" s="48">
        <f t="shared" si="968"/>
        <v>-123.1394271089694</v>
      </c>
      <c r="GD87" s="48">
        <f t="shared" si="968"/>
        <v>-123.1394271089694</v>
      </c>
      <c r="GE87" s="48">
        <f t="shared" si="968"/>
        <v>-123.1394271089694</v>
      </c>
      <c r="GF87" s="48">
        <f t="shared" si="968"/>
        <v>-123.1394271089694</v>
      </c>
      <c r="GG87" s="48">
        <f t="shared" si="968"/>
        <v>-123.1394271089694</v>
      </c>
      <c r="GH87" s="48">
        <f t="shared" si="968"/>
        <v>-123.1394271089694</v>
      </c>
      <c r="GI87" s="48">
        <f t="shared" si="968"/>
        <v>-123.1394271089694</v>
      </c>
      <c r="GJ87" s="48">
        <f t="shared" si="968"/>
        <v>-123.1394271089694</v>
      </c>
      <c r="GK87" s="48">
        <f t="shared" si="968"/>
        <v>-123.1394271089694</v>
      </c>
      <c r="GL87" s="48">
        <f t="shared" si="968"/>
        <v>-123.1394271089694</v>
      </c>
      <c r="GM87" s="48">
        <f t="shared" si="968"/>
        <v>-123.1394271089694</v>
      </c>
      <c r="GN87" s="48">
        <f t="shared" si="968"/>
        <v>-123.1394271089694</v>
      </c>
      <c r="GO87" s="48">
        <f t="shared" si="968"/>
        <v>-123.1394271089694</v>
      </c>
      <c r="GP87" s="48">
        <f t="shared" si="968"/>
        <v>-123.1394271089694</v>
      </c>
      <c r="GQ87" s="48">
        <f t="shared" si="968"/>
        <v>-123.1394271089694</v>
      </c>
      <c r="GR87" s="48">
        <f t="shared" si="968"/>
        <v>-123.1394271089694</v>
      </c>
      <c r="GS87" s="48">
        <f t="shared" si="968"/>
        <v>-123.1394271089694</v>
      </c>
      <c r="GT87" s="48">
        <f t="shared" si="968"/>
        <v>-123.1394271089694</v>
      </c>
      <c r="GU87" s="48">
        <f t="shared" si="968"/>
        <v>-123.1394271089694</v>
      </c>
      <c r="GV87" s="48">
        <f t="shared" si="968"/>
        <v>-123.1394271089694</v>
      </c>
      <c r="GW87" s="48">
        <f t="shared" si="968"/>
        <v>-123.1394271089694</v>
      </c>
      <c r="GX87" s="48">
        <f t="shared" si="968"/>
        <v>-123.1394271089694</v>
      </c>
      <c r="GY87" s="48">
        <f t="shared" si="968"/>
        <v>-123.1394271089694</v>
      </c>
      <c r="GZ87" s="48">
        <f t="shared" si="968"/>
        <v>-123.1394271089694</v>
      </c>
      <c r="HA87" s="48">
        <f t="shared" si="968"/>
        <v>-123.1394271089694</v>
      </c>
      <c r="HB87" s="48">
        <f t="shared" si="968"/>
        <v>-123.1394271089694</v>
      </c>
      <c r="HC87" s="48">
        <f t="shared" si="968"/>
        <v>-123.1394271089694</v>
      </c>
      <c r="HD87" s="48">
        <f t="shared" ref="HD87:JH87" si="969">IF(HD84&gt;360,HC87,HC86*SIN(RADIANS(HD84)))</f>
        <v>-123.1394271089694</v>
      </c>
      <c r="HE87" s="48">
        <f t="shared" si="969"/>
        <v>-123.1394271089694</v>
      </c>
      <c r="HF87" s="48">
        <f t="shared" si="969"/>
        <v>-123.1394271089694</v>
      </c>
      <c r="HG87" s="48">
        <f t="shared" si="969"/>
        <v>-123.1394271089694</v>
      </c>
      <c r="HH87" s="48">
        <f t="shared" si="969"/>
        <v>-123.1394271089694</v>
      </c>
      <c r="HI87" s="48">
        <f t="shared" si="969"/>
        <v>-123.1394271089694</v>
      </c>
      <c r="HJ87" s="48">
        <f t="shared" si="969"/>
        <v>-123.1394271089694</v>
      </c>
      <c r="HK87" s="48">
        <f t="shared" si="969"/>
        <v>-123.1394271089694</v>
      </c>
      <c r="HL87" s="48">
        <f t="shared" si="969"/>
        <v>-123.1394271089694</v>
      </c>
      <c r="HM87" s="48">
        <f t="shared" si="969"/>
        <v>-123.1394271089694</v>
      </c>
      <c r="HN87" s="48">
        <f t="shared" si="969"/>
        <v>-123.1394271089694</v>
      </c>
      <c r="HO87" s="48">
        <f t="shared" si="969"/>
        <v>-123.1394271089694</v>
      </c>
      <c r="HP87" s="48">
        <f t="shared" si="969"/>
        <v>-123.1394271089694</v>
      </c>
      <c r="HQ87" s="48">
        <f t="shared" si="969"/>
        <v>-123.1394271089694</v>
      </c>
      <c r="HR87" s="48">
        <f t="shared" si="969"/>
        <v>-123.1394271089694</v>
      </c>
      <c r="HS87" s="48">
        <f t="shared" si="969"/>
        <v>-123.1394271089694</v>
      </c>
      <c r="HT87" s="48">
        <f t="shared" si="969"/>
        <v>-123.1394271089694</v>
      </c>
      <c r="HU87" s="48">
        <f t="shared" si="969"/>
        <v>-123.1394271089694</v>
      </c>
      <c r="HV87" s="48">
        <f t="shared" si="969"/>
        <v>-123.1394271089694</v>
      </c>
      <c r="HW87" s="48">
        <f t="shared" si="969"/>
        <v>-123.1394271089694</v>
      </c>
      <c r="HX87" s="48">
        <f t="shared" si="969"/>
        <v>-123.1394271089694</v>
      </c>
      <c r="HY87" s="48">
        <f t="shared" si="969"/>
        <v>-123.1394271089694</v>
      </c>
      <c r="HZ87" s="48">
        <f t="shared" si="969"/>
        <v>-123.1394271089694</v>
      </c>
      <c r="IA87" s="48">
        <f t="shared" si="969"/>
        <v>-123.1394271089694</v>
      </c>
      <c r="IB87" s="48">
        <f t="shared" si="969"/>
        <v>-123.1394271089694</v>
      </c>
      <c r="IC87" s="48">
        <f t="shared" si="969"/>
        <v>-123.1394271089694</v>
      </c>
      <c r="ID87" s="48">
        <f t="shared" si="969"/>
        <v>-123.1394271089694</v>
      </c>
      <c r="IE87" s="48">
        <f t="shared" si="969"/>
        <v>-123.1394271089694</v>
      </c>
      <c r="IF87" s="48">
        <f t="shared" si="969"/>
        <v>-123.1394271089694</v>
      </c>
      <c r="IG87" s="48">
        <f t="shared" si="969"/>
        <v>-123.1394271089694</v>
      </c>
      <c r="IH87" s="48">
        <f t="shared" si="969"/>
        <v>-123.1394271089694</v>
      </c>
      <c r="II87" s="48">
        <f t="shared" si="969"/>
        <v>-123.1394271089694</v>
      </c>
      <c r="IJ87" s="48">
        <f t="shared" si="969"/>
        <v>-123.1394271089694</v>
      </c>
      <c r="IK87" s="48">
        <f t="shared" si="969"/>
        <v>-123.1394271089694</v>
      </c>
      <c r="IL87" s="48">
        <f t="shared" si="969"/>
        <v>-123.1394271089694</v>
      </c>
      <c r="IM87" s="48">
        <f t="shared" si="969"/>
        <v>-123.1394271089694</v>
      </c>
      <c r="IN87" s="48">
        <f t="shared" si="969"/>
        <v>-123.1394271089694</v>
      </c>
      <c r="IO87" s="48">
        <f t="shared" si="969"/>
        <v>-123.1394271089694</v>
      </c>
      <c r="IP87" s="48">
        <f t="shared" si="969"/>
        <v>-123.1394271089694</v>
      </c>
      <c r="IQ87" s="48">
        <f t="shared" si="969"/>
        <v>-123.1394271089694</v>
      </c>
      <c r="IR87" s="48">
        <f t="shared" si="969"/>
        <v>-123.1394271089694</v>
      </c>
      <c r="IS87" s="48">
        <f t="shared" si="969"/>
        <v>-123.1394271089694</v>
      </c>
      <c r="IT87" s="48">
        <f t="shared" si="969"/>
        <v>-123.1394271089694</v>
      </c>
      <c r="IU87" s="48">
        <f t="shared" si="969"/>
        <v>-123.1394271089694</v>
      </c>
      <c r="IV87" s="48">
        <f t="shared" si="969"/>
        <v>-123.1394271089694</v>
      </c>
      <c r="IW87" s="48">
        <f t="shared" si="969"/>
        <v>-123.1394271089694</v>
      </c>
      <c r="IX87" s="48">
        <f t="shared" si="969"/>
        <v>-123.1394271089694</v>
      </c>
      <c r="IY87" s="48">
        <f t="shared" si="969"/>
        <v>-123.1394271089694</v>
      </c>
      <c r="IZ87" s="48">
        <f t="shared" si="969"/>
        <v>-123.1394271089694</v>
      </c>
      <c r="JA87" s="48">
        <f t="shared" si="969"/>
        <v>-123.1394271089694</v>
      </c>
      <c r="JB87" s="48">
        <f t="shared" si="969"/>
        <v>-123.1394271089694</v>
      </c>
      <c r="JC87" s="48">
        <f t="shared" si="969"/>
        <v>-123.1394271089694</v>
      </c>
      <c r="JD87" s="48">
        <f t="shared" si="969"/>
        <v>-123.1394271089694</v>
      </c>
      <c r="JE87" s="48">
        <f t="shared" si="969"/>
        <v>-123.1394271089694</v>
      </c>
      <c r="JF87" s="48">
        <f t="shared" si="969"/>
        <v>-123.1394271089694</v>
      </c>
      <c r="JG87" s="48">
        <f t="shared" si="969"/>
        <v>-123.1394271089694</v>
      </c>
      <c r="JH87" s="48">
        <f t="shared" si="969"/>
        <v>-123.1394271089694</v>
      </c>
    </row>
    <row r="88" spans="16:268" hidden="1" x14ac:dyDescent="0.25">
      <c r="P88" s="48"/>
      <c r="Q88" s="48"/>
      <c r="R88" s="48">
        <f t="shared" si="965"/>
        <v>6616.6692684988293</v>
      </c>
      <c r="S88" s="48">
        <f>IF(S84&gt;360,R88,S86*COS(RADIANS(S84)))</f>
        <v>6616.6692684988293</v>
      </c>
      <c r="T88" s="48">
        <f t="shared" ref="T88:CE88" si="970">IF(T84&gt;360,S88,T86*COS(RADIANS(T84)))</f>
        <v>6616.6692684988293</v>
      </c>
      <c r="U88" s="48">
        <f t="shared" si="970"/>
        <v>6616.6692684988293</v>
      </c>
      <c r="V88" s="48">
        <f t="shared" si="970"/>
        <v>6616.6692684988293</v>
      </c>
      <c r="W88" s="48">
        <f t="shared" si="970"/>
        <v>6616.6692684988293</v>
      </c>
      <c r="X88" s="48">
        <f t="shared" si="970"/>
        <v>6616.6692684988293</v>
      </c>
      <c r="Y88" s="48">
        <f t="shared" si="970"/>
        <v>6616.6692684988293</v>
      </c>
      <c r="Z88" s="48">
        <f t="shared" si="970"/>
        <v>6616.6692684988293</v>
      </c>
      <c r="AA88" s="48">
        <f t="shared" si="970"/>
        <v>6616.6692684988293</v>
      </c>
      <c r="AB88" s="48">
        <f t="shared" si="970"/>
        <v>6616.6692684988293</v>
      </c>
      <c r="AC88" s="48">
        <f t="shared" si="970"/>
        <v>6616.6692684988293</v>
      </c>
      <c r="AD88" s="48">
        <f t="shared" si="970"/>
        <v>6616.6692684988293</v>
      </c>
      <c r="AE88" s="48">
        <f t="shared" si="970"/>
        <v>6616.6692684988293</v>
      </c>
      <c r="AF88" s="48">
        <f t="shared" si="970"/>
        <v>6616.6692684988293</v>
      </c>
      <c r="AG88" s="48">
        <f t="shared" si="970"/>
        <v>6616.6692684988293</v>
      </c>
      <c r="AH88" s="48">
        <f t="shared" si="970"/>
        <v>6616.6692684988293</v>
      </c>
      <c r="AI88" s="48">
        <f t="shared" si="970"/>
        <v>6616.6692684988293</v>
      </c>
      <c r="AJ88" s="48">
        <f t="shared" si="970"/>
        <v>6616.6692684988293</v>
      </c>
      <c r="AK88" s="48">
        <f t="shared" si="970"/>
        <v>6616.6692684988293</v>
      </c>
      <c r="AL88" s="48">
        <f t="shared" si="970"/>
        <v>6616.6692684988293</v>
      </c>
      <c r="AM88" s="48">
        <f t="shared" si="970"/>
        <v>6616.6692684988293</v>
      </c>
      <c r="AN88" s="48">
        <f t="shared" si="970"/>
        <v>6616.6692684988293</v>
      </c>
      <c r="AO88" s="48">
        <f t="shared" si="970"/>
        <v>6616.6692684988293</v>
      </c>
      <c r="AP88" s="48">
        <f t="shared" si="970"/>
        <v>6616.6692684988293</v>
      </c>
      <c r="AQ88" s="48">
        <f t="shared" si="970"/>
        <v>6616.6692684988293</v>
      </c>
      <c r="AR88" s="48">
        <f t="shared" si="970"/>
        <v>6616.6692684988293</v>
      </c>
      <c r="AS88" s="48">
        <f t="shared" si="970"/>
        <v>6616.6692684988293</v>
      </c>
      <c r="AT88" s="48">
        <f t="shared" si="970"/>
        <v>6616.6692684988293</v>
      </c>
      <c r="AU88" s="48">
        <f t="shared" si="970"/>
        <v>6616.6692684988293</v>
      </c>
      <c r="AV88" s="48">
        <f t="shared" si="970"/>
        <v>6616.6692684988293</v>
      </c>
      <c r="AW88" s="48">
        <f t="shared" si="970"/>
        <v>6616.6692684988293</v>
      </c>
      <c r="AX88" s="48">
        <f t="shared" si="970"/>
        <v>6616.6692684988293</v>
      </c>
      <c r="AY88" s="48">
        <f t="shared" si="970"/>
        <v>6616.6692684988293</v>
      </c>
      <c r="AZ88" s="48">
        <f t="shared" si="970"/>
        <v>6616.6692684988293</v>
      </c>
      <c r="BA88" s="48">
        <f t="shared" si="970"/>
        <v>6616.6692684988293</v>
      </c>
      <c r="BB88" s="48">
        <f t="shared" si="970"/>
        <v>6616.6692684988293</v>
      </c>
      <c r="BC88" s="48">
        <f t="shared" si="970"/>
        <v>6616.6692684988293</v>
      </c>
      <c r="BD88" s="48">
        <f t="shared" si="970"/>
        <v>6616.6692684988293</v>
      </c>
      <c r="BE88" s="48">
        <f t="shared" si="970"/>
        <v>6616.6692684988293</v>
      </c>
      <c r="BF88" s="48">
        <f t="shared" si="970"/>
        <v>6616.6692684988293</v>
      </c>
      <c r="BG88" s="48">
        <f t="shared" si="970"/>
        <v>6616.6692684988293</v>
      </c>
      <c r="BH88" s="48">
        <f t="shared" si="970"/>
        <v>6616.6692684988293</v>
      </c>
      <c r="BI88" s="48">
        <f t="shared" si="970"/>
        <v>6616.6692684988293</v>
      </c>
      <c r="BJ88" s="48">
        <f t="shared" si="970"/>
        <v>6616.6692684988293</v>
      </c>
      <c r="BK88" s="48">
        <f t="shared" si="970"/>
        <v>6616.6692684988293</v>
      </c>
      <c r="BL88" s="48">
        <f t="shared" si="970"/>
        <v>6616.6692684988293</v>
      </c>
      <c r="BM88" s="48">
        <f t="shared" si="970"/>
        <v>6616.6692684988293</v>
      </c>
      <c r="BN88" s="48">
        <f t="shared" si="970"/>
        <v>6616.6692684988293</v>
      </c>
      <c r="BO88" s="48">
        <f t="shared" si="970"/>
        <v>6616.6692684988293</v>
      </c>
      <c r="BP88" s="48">
        <f t="shared" si="970"/>
        <v>6616.6692684988293</v>
      </c>
      <c r="BQ88" s="48">
        <f t="shared" si="970"/>
        <v>6616.6692684988293</v>
      </c>
      <c r="BR88" s="48">
        <f t="shared" si="970"/>
        <v>6616.6692684988293</v>
      </c>
      <c r="BS88" s="48">
        <f t="shared" si="970"/>
        <v>6616.6692684988293</v>
      </c>
      <c r="BT88" s="48">
        <f t="shared" si="970"/>
        <v>6616.6692684988293</v>
      </c>
      <c r="BU88" s="48">
        <f t="shared" si="970"/>
        <v>6616.6692684988293</v>
      </c>
      <c r="BV88" s="48">
        <f t="shared" si="970"/>
        <v>6616.6692684988293</v>
      </c>
      <c r="BW88" s="48">
        <f t="shared" si="970"/>
        <v>6616.6692684988293</v>
      </c>
      <c r="BX88" s="48">
        <f t="shared" si="970"/>
        <v>6616.6692684988293</v>
      </c>
      <c r="BY88" s="48">
        <f t="shared" si="970"/>
        <v>6616.6692684988293</v>
      </c>
      <c r="BZ88" s="48">
        <f t="shared" si="970"/>
        <v>6616.6692684988293</v>
      </c>
      <c r="CA88" s="48">
        <f t="shared" si="970"/>
        <v>6616.6692684988293</v>
      </c>
      <c r="CB88" s="48">
        <f t="shared" si="970"/>
        <v>6616.6692684988293</v>
      </c>
      <c r="CC88" s="48">
        <f t="shared" si="970"/>
        <v>6616.6692684988293</v>
      </c>
      <c r="CD88" s="48">
        <f t="shared" si="970"/>
        <v>6616.6692684988293</v>
      </c>
      <c r="CE88" s="48">
        <f t="shared" si="970"/>
        <v>6616.6692684988293</v>
      </c>
      <c r="CF88" s="48">
        <f t="shared" ref="CF88:EQ88" si="971">IF(CF84&gt;360,CE88,CF86*COS(RADIANS(CF84)))</f>
        <v>6616.6692684988293</v>
      </c>
      <c r="CG88" s="48">
        <f t="shared" si="971"/>
        <v>6616.6692684988293</v>
      </c>
      <c r="CH88" s="48">
        <f t="shared" si="971"/>
        <v>6616.6692684988293</v>
      </c>
      <c r="CI88" s="48">
        <f t="shared" si="971"/>
        <v>6616.6692684988293</v>
      </c>
      <c r="CJ88" s="48">
        <f t="shared" si="971"/>
        <v>6616.6692684988293</v>
      </c>
      <c r="CK88" s="48">
        <f t="shared" si="971"/>
        <v>6616.6692684988293</v>
      </c>
      <c r="CL88" s="48">
        <f t="shared" si="971"/>
        <v>6616.6692684988293</v>
      </c>
      <c r="CM88" s="48">
        <f t="shared" si="971"/>
        <v>6616.6692684988293</v>
      </c>
      <c r="CN88" s="48">
        <f t="shared" si="971"/>
        <v>6616.6692684988293</v>
      </c>
      <c r="CO88" s="48">
        <f t="shared" si="971"/>
        <v>6616.6692684988293</v>
      </c>
      <c r="CP88" s="48">
        <f t="shared" si="971"/>
        <v>6616.6692684988293</v>
      </c>
      <c r="CQ88" s="48">
        <f t="shared" si="971"/>
        <v>6616.6692684988293</v>
      </c>
      <c r="CR88" s="48">
        <f t="shared" si="971"/>
        <v>6616.6692684988293</v>
      </c>
      <c r="CS88" s="48">
        <f t="shared" si="971"/>
        <v>6616.6692684988293</v>
      </c>
      <c r="CT88" s="48">
        <f t="shared" si="971"/>
        <v>6616.6692684988293</v>
      </c>
      <c r="CU88" s="48">
        <f t="shared" si="971"/>
        <v>6616.6692684988293</v>
      </c>
      <c r="CV88" s="48">
        <f t="shared" si="971"/>
        <v>6616.6692684988293</v>
      </c>
      <c r="CW88" s="48">
        <f t="shared" si="971"/>
        <v>6616.6692684988293</v>
      </c>
      <c r="CX88" s="48">
        <f t="shared" si="971"/>
        <v>6616.6692684988293</v>
      </c>
      <c r="CY88" s="48">
        <f t="shared" si="971"/>
        <v>6616.6692684988293</v>
      </c>
      <c r="CZ88" s="48">
        <f t="shared" si="971"/>
        <v>6616.6692684988293</v>
      </c>
      <c r="DA88" s="48">
        <f t="shared" si="971"/>
        <v>6616.6692684988293</v>
      </c>
      <c r="DB88" s="48">
        <f t="shared" si="971"/>
        <v>6616.6692684988293</v>
      </c>
      <c r="DC88" s="48">
        <f t="shared" si="971"/>
        <v>6616.6692684988293</v>
      </c>
      <c r="DD88" s="48">
        <f t="shared" si="971"/>
        <v>6616.6692684988293</v>
      </c>
      <c r="DE88" s="48">
        <f t="shared" si="971"/>
        <v>6616.6692684988293</v>
      </c>
      <c r="DF88" s="48">
        <f t="shared" si="971"/>
        <v>6616.6692684988293</v>
      </c>
      <c r="DG88" s="48">
        <f t="shared" si="971"/>
        <v>6616.6692684988293</v>
      </c>
      <c r="DH88" s="48">
        <f t="shared" si="971"/>
        <v>6616.6692684988293</v>
      </c>
      <c r="DI88" s="48">
        <f t="shared" si="971"/>
        <v>6616.6692684988293</v>
      </c>
      <c r="DJ88" s="48">
        <f t="shared" si="971"/>
        <v>6616.6692684988293</v>
      </c>
      <c r="DK88" s="48">
        <f t="shared" si="971"/>
        <v>6616.6692684988293</v>
      </c>
      <c r="DL88" s="48">
        <f t="shared" si="971"/>
        <v>6616.6692684988293</v>
      </c>
      <c r="DM88" s="48">
        <f t="shared" si="971"/>
        <v>6616.6692684988293</v>
      </c>
      <c r="DN88" s="48">
        <f t="shared" si="971"/>
        <v>6616.6692684988293</v>
      </c>
      <c r="DO88" s="48">
        <f t="shared" si="971"/>
        <v>6616.6692684988293</v>
      </c>
      <c r="DP88" s="48">
        <f t="shared" si="971"/>
        <v>6616.6692684988293</v>
      </c>
      <c r="DQ88" s="48">
        <f t="shared" si="971"/>
        <v>6616.6692684988293</v>
      </c>
      <c r="DR88" s="48">
        <f t="shared" si="971"/>
        <v>6616.6692684988293</v>
      </c>
      <c r="DS88" s="48">
        <f t="shared" si="971"/>
        <v>6616.6692684988293</v>
      </c>
      <c r="DT88" s="48">
        <f t="shared" si="971"/>
        <v>6616.6692684988293</v>
      </c>
      <c r="DU88" s="48">
        <f t="shared" si="971"/>
        <v>6616.6692684988293</v>
      </c>
      <c r="DV88" s="48">
        <f t="shared" si="971"/>
        <v>6616.6692684988293</v>
      </c>
      <c r="DW88" s="48">
        <f t="shared" si="971"/>
        <v>6616.6692684988293</v>
      </c>
      <c r="DX88" s="48">
        <f t="shared" si="971"/>
        <v>6616.6692684988293</v>
      </c>
      <c r="DY88" s="48">
        <f t="shared" si="971"/>
        <v>6616.6692684988293</v>
      </c>
      <c r="DZ88" s="48">
        <f t="shared" si="971"/>
        <v>6616.6692684988293</v>
      </c>
      <c r="EA88" s="48">
        <f t="shared" si="971"/>
        <v>6616.6692684988293</v>
      </c>
      <c r="EB88" s="48">
        <f t="shared" si="971"/>
        <v>6616.6692684988293</v>
      </c>
      <c r="EC88" s="48">
        <f t="shared" si="971"/>
        <v>6616.6692684988293</v>
      </c>
      <c r="ED88" s="48">
        <f t="shared" si="971"/>
        <v>6616.6692684988293</v>
      </c>
      <c r="EE88" s="48">
        <f t="shared" si="971"/>
        <v>6616.6692684988293</v>
      </c>
      <c r="EF88" s="48">
        <f t="shared" si="971"/>
        <v>6616.6692684988293</v>
      </c>
      <c r="EG88" s="48">
        <f t="shared" si="971"/>
        <v>6616.6692684988293</v>
      </c>
      <c r="EH88" s="48">
        <f t="shared" si="971"/>
        <v>6616.6692684988293</v>
      </c>
      <c r="EI88" s="48">
        <f t="shared" si="971"/>
        <v>6616.6692684988293</v>
      </c>
      <c r="EJ88" s="48">
        <f t="shared" si="971"/>
        <v>6616.6692684988293</v>
      </c>
      <c r="EK88" s="48">
        <f t="shared" si="971"/>
        <v>6616.6692684988293</v>
      </c>
      <c r="EL88" s="48">
        <f t="shared" si="971"/>
        <v>6616.6692684988293</v>
      </c>
      <c r="EM88" s="48">
        <f t="shared" si="971"/>
        <v>6616.6692684988293</v>
      </c>
      <c r="EN88" s="48">
        <f t="shared" si="971"/>
        <v>6616.6692684988293</v>
      </c>
      <c r="EO88" s="48">
        <f t="shared" si="971"/>
        <v>6616.6692684988293</v>
      </c>
      <c r="EP88" s="48">
        <f t="shared" si="971"/>
        <v>6616.6692684988293</v>
      </c>
      <c r="EQ88" s="48">
        <f t="shared" si="971"/>
        <v>6616.6692684988293</v>
      </c>
      <c r="ER88" s="48">
        <f t="shared" ref="ER88:HC88" si="972">IF(ER84&gt;360,EQ88,ER86*COS(RADIANS(ER84)))</f>
        <v>6616.6692684988293</v>
      </c>
      <c r="ES88" s="48">
        <f t="shared" si="972"/>
        <v>6616.6692684988293</v>
      </c>
      <c r="ET88" s="48">
        <f t="shared" si="972"/>
        <v>6616.6692684988293</v>
      </c>
      <c r="EU88" s="48">
        <f t="shared" si="972"/>
        <v>6616.6692684988293</v>
      </c>
      <c r="EV88" s="48">
        <f t="shared" si="972"/>
        <v>6616.6692684988293</v>
      </c>
      <c r="EW88" s="48">
        <f t="shared" si="972"/>
        <v>6616.6692684988293</v>
      </c>
      <c r="EX88" s="48">
        <f t="shared" si="972"/>
        <v>6616.6692684988293</v>
      </c>
      <c r="EY88" s="48">
        <f t="shared" si="972"/>
        <v>6616.6692684988293</v>
      </c>
      <c r="EZ88" s="48">
        <f t="shared" si="972"/>
        <v>6616.6692684988293</v>
      </c>
      <c r="FA88" s="48">
        <f t="shared" si="972"/>
        <v>6616.6692684988293</v>
      </c>
      <c r="FB88" s="48">
        <f t="shared" si="972"/>
        <v>6616.6692684988293</v>
      </c>
      <c r="FC88" s="48">
        <f t="shared" si="972"/>
        <v>6616.6692684988293</v>
      </c>
      <c r="FD88" s="48">
        <f t="shared" si="972"/>
        <v>6616.6692684988293</v>
      </c>
      <c r="FE88" s="48">
        <f t="shared" si="972"/>
        <v>6616.6692684988293</v>
      </c>
      <c r="FF88" s="48">
        <f t="shared" si="972"/>
        <v>6616.6692684988293</v>
      </c>
      <c r="FG88" s="48">
        <f t="shared" si="972"/>
        <v>6616.6692684988293</v>
      </c>
      <c r="FH88" s="48">
        <f t="shared" si="972"/>
        <v>6616.6692684988293</v>
      </c>
      <c r="FI88" s="48">
        <f t="shared" si="972"/>
        <v>6616.6692684988293</v>
      </c>
      <c r="FJ88" s="48">
        <f t="shared" si="972"/>
        <v>6616.6692684988293</v>
      </c>
      <c r="FK88" s="48">
        <f t="shared" si="972"/>
        <v>6616.6692684988293</v>
      </c>
      <c r="FL88" s="48">
        <f t="shared" si="972"/>
        <v>6616.6692684988293</v>
      </c>
      <c r="FM88" s="48">
        <f t="shared" si="972"/>
        <v>6616.6692684988293</v>
      </c>
      <c r="FN88" s="48">
        <f t="shared" si="972"/>
        <v>6616.6692684988293</v>
      </c>
      <c r="FO88" s="48">
        <f t="shared" si="972"/>
        <v>6616.6692684988293</v>
      </c>
      <c r="FP88" s="48">
        <f t="shared" si="972"/>
        <v>6616.6692684988293</v>
      </c>
      <c r="FQ88" s="48">
        <f t="shared" si="972"/>
        <v>6616.6692684988293</v>
      </c>
      <c r="FR88" s="48">
        <f t="shared" si="972"/>
        <v>6616.6692684988293</v>
      </c>
      <c r="FS88" s="48">
        <f t="shared" si="972"/>
        <v>6616.6692684988293</v>
      </c>
      <c r="FT88" s="48">
        <f t="shared" si="972"/>
        <v>6616.6692684988293</v>
      </c>
      <c r="FU88" s="48">
        <f t="shared" si="972"/>
        <v>6616.6692684988293</v>
      </c>
      <c r="FV88" s="48">
        <f t="shared" si="972"/>
        <v>6616.6692684988293</v>
      </c>
      <c r="FW88" s="48">
        <f t="shared" si="972"/>
        <v>6616.6692684988293</v>
      </c>
      <c r="FX88" s="48">
        <f t="shared" si="972"/>
        <v>6616.6692684988293</v>
      </c>
      <c r="FY88" s="48">
        <f t="shared" si="972"/>
        <v>6616.6692684988293</v>
      </c>
      <c r="FZ88" s="48">
        <f t="shared" si="972"/>
        <v>6616.6692684988293</v>
      </c>
      <c r="GA88" s="48">
        <f t="shared" si="972"/>
        <v>6616.6692684988293</v>
      </c>
      <c r="GB88" s="48">
        <f t="shared" si="972"/>
        <v>6616.6692684988293</v>
      </c>
      <c r="GC88" s="48">
        <f t="shared" si="972"/>
        <v>6616.6692684988293</v>
      </c>
      <c r="GD88" s="48">
        <f t="shared" si="972"/>
        <v>6616.6692684988293</v>
      </c>
      <c r="GE88" s="48">
        <f t="shared" si="972"/>
        <v>6616.6692684988293</v>
      </c>
      <c r="GF88" s="48">
        <f t="shared" si="972"/>
        <v>6616.6692684988293</v>
      </c>
      <c r="GG88" s="48">
        <f t="shared" si="972"/>
        <v>6616.6692684988293</v>
      </c>
      <c r="GH88" s="48">
        <f t="shared" si="972"/>
        <v>6616.6692684988293</v>
      </c>
      <c r="GI88" s="48">
        <f t="shared" si="972"/>
        <v>6616.6692684988293</v>
      </c>
      <c r="GJ88" s="48">
        <f t="shared" si="972"/>
        <v>6616.6692684988293</v>
      </c>
      <c r="GK88" s="48">
        <f t="shared" si="972"/>
        <v>6616.6692684988293</v>
      </c>
      <c r="GL88" s="48">
        <f t="shared" si="972"/>
        <v>6616.6692684988293</v>
      </c>
      <c r="GM88" s="48">
        <f t="shared" si="972"/>
        <v>6616.6692684988293</v>
      </c>
      <c r="GN88" s="48">
        <f t="shared" si="972"/>
        <v>6616.6692684988293</v>
      </c>
      <c r="GO88" s="48">
        <f t="shared" si="972"/>
        <v>6616.6692684988293</v>
      </c>
      <c r="GP88" s="48">
        <f t="shared" si="972"/>
        <v>6616.6692684988293</v>
      </c>
      <c r="GQ88" s="48">
        <f t="shared" si="972"/>
        <v>6616.6692684988293</v>
      </c>
      <c r="GR88" s="48">
        <f t="shared" si="972"/>
        <v>6616.6692684988293</v>
      </c>
      <c r="GS88" s="48">
        <f t="shared" si="972"/>
        <v>6616.6692684988293</v>
      </c>
      <c r="GT88" s="48">
        <f t="shared" si="972"/>
        <v>6616.6692684988293</v>
      </c>
      <c r="GU88" s="48">
        <f t="shared" si="972"/>
        <v>6616.6692684988293</v>
      </c>
      <c r="GV88" s="48">
        <f t="shared" si="972"/>
        <v>6616.6692684988293</v>
      </c>
      <c r="GW88" s="48">
        <f t="shared" si="972"/>
        <v>6616.6692684988293</v>
      </c>
      <c r="GX88" s="48">
        <f t="shared" si="972"/>
        <v>6616.6692684988293</v>
      </c>
      <c r="GY88" s="48">
        <f t="shared" si="972"/>
        <v>6616.6692684988293</v>
      </c>
      <c r="GZ88" s="48">
        <f t="shared" si="972"/>
        <v>6616.6692684988293</v>
      </c>
      <c r="HA88" s="48">
        <f t="shared" si="972"/>
        <v>6616.6692684988293</v>
      </c>
      <c r="HB88" s="48">
        <f t="shared" si="972"/>
        <v>6616.6692684988293</v>
      </c>
      <c r="HC88" s="48">
        <f t="shared" si="972"/>
        <v>6616.6692684988293</v>
      </c>
      <c r="HD88" s="48">
        <f t="shared" ref="HD88:JH88" si="973">IF(HD84&gt;360,HC88,HD86*COS(RADIANS(HD84)))</f>
        <v>6616.6692684988293</v>
      </c>
      <c r="HE88" s="48">
        <f t="shared" si="973"/>
        <v>6616.6692684988293</v>
      </c>
      <c r="HF88" s="48">
        <f t="shared" si="973"/>
        <v>6616.6692684988293</v>
      </c>
      <c r="HG88" s="48">
        <f t="shared" si="973"/>
        <v>6616.6692684988293</v>
      </c>
      <c r="HH88" s="48">
        <f t="shared" si="973"/>
        <v>6616.6692684988293</v>
      </c>
      <c r="HI88" s="48">
        <f t="shared" si="973"/>
        <v>6616.6692684988293</v>
      </c>
      <c r="HJ88" s="48">
        <f t="shared" si="973"/>
        <v>6616.6692684988293</v>
      </c>
      <c r="HK88" s="48">
        <f t="shared" si="973"/>
        <v>6616.6692684988293</v>
      </c>
      <c r="HL88" s="48">
        <f t="shared" si="973"/>
        <v>6616.6692684988293</v>
      </c>
      <c r="HM88" s="48">
        <f t="shared" si="973"/>
        <v>6616.6692684988293</v>
      </c>
      <c r="HN88" s="48">
        <f t="shared" si="973"/>
        <v>6616.6692684988293</v>
      </c>
      <c r="HO88" s="48">
        <f t="shared" si="973"/>
        <v>6616.6692684988293</v>
      </c>
      <c r="HP88" s="48">
        <f t="shared" si="973"/>
        <v>6616.6692684988293</v>
      </c>
      <c r="HQ88" s="48">
        <f t="shared" si="973"/>
        <v>6616.6692684988293</v>
      </c>
      <c r="HR88" s="48">
        <f t="shared" si="973"/>
        <v>6616.6692684988293</v>
      </c>
      <c r="HS88" s="48">
        <f t="shared" si="973"/>
        <v>6616.6692684988293</v>
      </c>
      <c r="HT88" s="48">
        <f t="shared" si="973"/>
        <v>6616.6692684988293</v>
      </c>
      <c r="HU88" s="48">
        <f t="shared" si="973"/>
        <v>6616.6692684988293</v>
      </c>
      <c r="HV88" s="48">
        <f t="shared" si="973"/>
        <v>6616.6692684988293</v>
      </c>
      <c r="HW88" s="48">
        <f t="shared" si="973"/>
        <v>6616.6692684988293</v>
      </c>
      <c r="HX88" s="48">
        <f t="shared" si="973"/>
        <v>6616.6692684988293</v>
      </c>
      <c r="HY88" s="48">
        <f t="shared" si="973"/>
        <v>6616.6692684988293</v>
      </c>
      <c r="HZ88" s="48">
        <f t="shared" si="973"/>
        <v>6616.6692684988293</v>
      </c>
      <c r="IA88" s="48">
        <f t="shared" si="973"/>
        <v>6616.6692684988293</v>
      </c>
      <c r="IB88" s="48">
        <f t="shared" si="973"/>
        <v>6616.6692684988293</v>
      </c>
      <c r="IC88" s="48">
        <f t="shared" si="973"/>
        <v>6616.6692684988293</v>
      </c>
      <c r="ID88" s="48">
        <f t="shared" si="973"/>
        <v>6616.6692684988293</v>
      </c>
      <c r="IE88" s="48">
        <f t="shared" si="973"/>
        <v>6616.6692684988293</v>
      </c>
      <c r="IF88" s="48">
        <f t="shared" si="973"/>
        <v>6616.6692684988293</v>
      </c>
      <c r="IG88" s="48">
        <f t="shared" si="973"/>
        <v>6616.6692684988293</v>
      </c>
      <c r="IH88" s="48">
        <f t="shared" si="973"/>
        <v>6616.6692684988293</v>
      </c>
      <c r="II88" s="48">
        <f t="shared" si="973"/>
        <v>6616.6692684988293</v>
      </c>
      <c r="IJ88" s="48">
        <f t="shared" si="973"/>
        <v>6616.6692684988293</v>
      </c>
      <c r="IK88" s="48">
        <f t="shared" si="973"/>
        <v>6616.6692684988293</v>
      </c>
      <c r="IL88" s="48">
        <f t="shared" si="973"/>
        <v>6616.6692684988293</v>
      </c>
      <c r="IM88" s="48">
        <f t="shared" si="973"/>
        <v>6616.6692684988293</v>
      </c>
      <c r="IN88" s="48">
        <f t="shared" si="973"/>
        <v>6616.6692684988293</v>
      </c>
      <c r="IO88" s="48">
        <f t="shared" si="973"/>
        <v>6616.6692684988293</v>
      </c>
      <c r="IP88" s="48">
        <f t="shared" si="973"/>
        <v>6616.6692684988293</v>
      </c>
      <c r="IQ88" s="48">
        <f t="shared" si="973"/>
        <v>6616.6692684988293</v>
      </c>
      <c r="IR88" s="48">
        <f t="shared" si="973"/>
        <v>6616.6692684988293</v>
      </c>
      <c r="IS88" s="48">
        <f t="shared" si="973"/>
        <v>6616.6692684988293</v>
      </c>
      <c r="IT88" s="48">
        <f t="shared" si="973"/>
        <v>6616.6692684988293</v>
      </c>
      <c r="IU88" s="48">
        <f t="shared" si="973"/>
        <v>6616.6692684988293</v>
      </c>
      <c r="IV88" s="48">
        <f t="shared" si="973"/>
        <v>6616.6692684988293</v>
      </c>
      <c r="IW88" s="48">
        <f t="shared" si="973"/>
        <v>6616.6692684988293</v>
      </c>
      <c r="IX88" s="48">
        <f t="shared" si="973"/>
        <v>6616.6692684988293</v>
      </c>
      <c r="IY88" s="48">
        <f t="shared" si="973"/>
        <v>6616.6692684988293</v>
      </c>
      <c r="IZ88" s="48">
        <f t="shared" si="973"/>
        <v>6616.6692684988293</v>
      </c>
      <c r="JA88" s="48">
        <f t="shared" si="973"/>
        <v>6616.6692684988293</v>
      </c>
      <c r="JB88" s="48">
        <f t="shared" si="973"/>
        <v>6616.6692684988293</v>
      </c>
      <c r="JC88" s="48">
        <f t="shared" si="973"/>
        <v>6616.6692684988293</v>
      </c>
      <c r="JD88" s="48">
        <f t="shared" si="973"/>
        <v>6616.6692684988293</v>
      </c>
      <c r="JE88" s="48">
        <f t="shared" si="973"/>
        <v>6616.6692684988293</v>
      </c>
      <c r="JF88" s="48">
        <f t="shared" si="973"/>
        <v>6616.6692684988293</v>
      </c>
      <c r="JG88" s="48">
        <f t="shared" si="973"/>
        <v>6616.6692684988293</v>
      </c>
      <c r="JH88" s="48">
        <f t="shared" si="973"/>
        <v>6616.6692684988293</v>
      </c>
    </row>
    <row r="89" spans="16:268" hidden="1" x14ac:dyDescent="0.25"/>
  </sheetData>
  <sheetProtection algorithmName="SHA-512" hashValue="9mme4lEktsW+ZRPldfStYCMBFzigtQdUi1DEPoPQ1gLOLqA6c4cXKr4qndw86i4Mpb9YK1kwO+lFZ5yKAok9nQ==" saltValue="skc154IhrO5Xgfw7JnmCpA==" spinCount="100000" sheet="1" objects="1" scenarios="1" selectLockedCells="1" selectUnlockedCells="1"/>
  <mergeCells count="28">
    <mergeCell ref="I30:L30"/>
    <mergeCell ref="B3:D3"/>
    <mergeCell ref="E3:K3"/>
    <mergeCell ref="L3:O3"/>
    <mergeCell ref="C24:F24"/>
    <mergeCell ref="I24:M26"/>
    <mergeCell ref="C25:F25"/>
    <mergeCell ref="C26:F26"/>
    <mergeCell ref="C27:F27"/>
    <mergeCell ref="I27:M28"/>
    <mergeCell ref="C28:F28"/>
    <mergeCell ref="C29:F29"/>
    <mergeCell ref="I29:L29"/>
    <mergeCell ref="C31:F31"/>
    <mergeCell ref="I31:L31"/>
    <mergeCell ref="C32:F32"/>
    <mergeCell ref="I32:L32"/>
    <mergeCell ref="C33:F33"/>
    <mergeCell ref="I33:L33"/>
    <mergeCell ref="C43:D43"/>
    <mergeCell ref="E43:G43"/>
    <mergeCell ref="C34:F34"/>
    <mergeCell ref="I34:L34"/>
    <mergeCell ref="C35:F35"/>
    <mergeCell ref="I35:L35"/>
    <mergeCell ref="C41:D41"/>
    <mergeCell ref="C42:D42"/>
    <mergeCell ref="E42:G42"/>
  </mergeCells>
  <printOptions horizontalCentered="1" verticalCentered="1"/>
  <pageMargins left="0.27559055118110237" right="0.35433070866141736" top="0.98425196850393704" bottom="0.98425196850393704" header="0.51181102362204722" footer="0.51181102362204722"/>
  <pageSetup paperSize="9" orientation="landscape" r:id="rId1"/>
  <headerFooter alignWithMargins="0">
    <oddHeader>&amp;LCopyright 2018 JD Palmer&amp;CRockets Orbits and Newton - Orbiter&amp;R&amp;D</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3"/>
  </sheetPr>
  <dimension ref="B1:O70"/>
  <sheetViews>
    <sheetView showGridLines="0" showRowColHeaders="0" workbookViewId="0">
      <selection activeCell="L2" sqref="L2"/>
    </sheetView>
  </sheetViews>
  <sheetFormatPr defaultRowHeight="13.2" x14ac:dyDescent="0.25"/>
  <cols>
    <col min="1" max="1" width="1" customWidth="1"/>
    <col min="2" max="2" width="26.6640625" customWidth="1"/>
    <col min="3" max="4" width="7.6640625" customWidth="1"/>
    <col min="5" max="5" width="0.88671875" customWidth="1"/>
    <col min="6" max="6" width="37" customWidth="1"/>
    <col min="7" max="7" width="9" customWidth="1"/>
    <col min="8" max="8" width="0.88671875" customWidth="1"/>
    <col min="9" max="9" width="26.6640625" customWidth="1"/>
    <col min="10" max="11" width="7" customWidth="1"/>
    <col min="13" max="13" width="9.33203125" customWidth="1"/>
  </cols>
  <sheetData>
    <row r="1" spans="2:15" ht="6.75" customHeight="1" thickBot="1" x14ac:dyDescent="0.3"/>
    <row r="2" spans="2:15" ht="19.5" customHeight="1" thickBot="1" x14ac:dyDescent="0.35">
      <c r="B2" s="609" t="s">
        <v>186</v>
      </c>
      <c r="C2" s="610"/>
      <c r="D2" s="611"/>
      <c r="E2" s="17"/>
      <c r="F2" s="595" t="str">
        <f>Forecast1!H52</f>
        <v>TARGET ORBIT HAS BEEN ACHIEVED - Payload Ratio of 45.7</v>
      </c>
      <c r="G2" s="596"/>
      <c r="H2" s="596"/>
      <c r="I2" s="596"/>
      <c r="J2" s="596"/>
      <c r="K2" s="597"/>
      <c r="N2" s="15"/>
    </row>
    <row r="3" spans="2:15" ht="4.5" customHeight="1" thickBot="1" x14ac:dyDescent="0.35">
      <c r="B3" s="621" t="str">
        <f>CONCATENATE("(",Input!C39," mission)")</f>
        <v>(Earth orbit mission)</v>
      </c>
      <c r="C3" s="556"/>
      <c r="D3" s="622"/>
      <c r="E3" s="17"/>
      <c r="F3" s="347"/>
      <c r="G3" s="347"/>
      <c r="H3" s="347"/>
      <c r="I3" s="347"/>
      <c r="J3" s="347"/>
      <c r="K3" s="347"/>
      <c r="N3" s="15"/>
    </row>
    <row r="4" spans="2:15" ht="14.25" customHeight="1" x14ac:dyDescent="0.25">
      <c r="B4" s="621"/>
      <c r="C4" s="556"/>
      <c r="D4" s="622"/>
      <c r="E4" s="18"/>
      <c r="F4" s="663" t="str">
        <f>Forecast1!I24</f>
        <v>The Target orbit is only considered achieved if the highest point in the final orbit is less than 10% above the lowest point (i.e. a near circular orbit), and the orbit crosses the Target orbital height.</v>
      </c>
      <c r="G4" s="664"/>
      <c r="H4" s="348"/>
      <c r="I4" s="678" t="str">
        <f>I37</f>
        <v xml:space="preserve"> </v>
      </c>
      <c r="J4" s="679"/>
      <c r="K4" s="680"/>
    </row>
    <row r="5" spans="2:15" ht="12" customHeight="1" x14ac:dyDescent="0.25">
      <c r="B5" s="95"/>
      <c r="C5" s="104" t="s">
        <v>0</v>
      </c>
      <c r="D5" s="106" t="s">
        <v>1</v>
      </c>
      <c r="E5" s="12"/>
      <c r="F5" s="665"/>
      <c r="G5" s="666"/>
      <c r="H5" s="348"/>
      <c r="I5" s="673" t="s">
        <v>3</v>
      </c>
      <c r="J5" s="674"/>
      <c r="K5" s="675"/>
    </row>
    <row r="6" spans="2:15" ht="12.75" customHeight="1" x14ac:dyDescent="0.25">
      <c r="B6" s="473" t="s">
        <v>190</v>
      </c>
      <c r="C6" s="458">
        <f t="shared" ref="C6:D9" si="0">C39</f>
        <v>400000</v>
      </c>
      <c r="D6" s="474">
        <f t="shared" si="0"/>
        <v>80000</v>
      </c>
      <c r="E6" s="21"/>
      <c r="F6" s="665"/>
      <c r="G6" s="666"/>
      <c r="H6" s="348"/>
      <c r="I6" s="345" t="s">
        <v>212</v>
      </c>
      <c r="J6" s="646" t="str">
        <f>J39</f>
        <v xml:space="preserve"> </v>
      </c>
      <c r="K6" s="647"/>
    </row>
    <row r="7" spans="2:15" ht="12.75" customHeight="1" x14ac:dyDescent="0.25">
      <c r="B7" s="475" t="s">
        <v>191</v>
      </c>
      <c r="C7" s="476">
        <f t="shared" si="0"/>
        <v>8</v>
      </c>
      <c r="D7" s="477">
        <f t="shared" si="0"/>
        <v>8</v>
      </c>
      <c r="E7" s="21"/>
      <c r="F7" s="366"/>
      <c r="G7" s="367"/>
      <c r="H7" s="348"/>
      <c r="I7" s="345" t="s">
        <v>213</v>
      </c>
      <c r="J7" s="646" t="str">
        <f>J40</f>
        <v xml:space="preserve"> </v>
      </c>
      <c r="K7" s="647"/>
      <c r="N7" s="16"/>
    </row>
    <row r="8" spans="2:15" ht="12.75" customHeight="1" x14ac:dyDescent="0.25">
      <c r="B8" s="475" t="s">
        <v>192</v>
      </c>
      <c r="C8" s="476">
        <f>C41</f>
        <v>2</v>
      </c>
      <c r="D8" s="477">
        <f>D41</f>
        <v>1.5</v>
      </c>
      <c r="E8" s="21"/>
      <c r="F8" s="366"/>
      <c r="G8" s="367"/>
      <c r="H8" s="348"/>
      <c r="I8" s="345" t="s">
        <v>214</v>
      </c>
      <c r="J8" s="661" t="str">
        <f>J41</f>
        <v/>
      </c>
      <c r="K8" s="662"/>
    </row>
    <row r="9" spans="2:15" ht="12.75" customHeight="1" x14ac:dyDescent="0.25">
      <c r="B9" s="475" t="s">
        <v>193</v>
      </c>
      <c r="C9" s="461">
        <f t="shared" si="0"/>
        <v>350</v>
      </c>
      <c r="D9" s="478">
        <f t="shared" si="0"/>
        <v>375</v>
      </c>
      <c r="E9" s="21"/>
      <c r="F9" s="353"/>
      <c r="G9" s="355"/>
      <c r="H9" s="348"/>
      <c r="I9" s="345" t="s">
        <v>215</v>
      </c>
      <c r="J9" s="661" t="str">
        <f>J42</f>
        <v xml:space="preserve"> </v>
      </c>
      <c r="K9" s="662"/>
    </row>
    <row r="10" spans="2:15" ht="12.75" customHeight="1" x14ac:dyDescent="0.25">
      <c r="B10" s="479" t="s">
        <v>194</v>
      </c>
      <c r="C10" s="607">
        <f>C43</f>
        <v>30</v>
      </c>
      <c r="D10" s="608"/>
      <c r="E10" s="21"/>
      <c r="F10" s="353"/>
      <c r="G10" s="355"/>
      <c r="H10" s="348"/>
      <c r="I10" s="345" t="s">
        <v>216</v>
      </c>
      <c r="J10" s="646" t="str">
        <f>J43</f>
        <v xml:space="preserve"> </v>
      </c>
      <c r="K10" s="647"/>
    </row>
    <row r="11" spans="2:15" ht="12.75" customHeight="1" x14ac:dyDescent="0.25">
      <c r="B11" s="480" t="s">
        <v>195</v>
      </c>
      <c r="C11" s="605">
        <f>C44</f>
        <v>10750</v>
      </c>
      <c r="D11" s="606"/>
      <c r="E11" s="21"/>
      <c r="F11" s="354"/>
      <c r="G11" s="356"/>
      <c r="H11" s="348"/>
      <c r="I11" s="658" t="str">
        <f>I45</f>
        <v xml:space="preserve"> </v>
      </c>
      <c r="J11" s="659"/>
      <c r="K11" s="660"/>
    </row>
    <row r="12" spans="2:15" ht="12.75" customHeight="1" x14ac:dyDescent="0.3">
      <c r="B12" s="479" t="s">
        <v>196</v>
      </c>
      <c r="C12" s="607">
        <f t="shared" ref="C12:C21" si="1">C46</f>
        <v>6378</v>
      </c>
      <c r="D12" s="608"/>
      <c r="E12" s="21"/>
      <c r="F12" s="102"/>
      <c r="G12" s="357"/>
      <c r="H12" s="348"/>
      <c r="I12" s="673" t="s">
        <v>4</v>
      </c>
      <c r="J12" s="674"/>
      <c r="K12" s="675"/>
      <c r="N12" s="1"/>
    </row>
    <row r="13" spans="2:15" ht="12.75" customHeight="1" x14ac:dyDescent="0.25">
      <c r="B13" s="456" t="s">
        <v>197</v>
      </c>
      <c r="C13" s="676">
        <f t="shared" si="1"/>
        <v>9.8000000000000007</v>
      </c>
      <c r="D13" s="677"/>
      <c r="E13" s="21"/>
      <c r="F13" s="352"/>
      <c r="G13" s="358"/>
      <c r="H13" s="349"/>
      <c r="I13" s="345" t="s">
        <v>217</v>
      </c>
      <c r="J13" s="646" t="str">
        <f>J47</f>
        <v xml:space="preserve"> </v>
      </c>
      <c r="K13" s="647"/>
      <c r="N13" s="1"/>
    </row>
    <row r="14" spans="2:15" ht="12.75" customHeight="1" x14ac:dyDescent="0.25">
      <c r="B14" s="456" t="s">
        <v>198</v>
      </c>
      <c r="C14" s="605">
        <f t="shared" si="1"/>
        <v>1675</v>
      </c>
      <c r="D14" s="606"/>
      <c r="E14" s="20"/>
      <c r="F14" s="353"/>
      <c r="G14" s="355"/>
      <c r="H14" s="350"/>
      <c r="I14" s="345" t="s">
        <v>218</v>
      </c>
      <c r="J14" s="646" t="str">
        <f>J48</f>
        <v xml:space="preserve"> </v>
      </c>
      <c r="K14" s="647"/>
      <c r="M14" s="19"/>
      <c r="N14" s="1"/>
      <c r="O14" s="1"/>
    </row>
    <row r="15" spans="2:15" ht="12.75" customHeight="1" x14ac:dyDescent="0.25">
      <c r="B15" s="456" t="s">
        <v>92</v>
      </c>
      <c r="C15" s="605">
        <f>C51</f>
        <v>240</v>
      </c>
      <c r="D15" s="606"/>
      <c r="E15" s="20"/>
      <c r="F15" s="353"/>
      <c r="G15" s="355"/>
      <c r="H15" s="350"/>
      <c r="I15" s="345" t="s">
        <v>219</v>
      </c>
      <c r="J15" s="661" t="str">
        <f>J49</f>
        <v xml:space="preserve"> </v>
      </c>
      <c r="K15" s="662"/>
      <c r="M15" s="19"/>
      <c r="N15" s="1"/>
      <c r="O15" s="1"/>
    </row>
    <row r="16" spans="2:15" ht="12.75" customHeight="1" x14ac:dyDescent="0.25">
      <c r="B16" s="480" t="s">
        <v>42</v>
      </c>
      <c r="C16" s="619" t="str">
        <f>C52</f>
        <v>P</v>
      </c>
      <c r="D16" s="620"/>
      <c r="E16" s="21"/>
      <c r="F16" s="667" t="str">
        <f>Forecast1!I27</f>
        <v>Orbit data</v>
      </c>
      <c r="G16" s="668"/>
      <c r="H16" s="350"/>
      <c r="I16" s="345" t="s">
        <v>220</v>
      </c>
      <c r="J16" s="661" t="str">
        <f>J50</f>
        <v xml:space="preserve"> </v>
      </c>
      <c r="K16" s="662"/>
      <c r="M16" s="19"/>
      <c r="N16" s="1"/>
      <c r="O16" s="1"/>
    </row>
    <row r="17" spans="2:15" ht="12.75" customHeight="1" x14ac:dyDescent="0.25">
      <c r="B17" s="473" t="s">
        <v>199</v>
      </c>
      <c r="C17" s="671">
        <f>C49</f>
        <v>0.81</v>
      </c>
      <c r="D17" s="672"/>
      <c r="E17" s="21"/>
      <c r="F17" s="669"/>
      <c r="G17" s="670"/>
      <c r="H17" s="350"/>
      <c r="I17" s="345" t="s">
        <v>216</v>
      </c>
      <c r="J17" s="646" t="str">
        <f>J51</f>
        <v xml:space="preserve"> </v>
      </c>
      <c r="K17" s="647"/>
      <c r="M17" s="19"/>
      <c r="N17" s="1"/>
      <c r="O17" s="1"/>
    </row>
    <row r="18" spans="2:15" ht="12.75" customHeight="1" x14ac:dyDescent="0.25">
      <c r="B18" s="475" t="s">
        <v>200</v>
      </c>
      <c r="C18" s="605">
        <f>C50</f>
        <v>83</v>
      </c>
      <c r="D18" s="606"/>
      <c r="E18" s="21"/>
      <c r="F18" s="359" t="str">
        <f>Forecast1!I29</f>
        <v xml:space="preserve"> Maximum vertical speed in orbit in kph</v>
      </c>
      <c r="G18" s="360">
        <f>IF(F16&lt;&gt;" ",Forecast1!M29," ")</f>
        <v>0.80033002798373465</v>
      </c>
      <c r="H18" s="350"/>
      <c r="I18" s="658" t="str">
        <f>I53</f>
        <v>ADJUSTING ORBIT - Payload Ratio of 45.7</v>
      </c>
      <c r="J18" s="659"/>
      <c r="K18" s="660"/>
      <c r="M18" s="19"/>
      <c r="N18" s="1"/>
      <c r="O18" s="1"/>
    </row>
    <row r="19" spans="2:15" ht="12.75" customHeight="1" x14ac:dyDescent="0.25">
      <c r="B19" s="475" t="s">
        <v>201</v>
      </c>
      <c r="C19" s="605">
        <f t="shared" si="1"/>
        <v>800</v>
      </c>
      <c r="D19" s="606"/>
      <c r="E19" s="21"/>
      <c r="F19" s="345" t="str">
        <f>Forecast1!I30</f>
        <v xml:space="preserve"> Apogee - maximum height in orbit in kilometres</v>
      </c>
      <c r="G19" s="363">
        <f>IF(F16&lt;&gt;" ",Forecast1!M30," ")</f>
        <v>240.47513344860084</v>
      </c>
      <c r="H19" s="350"/>
      <c r="I19" s="351" t="s">
        <v>187</v>
      </c>
      <c r="J19" s="344" t="s">
        <v>32</v>
      </c>
      <c r="K19" s="346" t="s">
        <v>33</v>
      </c>
      <c r="M19" s="19"/>
      <c r="N19" s="1"/>
      <c r="O19" s="1"/>
    </row>
    <row r="20" spans="2:15" ht="12.75" customHeight="1" x14ac:dyDescent="0.25">
      <c r="B20" s="475" t="s">
        <v>202</v>
      </c>
      <c r="C20" s="605">
        <f t="shared" si="1"/>
        <v>75</v>
      </c>
      <c r="D20" s="606"/>
      <c r="E20" s="14"/>
      <c r="F20" s="345" t="str">
        <f>Forecast1!I31</f>
        <v xml:space="preserve"> Apogee - minimum horizontal speed in orbit in kph</v>
      </c>
      <c r="G20" s="361">
        <f>IF(F16&lt;&gt;" ",Forecast1!M31," ")</f>
        <v>27938.266248089298</v>
      </c>
      <c r="H20" s="350"/>
      <c r="I20" s="345" t="s">
        <v>228</v>
      </c>
      <c r="J20" s="464">
        <f>J55</f>
        <v>-51.474967903280934</v>
      </c>
      <c r="K20" s="468">
        <f>K55</f>
        <v>0</v>
      </c>
      <c r="M20" s="19"/>
      <c r="N20" s="1"/>
      <c r="O20" s="1"/>
    </row>
    <row r="21" spans="2:15" ht="12.75" customHeight="1" x14ac:dyDescent="0.25">
      <c r="B21" s="481" t="s">
        <v>203</v>
      </c>
      <c r="C21" s="619">
        <f t="shared" si="1"/>
        <v>98</v>
      </c>
      <c r="D21" s="620"/>
      <c r="F21" s="345" t="str">
        <f>Forecast1!I32</f>
        <v xml:space="preserve"> Perigee - minimum height in orbit in kilometres</v>
      </c>
      <c r="G21" s="363">
        <f>IF(F16&lt;&gt;" ",Forecast1!M32," ")</f>
        <v>239.14134405137881</v>
      </c>
      <c r="H21" s="350"/>
      <c r="I21" s="345" t="s">
        <v>227</v>
      </c>
      <c r="J21" s="464">
        <f t="shared" ref="J21:K24" si="2">J56</f>
        <v>27520.333871458715</v>
      </c>
      <c r="K21" s="469">
        <f t="shared" si="2"/>
        <v>27941</v>
      </c>
      <c r="M21" s="19"/>
      <c r="N21" s="1"/>
      <c r="O21" s="1"/>
    </row>
    <row r="22" spans="2:15" ht="12.75" customHeight="1" x14ac:dyDescent="0.25">
      <c r="B22" s="633" t="str">
        <f>B56</f>
        <v xml:space="preserve"> </v>
      </c>
      <c r="C22" s="532"/>
      <c r="D22" s="533"/>
      <c r="F22" s="345" t="str">
        <f>Forecast1!I33</f>
        <v xml:space="preserve"> Perigee - maximum horizontal speed in orbit in kph</v>
      </c>
      <c r="G22" s="361">
        <f>IF(F16&lt;&gt;" ",Forecast1!M33," ")</f>
        <v>27943.897647112073</v>
      </c>
      <c r="H22" s="273"/>
      <c r="I22" s="345" t="s">
        <v>221</v>
      </c>
      <c r="J22" s="465">
        <f t="shared" si="2"/>
        <v>240.455910507825</v>
      </c>
      <c r="K22" s="469">
        <f t="shared" si="2"/>
        <v>240</v>
      </c>
      <c r="M22" s="19"/>
      <c r="N22" s="1"/>
      <c r="O22" s="1"/>
    </row>
    <row r="23" spans="2:15" ht="12.75" customHeight="1" x14ac:dyDescent="0.25">
      <c r="B23" s="633" t="str">
        <f>B57</f>
        <v>Note: a Mass Ratio of over 10:1 can be achieved today</v>
      </c>
      <c r="C23" s="532"/>
      <c r="D23" s="533"/>
      <c r="F23" s="345" t="str">
        <f>Forecast1!I34</f>
        <v xml:space="preserve"> Eccentricity of the orbit (foci separation / major axis)</v>
      </c>
      <c r="G23" s="364">
        <f>IF(F16&lt;&gt;" ",Forecast1!M34," ")</f>
        <v>1.0077274447241827E-4</v>
      </c>
      <c r="H23" s="273"/>
      <c r="I23" s="345" t="s">
        <v>220</v>
      </c>
      <c r="J23" s="465">
        <f t="shared" si="2"/>
        <v>1099.0401844002652</v>
      </c>
      <c r="K23" s="470"/>
      <c r="M23" s="19"/>
      <c r="N23" s="1"/>
      <c r="O23" s="1"/>
    </row>
    <row r="24" spans="2:15" ht="12.75" customHeight="1" thickBot="1" x14ac:dyDescent="0.3">
      <c r="B24" s="630" t="str">
        <f>B58</f>
        <v xml:space="preserve"> </v>
      </c>
      <c r="C24" s="631"/>
      <c r="D24" s="632"/>
      <c r="F24" s="362" t="str">
        <f>Forecast1!I35</f>
        <v xml:space="preserve"> % that Apogee (highest) is above Perigee (lowest)</v>
      </c>
      <c r="G24" s="365">
        <f>IF(F16&lt;&gt;" ",Forecast1!M35," ")</f>
        <v>5.5774103073347016E-3</v>
      </c>
      <c r="H24" s="269"/>
      <c r="I24" s="362" t="s">
        <v>216</v>
      </c>
      <c r="J24" s="471">
        <f t="shared" si="2"/>
        <v>405</v>
      </c>
      <c r="K24" s="472"/>
      <c r="M24" s="19"/>
      <c r="N24" s="1"/>
      <c r="O24" s="1"/>
    </row>
    <row r="25" spans="2:15" ht="4.5" customHeight="1" thickBot="1" x14ac:dyDescent="0.3">
      <c r="H25" s="6"/>
      <c r="M25" s="19"/>
      <c r="N25" s="1"/>
      <c r="O25" s="1"/>
    </row>
    <row r="26" spans="2:15" ht="15.75" customHeight="1" x14ac:dyDescent="0.25">
      <c r="B26" s="624" t="s">
        <v>189</v>
      </c>
      <c r="C26" s="625"/>
      <c r="D26" s="625"/>
      <c r="E26" s="625"/>
      <c r="F26" s="625"/>
      <c r="G26" s="626"/>
      <c r="H26" s="6"/>
      <c r="I26" s="655" t="s">
        <v>188</v>
      </c>
      <c r="J26" s="656"/>
      <c r="K26" s="657"/>
      <c r="M26" s="19"/>
      <c r="N26" s="1"/>
      <c r="O26" s="1"/>
    </row>
    <row r="27" spans="2:15" ht="12.75" customHeight="1" x14ac:dyDescent="0.25">
      <c r="B27" s="456" t="s">
        <v>204</v>
      </c>
      <c r="C27" s="605">
        <f>C59</f>
        <v>27941</v>
      </c>
      <c r="D27" s="629"/>
      <c r="E27" s="127"/>
      <c r="F27" s="627" t="s">
        <v>266</v>
      </c>
      <c r="G27" s="628"/>
      <c r="H27" s="6"/>
      <c r="I27" s="648" t="s">
        <v>71</v>
      </c>
      <c r="J27" s="653"/>
      <c r="K27" s="654"/>
      <c r="M27" s="19"/>
      <c r="N27" s="1"/>
      <c r="O27" s="1"/>
    </row>
    <row r="28" spans="2:15" ht="12.75" customHeight="1" x14ac:dyDescent="0.25">
      <c r="B28" s="456" t="s">
        <v>205</v>
      </c>
      <c r="C28" s="605">
        <f t="shared" ref="C28:D34" si="3">C60</f>
        <v>0</v>
      </c>
      <c r="D28" s="629"/>
      <c r="E28" s="127"/>
      <c r="F28" s="628" t="s">
        <v>27</v>
      </c>
      <c r="G28" s="628"/>
      <c r="H28" s="6"/>
      <c r="I28" s="648" t="s">
        <v>70</v>
      </c>
      <c r="J28" s="649"/>
      <c r="K28" s="650"/>
      <c r="M28" s="19"/>
      <c r="N28" s="1"/>
      <c r="O28" s="1"/>
    </row>
    <row r="29" spans="2:15" ht="12.75" customHeight="1" x14ac:dyDescent="0.3">
      <c r="B29" s="457" t="s">
        <v>206</v>
      </c>
      <c r="C29" s="619">
        <f t="shared" si="3"/>
        <v>27940.660741584787</v>
      </c>
      <c r="D29" s="635"/>
      <c r="E29" s="127"/>
      <c r="F29" s="628" t="s">
        <v>267</v>
      </c>
      <c r="G29" s="628"/>
      <c r="H29" s="6"/>
      <c r="I29" s="102"/>
      <c r="J29" s="103" t="s">
        <v>2</v>
      </c>
      <c r="K29" s="107" t="s">
        <v>1</v>
      </c>
      <c r="M29" s="19"/>
      <c r="N29" s="1"/>
      <c r="O29" s="1"/>
    </row>
    <row r="30" spans="2:15" ht="12.75" customHeight="1" x14ac:dyDescent="0.25">
      <c r="B30" s="456" t="s">
        <v>207</v>
      </c>
      <c r="C30" s="458">
        <f t="shared" si="3"/>
        <v>350000</v>
      </c>
      <c r="D30" s="458">
        <f>D62</f>
        <v>70000</v>
      </c>
      <c r="E30" s="86"/>
      <c r="F30" s="628" t="s">
        <v>278</v>
      </c>
      <c r="G30" s="628"/>
      <c r="I30" s="359" t="s">
        <v>222</v>
      </c>
      <c r="J30" s="651">
        <f>J61</f>
        <v>5.6723221068624969</v>
      </c>
      <c r="K30" s="652"/>
      <c r="M30" s="1"/>
      <c r="N30" s="1"/>
      <c r="O30" s="1"/>
    </row>
    <row r="31" spans="2:15" ht="12.75" customHeight="1" x14ac:dyDescent="0.25">
      <c r="B31" s="459" t="s">
        <v>208</v>
      </c>
      <c r="C31" s="460">
        <f t="shared" si="3"/>
        <v>153.125</v>
      </c>
      <c r="D31" s="460">
        <f t="shared" si="3"/>
        <v>218.75</v>
      </c>
      <c r="E31" s="99"/>
      <c r="F31" s="634" t="s">
        <v>279</v>
      </c>
      <c r="G31" s="634"/>
      <c r="I31" s="345" t="s">
        <v>223</v>
      </c>
      <c r="J31" s="463">
        <f t="shared" ref="J31:K34" si="4">J62</f>
        <v>5110.2809237734355</v>
      </c>
      <c r="K31" s="360">
        <f>K62</f>
        <v>-51.474967903280934</v>
      </c>
      <c r="M31" s="1"/>
      <c r="N31" s="1"/>
      <c r="O31" s="1"/>
    </row>
    <row r="32" spans="2:15" ht="12.75" customHeight="1" x14ac:dyDescent="0.25">
      <c r="B32" s="459" t="s">
        <v>209</v>
      </c>
      <c r="C32" s="460">
        <f t="shared" si="3"/>
        <v>2285.7142857142858</v>
      </c>
      <c r="D32" s="460">
        <f t="shared" si="3"/>
        <v>320</v>
      </c>
      <c r="E32" s="100"/>
      <c r="F32" s="634" t="s">
        <v>280</v>
      </c>
      <c r="G32" s="634"/>
      <c r="I32" s="345" t="s">
        <v>224</v>
      </c>
      <c r="J32" s="464">
        <f t="shared" si="4"/>
        <v>8338.8210899786318</v>
      </c>
      <c r="K32" s="361">
        <f t="shared" si="4"/>
        <v>27520.333871458715</v>
      </c>
      <c r="M32" s="6"/>
      <c r="N32" s="6"/>
      <c r="O32" s="6"/>
    </row>
    <row r="33" spans="2:15" ht="12.75" customHeight="1" x14ac:dyDescent="0.25">
      <c r="B33" s="459" t="s">
        <v>210</v>
      </c>
      <c r="C33" s="461">
        <f t="shared" si="3"/>
        <v>50000</v>
      </c>
      <c r="D33" s="461">
        <f t="shared" si="3"/>
        <v>10000</v>
      </c>
      <c r="E33" s="86"/>
      <c r="F33" s="634" t="s">
        <v>281</v>
      </c>
      <c r="G33" s="634"/>
      <c r="I33" s="345" t="s">
        <v>225</v>
      </c>
      <c r="J33" s="465">
        <f t="shared" si="4"/>
        <v>122.49153671527704</v>
      </c>
      <c r="K33" s="363">
        <f t="shared" si="4"/>
        <v>240.455910507825</v>
      </c>
      <c r="M33" s="6"/>
      <c r="N33" s="6"/>
      <c r="O33" s="6"/>
    </row>
    <row r="34" spans="2:15" ht="12.75" customHeight="1" thickBot="1" x14ac:dyDescent="0.3">
      <c r="B34" s="462" t="s">
        <v>211</v>
      </c>
      <c r="C34" s="603">
        <f t="shared" si="3"/>
        <v>490750</v>
      </c>
      <c r="D34" s="604"/>
      <c r="E34" s="101"/>
      <c r="F34" s="644" t="s">
        <v>282</v>
      </c>
      <c r="G34" s="645"/>
      <c r="I34" s="362" t="s">
        <v>226</v>
      </c>
      <c r="J34" s="466">
        <f t="shared" si="4"/>
        <v>81.507305847320296</v>
      </c>
      <c r="K34" s="467">
        <f t="shared" si="4"/>
        <v>1099.0401844002652</v>
      </c>
      <c r="M34" s="1"/>
      <c r="N34" s="1"/>
      <c r="O34" s="1"/>
    </row>
    <row r="35" spans="2:15" ht="12.75" customHeight="1" x14ac:dyDescent="0.25"/>
    <row r="36" spans="2:15" hidden="1" x14ac:dyDescent="0.25">
      <c r="F36" s="56"/>
      <c r="G36" s="56"/>
    </row>
    <row r="37" spans="2:15" hidden="1" x14ac:dyDescent="0.25">
      <c r="B37" s="294"/>
      <c r="C37" s="295">
        <f>C41*C39</f>
        <v>800000</v>
      </c>
      <c r="D37" s="295">
        <f>D41*D39</f>
        <v>120000</v>
      </c>
      <c r="F37" s="261">
        <f>ROUNDUP(C43/C45,0)</f>
        <v>10</v>
      </c>
      <c r="G37" s="261"/>
      <c r="I37" s="599" t="str">
        <f>IF(Calcs!B227&gt;0,"IMPACT ON PLANET SURFACE"," ")</f>
        <v xml:space="preserve"> </v>
      </c>
      <c r="J37" s="600"/>
      <c r="K37" s="601"/>
    </row>
    <row r="38" spans="2:15" hidden="1" x14ac:dyDescent="0.25">
      <c r="B38" s="118"/>
      <c r="C38" s="12" t="s">
        <v>0</v>
      </c>
      <c r="D38" s="12" t="s">
        <v>1</v>
      </c>
      <c r="I38" s="118"/>
      <c r="J38" s="118"/>
      <c r="K38" s="118"/>
    </row>
    <row r="39" spans="2:15" hidden="1" x14ac:dyDescent="0.25">
      <c r="B39" s="40"/>
      <c r="C39" s="21">
        <f>Input!E46</f>
        <v>400000</v>
      </c>
      <c r="D39" s="21">
        <f>Input!E50</f>
        <v>80000</v>
      </c>
      <c r="I39" s="133"/>
      <c r="J39" s="602" t="str">
        <f>IF(I37&lt;&gt;" ",Calcs!B228," ")</f>
        <v xml:space="preserve"> </v>
      </c>
      <c r="K39" s="602"/>
    </row>
    <row r="40" spans="2:15" hidden="1" x14ac:dyDescent="0.25">
      <c r="B40" s="40"/>
      <c r="C40" s="21">
        <f>Input!E47</f>
        <v>8</v>
      </c>
      <c r="D40" s="21">
        <f>Input!E51</f>
        <v>8</v>
      </c>
      <c r="I40" s="133"/>
      <c r="J40" s="602" t="str">
        <f>IF(I37&lt;&gt;" ",Calcs!B229," ")</f>
        <v xml:space="preserve"> </v>
      </c>
      <c r="K40" s="602"/>
    </row>
    <row r="41" spans="2:15" hidden="1" x14ac:dyDescent="0.25">
      <c r="B41" s="40"/>
      <c r="C41" s="279">
        <f>Input!E48</f>
        <v>2</v>
      </c>
      <c r="D41" s="261">
        <f>Input!E52</f>
        <v>1.5</v>
      </c>
      <c r="I41" s="133"/>
      <c r="J41" s="636" t="str">
        <f>IF(I37&lt;&gt;" ",Calcs!B230,"")</f>
        <v/>
      </c>
      <c r="K41" s="636"/>
    </row>
    <row r="42" spans="2:15" hidden="1" x14ac:dyDescent="0.25">
      <c r="B42" s="40"/>
      <c r="C42" s="21">
        <f>Input!E49</f>
        <v>350</v>
      </c>
      <c r="D42" s="21">
        <f>Input!E53</f>
        <v>375</v>
      </c>
      <c r="I42" s="133"/>
      <c r="J42" s="636" t="str">
        <f>IF(I37&lt;&gt;" ",Calcs!B231," ")</f>
        <v xml:space="preserve"> </v>
      </c>
      <c r="K42" s="636"/>
    </row>
    <row r="43" spans="2:15" hidden="1" x14ac:dyDescent="0.25">
      <c r="B43" s="40"/>
      <c r="C43" s="623">
        <f>Input!E54</f>
        <v>30</v>
      </c>
      <c r="D43" s="623"/>
      <c r="I43" s="133"/>
      <c r="J43" s="636" t="str">
        <f>IF(I37&lt;&gt;" ",Calcs!B232," ")</f>
        <v xml:space="preserve"> </v>
      </c>
      <c r="K43" s="636"/>
    </row>
    <row r="44" spans="2:15" ht="13.8" hidden="1" thickBot="1" x14ac:dyDescent="0.3">
      <c r="B44" s="40"/>
      <c r="C44" s="612">
        <f>Input!E55</f>
        <v>10750</v>
      </c>
      <c r="D44" s="612"/>
      <c r="I44" s="134"/>
      <c r="J44" s="134"/>
      <c r="K44" s="134"/>
    </row>
    <row r="45" spans="2:15" ht="13.8" hidden="1" thickBot="1" x14ac:dyDescent="0.3">
      <c r="B45" s="293"/>
      <c r="C45" s="613">
        <f>ROUNDUP(0.75+(C63+C43+D63)/250,0)</f>
        <v>3</v>
      </c>
      <c r="D45" s="614"/>
      <c r="I45" s="599" t="str">
        <f>IF(AND(Calcs!IR110&gt;0,I53=" "),"ALL TELEMETRY CONTACT LOST"," ")</f>
        <v xml:space="preserve"> </v>
      </c>
      <c r="J45" s="600"/>
      <c r="K45" s="601"/>
    </row>
    <row r="46" spans="2:15" hidden="1" x14ac:dyDescent="0.25">
      <c r="B46" s="40"/>
      <c r="C46" s="612">
        <f>Input!E56</f>
        <v>6378</v>
      </c>
      <c r="D46" s="612"/>
      <c r="I46" s="135"/>
      <c r="J46" s="135"/>
      <c r="K46" s="135"/>
    </row>
    <row r="47" spans="2:15" hidden="1" x14ac:dyDescent="0.25">
      <c r="B47" s="40"/>
      <c r="C47" s="598">
        <f>Input!E57</f>
        <v>9.8000000000000007</v>
      </c>
      <c r="D47" s="598"/>
      <c r="I47" s="133"/>
      <c r="J47" s="602" t="str">
        <f>IF(I45&lt;&gt;" ",Calcs!IR107," ")</f>
        <v xml:space="preserve"> </v>
      </c>
      <c r="K47" s="602"/>
    </row>
    <row r="48" spans="2:15" hidden="1" x14ac:dyDescent="0.25">
      <c r="B48" s="40"/>
      <c r="C48" s="598">
        <f>Input!E58</f>
        <v>1675</v>
      </c>
      <c r="D48" s="598"/>
      <c r="I48" s="133"/>
      <c r="J48" s="602" t="str">
        <f>IF(I45&lt;&gt;" ",Calcs!IR118," ")</f>
        <v xml:space="preserve"> </v>
      </c>
      <c r="K48" s="602"/>
    </row>
    <row r="49" spans="2:11" hidden="1" x14ac:dyDescent="0.25">
      <c r="B49" s="40"/>
      <c r="C49" s="598">
        <f>Input!E59</f>
        <v>0.81</v>
      </c>
      <c r="D49" s="598"/>
      <c r="I49" s="133"/>
      <c r="J49" s="636" t="str">
        <f>IF(I45&lt;&gt;" ",Calcs!IR110," ")</f>
        <v xml:space="preserve"> </v>
      </c>
      <c r="K49" s="636"/>
    </row>
    <row r="50" spans="2:11" hidden="1" x14ac:dyDescent="0.25">
      <c r="B50" s="40"/>
      <c r="C50" s="598">
        <f>Input!E60</f>
        <v>83</v>
      </c>
      <c r="D50" s="598"/>
      <c r="I50" s="133"/>
      <c r="J50" s="636" t="str">
        <f>IF(I45&lt;&gt;" ",Calcs!IR124," ")</f>
        <v xml:space="preserve"> </v>
      </c>
      <c r="K50" s="636"/>
    </row>
    <row r="51" spans="2:11" hidden="1" x14ac:dyDescent="0.25">
      <c r="B51" s="40"/>
      <c r="C51" s="598">
        <f>Input!E61</f>
        <v>240</v>
      </c>
      <c r="D51" s="598"/>
      <c r="I51" s="133"/>
      <c r="J51" s="636" t="str">
        <f>IF(I45&lt;&gt;" ",Calcs!IR2," ")</f>
        <v xml:space="preserve"> </v>
      </c>
      <c r="K51" s="636"/>
    </row>
    <row r="52" spans="2:11" hidden="1" x14ac:dyDescent="0.25">
      <c r="B52" s="40"/>
      <c r="C52" s="598" t="str">
        <f>Input!E62</f>
        <v>P</v>
      </c>
      <c r="D52" s="598"/>
      <c r="I52" s="134"/>
      <c r="J52" s="134"/>
      <c r="K52" s="134"/>
    </row>
    <row r="53" spans="2:11" hidden="1" x14ac:dyDescent="0.25">
      <c r="B53" s="40"/>
      <c r="C53" s="598">
        <f>Input!E63</f>
        <v>800</v>
      </c>
      <c r="D53" s="598"/>
      <c r="I53" s="599" t="str">
        <f>IF(Calcs!B234&gt;0,CONCATENATE("ADJUSTING ORBIT - Payload Ratio of ",ROUND(Configuration!H23,1))," ")</f>
        <v>ADJUSTING ORBIT - Payload Ratio of 45.7</v>
      </c>
      <c r="J53" s="600"/>
      <c r="K53" s="601"/>
    </row>
    <row r="54" spans="2:11" hidden="1" x14ac:dyDescent="0.25">
      <c r="B54" s="40"/>
      <c r="C54" s="598">
        <f>Input!E64</f>
        <v>75</v>
      </c>
      <c r="D54" s="598"/>
      <c r="I54" s="135"/>
      <c r="J54" s="135"/>
      <c r="K54" s="135"/>
    </row>
    <row r="55" spans="2:11" hidden="1" x14ac:dyDescent="0.25">
      <c r="B55" s="40"/>
      <c r="C55" s="598">
        <f>Input!E65</f>
        <v>98</v>
      </c>
      <c r="D55" s="598"/>
      <c r="I55" s="133"/>
      <c r="J55" s="130">
        <f>IF(I53&lt;&gt;" ",Calcs!C182," ")</f>
        <v>-51.474967903280934</v>
      </c>
      <c r="K55" s="12">
        <v>0</v>
      </c>
    </row>
    <row r="56" spans="2:11" hidden="1" x14ac:dyDescent="0.25">
      <c r="B56" s="637" t="str">
        <f>IF(J61&gt;10,"Note: Astronauts can briefly tolerate a g force of up to 10g"," ")</f>
        <v xml:space="preserve"> </v>
      </c>
      <c r="C56" s="638"/>
      <c r="D56" s="639"/>
      <c r="I56" s="133"/>
      <c r="J56" s="130">
        <f>IF(I53&lt;&gt;" ",Calcs!B235," ")</f>
        <v>27520.333871458715</v>
      </c>
      <c r="K56" s="130">
        <f>C59</f>
        <v>27941</v>
      </c>
    </row>
    <row r="57" spans="2:11" hidden="1" x14ac:dyDescent="0.25">
      <c r="B57" s="640" t="str">
        <f>IF(AND(C40&lt;10,D40&lt;10),"Note: a Mass Ratio of over 10:1 can be achieved today"," ")</f>
        <v>Note: a Mass Ratio of over 10:1 can be achieved today</v>
      </c>
      <c r="C57" s="641"/>
      <c r="D57" s="642"/>
      <c r="I57" s="133"/>
      <c r="J57" s="136">
        <f>IF(I53&lt;&gt;" ",Calcs!B236," ")</f>
        <v>240.455910507825</v>
      </c>
      <c r="K57" s="130">
        <f>C51</f>
        <v>240</v>
      </c>
    </row>
    <row r="58" spans="2:11" hidden="1" x14ac:dyDescent="0.25">
      <c r="B58" s="616" t="str">
        <f>IF(AND(C42&lt;350,D42&lt;350),"Note: a Specific Impulse of over 350 can be achieved today"," ")</f>
        <v xml:space="preserve"> </v>
      </c>
      <c r="C58" s="617"/>
      <c r="D58" s="618"/>
      <c r="I58" s="133"/>
      <c r="J58" s="136">
        <f>IF(I53&lt;&gt;" ",Calcs!B237," ")</f>
        <v>1099.0401844002652</v>
      </c>
      <c r="K58" s="136"/>
    </row>
    <row r="59" spans="2:11" hidden="1" x14ac:dyDescent="0.25">
      <c r="B59" s="118"/>
      <c r="C59" s="615">
        <f>IF(C51&gt;0,Calcs!B223," ")</f>
        <v>27941</v>
      </c>
      <c r="D59" s="615"/>
      <c r="I59" s="133"/>
      <c r="J59" s="130">
        <f>IF(I53&lt;&gt;" ",Calcs!B238," ")</f>
        <v>405</v>
      </c>
      <c r="K59" s="12"/>
    </row>
    <row r="60" spans="2:11" hidden="1" x14ac:dyDescent="0.25">
      <c r="B60" s="118"/>
      <c r="C60" s="615">
        <f>IF(C51&gt;0,Calcs!B221," ")</f>
        <v>0</v>
      </c>
      <c r="D60" s="615"/>
      <c r="I60" s="134"/>
      <c r="J60" s="137"/>
      <c r="K60" s="137"/>
    </row>
    <row r="61" spans="2:11" hidden="1" x14ac:dyDescent="0.25">
      <c r="B61" s="118"/>
      <c r="C61" s="615">
        <f>IF(C51&gt;0,Calcs!B224," ")</f>
        <v>27940.660741584787</v>
      </c>
      <c r="D61" s="615"/>
      <c r="I61" s="133"/>
      <c r="J61" s="643">
        <f>MAX(Calcs!B89:IR89)</f>
        <v>5.6723221068624969</v>
      </c>
      <c r="K61" s="643"/>
    </row>
    <row r="62" spans="2:11" hidden="1" x14ac:dyDescent="0.25">
      <c r="B62" s="118"/>
      <c r="C62" s="130">
        <f>(C40-1)*C39/C40</f>
        <v>350000</v>
      </c>
      <c r="D62" s="128">
        <f>(D40-1)*D39/D40</f>
        <v>70000</v>
      </c>
      <c r="I62" s="133"/>
      <c r="J62" s="130">
        <f>IF(MAX(Calcs!B155:IR155)=0,MIN(Calcs!B155:IR155),MAX(Calcs!B155:IR155))</f>
        <v>5110.2809237734355</v>
      </c>
      <c r="K62" s="260">
        <f>IF(K65=" "," ",K67)</f>
        <v>-51.474967903280934</v>
      </c>
    </row>
    <row r="63" spans="2:11" hidden="1" x14ac:dyDescent="0.25">
      <c r="B63" s="118"/>
      <c r="C63" s="131">
        <f>(C42/C37)*C62</f>
        <v>153.125</v>
      </c>
      <c r="D63" s="131">
        <f>(D42/D37)*D62</f>
        <v>218.75</v>
      </c>
      <c r="I63" s="133"/>
      <c r="J63" s="130">
        <f>MAX(Calcs!B154:IR154)</f>
        <v>8338.8210899786318</v>
      </c>
      <c r="K63" s="130">
        <f>IF(K65=" "," ",MAX(Calcs!B158:IR158))</f>
        <v>27520.333871458715</v>
      </c>
    </row>
    <row r="64" spans="2:11" hidden="1" x14ac:dyDescent="0.25">
      <c r="B64" s="118"/>
      <c r="C64" s="132">
        <f>C37/C42</f>
        <v>2285.7142857142858</v>
      </c>
      <c r="D64" s="132">
        <f>D37/D42</f>
        <v>320</v>
      </c>
      <c r="I64" s="133"/>
      <c r="J64" s="136">
        <f>MAX(Calcs!B156:IR156)</f>
        <v>122.49153671527704</v>
      </c>
      <c r="K64" s="136">
        <f>IF(K65=" "," ",MAX(Calcs!B160:IR160))</f>
        <v>240.455910507825</v>
      </c>
    </row>
    <row r="65" spans="2:11" hidden="1" x14ac:dyDescent="0.25">
      <c r="B65" s="118"/>
      <c r="C65" s="129">
        <f>C39-C62</f>
        <v>50000</v>
      </c>
      <c r="D65" s="129">
        <f>D39-D62</f>
        <v>10000</v>
      </c>
      <c r="I65" s="133"/>
      <c r="J65" s="136">
        <f>MAX(Calcs!B157:IR157)</f>
        <v>81.507305847320296</v>
      </c>
      <c r="K65" s="136">
        <f>IF(MAX(Calcs!B161:IR161)=0," ",MAX(Calcs!B161:IR161))</f>
        <v>1099.0401844002652</v>
      </c>
    </row>
    <row r="66" spans="2:11" hidden="1" x14ac:dyDescent="0.25">
      <c r="B66" s="118"/>
      <c r="C66" s="615">
        <f>+C39+D39+C44</f>
        <v>490750</v>
      </c>
      <c r="D66" s="615"/>
    </row>
    <row r="67" spans="2:11" ht="12" hidden="1" customHeight="1" x14ac:dyDescent="0.25">
      <c r="K67" s="130">
        <f>IF(MAX(Calcs!B159:IR159)=0,MIN(Calcs!B159:IR159),MAX(Calcs!B159:IR159))</f>
        <v>-51.474967903280934</v>
      </c>
    </row>
    <row r="68" spans="2:11" hidden="1" x14ac:dyDescent="0.25"/>
    <row r="69" spans="2:11" hidden="1" x14ac:dyDescent="0.25"/>
    <row r="70" spans="2:11" hidden="1" x14ac:dyDescent="0.25"/>
  </sheetData>
  <sheetProtection algorithmName="SHA-512" hashValue="X8ZjhaMao8rJLsSaREOdoysjse+WeOie6RYFt1vJ8pUtbKa27dR8CggSRp7wMVPJptBhRGOERf7WH+T4y2VZQQ==" saltValue="sMDXZgGCDypU2J/ns6myRw==" spinCount="100000" sheet="1" objects="1" scenarios="1" selectLockedCells="1" selectUnlockedCells="1"/>
  <mergeCells count="86">
    <mergeCell ref="J9:K9"/>
    <mergeCell ref="J17:K17"/>
    <mergeCell ref="C16:D16"/>
    <mergeCell ref="F4:G6"/>
    <mergeCell ref="F16:G17"/>
    <mergeCell ref="C17:D17"/>
    <mergeCell ref="C15:D15"/>
    <mergeCell ref="J15:K15"/>
    <mergeCell ref="I12:K12"/>
    <mergeCell ref="C13:D13"/>
    <mergeCell ref="C14:D14"/>
    <mergeCell ref="I4:K4"/>
    <mergeCell ref="J6:K6"/>
    <mergeCell ref="J7:K7"/>
    <mergeCell ref="J8:K8"/>
    <mergeCell ref="I5:K5"/>
    <mergeCell ref="J40:K40"/>
    <mergeCell ref="J42:K42"/>
    <mergeCell ref="J49:K49"/>
    <mergeCell ref="J43:K43"/>
    <mergeCell ref="I45:K45"/>
    <mergeCell ref="J47:K47"/>
    <mergeCell ref="J41:K41"/>
    <mergeCell ref="J10:K10"/>
    <mergeCell ref="I28:K28"/>
    <mergeCell ref="J30:K30"/>
    <mergeCell ref="I27:K27"/>
    <mergeCell ref="I26:K26"/>
    <mergeCell ref="I18:K18"/>
    <mergeCell ref="J16:K16"/>
    <mergeCell ref="I11:K11"/>
    <mergeCell ref="J13:K13"/>
    <mergeCell ref="J14:K14"/>
    <mergeCell ref="F34:G34"/>
    <mergeCell ref="F31:G31"/>
    <mergeCell ref="F32:G32"/>
    <mergeCell ref="F28:G28"/>
    <mergeCell ref="F29:G29"/>
    <mergeCell ref="F30:G30"/>
    <mergeCell ref="C48:D48"/>
    <mergeCell ref="J51:K51"/>
    <mergeCell ref="B56:D56"/>
    <mergeCell ref="B57:D57"/>
    <mergeCell ref="J61:K61"/>
    <mergeCell ref="I53:K53"/>
    <mergeCell ref="C51:D51"/>
    <mergeCell ref="J50:K50"/>
    <mergeCell ref="J48:K48"/>
    <mergeCell ref="C50:D50"/>
    <mergeCell ref="C20:D20"/>
    <mergeCell ref="C21:D21"/>
    <mergeCell ref="B3:D4"/>
    <mergeCell ref="C10:D10"/>
    <mergeCell ref="C43:D43"/>
    <mergeCell ref="B26:G26"/>
    <mergeCell ref="F27:G27"/>
    <mergeCell ref="C27:D27"/>
    <mergeCell ref="C18:D18"/>
    <mergeCell ref="B24:D24"/>
    <mergeCell ref="C19:D19"/>
    <mergeCell ref="B22:D22"/>
    <mergeCell ref="B23:D23"/>
    <mergeCell ref="F33:G33"/>
    <mergeCell ref="C28:D28"/>
    <mergeCell ref="C29:D29"/>
    <mergeCell ref="C66:D66"/>
    <mergeCell ref="C59:D59"/>
    <mergeCell ref="C61:D61"/>
    <mergeCell ref="C60:D60"/>
    <mergeCell ref="B58:D58"/>
    <mergeCell ref="F2:K2"/>
    <mergeCell ref="C54:D54"/>
    <mergeCell ref="C55:D55"/>
    <mergeCell ref="C53:D53"/>
    <mergeCell ref="I37:K37"/>
    <mergeCell ref="J39:K39"/>
    <mergeCell ref="C34:D34"/>
    <mergeCell ref="C52:D52"/>
    <mergeCell ref="C11:D11"/>
    <mergeCell ref="C12:D12"/>
    <mergeCell ref="B2:D2"/>
    <mergeCell ref="C49:D49"/>
    <mergeCell ref="C44:D44"/>
    <mergeCell ref="C45:D45"/>
    <mergeCell ref="C46:D46"/>
    <mergeCell ref="C47:D47"/>
  </mergeCells>
  <phoneticPr fontId="2" type="noConversion"/>
  <printOptions horizontalCentered="1" verticalCentered="1"/>
  <pageMargins left="0.15748031496062992" right="0.19685039370078741" top="0.98425196850393704" bottom="0.98425196850393704" header="0.51181102362204722" footer="0.51181102362204722"/>
  <pageSetup paperSize="9" orientation="landscape" r:id="rId1"/>
  <headerFooter alignWithMargins="0">
    <oddHeader>&amp;LCopyright 2018 JD Palmer&amp;CRockets Orbits and Newton - Orbiter&amp;R&amp;D</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sheetPr>
  <dimension ref="A1:IV265"/>
  <sheetViews>
    <sheetView showGridLines="0" showRowColHeaders="0" showZeros="0" workbookViewId="0">
      <pane xSplit="1" ySplit="4" topLeftCell="B5" activePane="bottomRight" state="frozen"/>
      <selection pane="topRight" activeCell="B1" sqref="B1"/>
      <selection pane="bottomLeft" activeCell="A5" sqref="A5"/>
      <selection pane="bottomRight"/>
    </sheetView>
  </sheetViews>
  <sheetFormatPr defaultRowHeight="13.2" x14ac:dyDescent="0.25"/>
  <cols>
    <col min="1" max="1" width="35.88671875" customWidth="1"/>
    <col min="2" max="252" width="7.6640625" customWidth="1"/>
  </cols>
  <sheetData>
    <row r="1" spans="1:256" s="27" customFormat="1" ht="12.75" customHeight="1" x14ac:dyDescent="0.25">
      <c r="A1" s="76" t="s">
        <v>26</v>
      </c>
      <c r="B1" s="400">
        <v>0</v>
      </c>
      <c r="C1" s="75">
        <v>1</v>
      </c>
      <c r="D1" s="75">
        <v>2</v>
      </c>
      <c r="E1" s="75">
        <v>3</v>
      </c>
      <c r="F1" s="75">
        <v>4</v>
      </c>
      <c r="G1" s="75">
        <v>5</v>
      </c>
      <c r="H1" s="75">
        <v>6</v>
      </c>
      <c r="I1" s="75">
        <v>7</v>
      </c>
      <c r="J1" s="75">
        <v>8</v>
      </c>
      <c r="K1" s="75">
        <v>9</v>
      </c>
      <c r="L1" s="75">
        <v>10</v>
      </c>
      <c r="M1" s="75">
        <v>11</v>
      </c>
      <c r="N1" s="75">
        <v>12</v>
      </c>
      <c r="O1" s="75">
        <v>13</v>
      </c>
      <c r="P1" s="75">
        <v>14</v>
      </c>
      <c r="Q1" s="75">
        <v>15</v>
      </c>
      <c r="R1" s="75">
        <v>16</v>
      </c>
      <c r="S1" s="75">
        <v>17</v>
      </c>
      <c r="T1" s="75">
        <v>18</v>
      </c>
      <c r="U1" s="75">
        <v>19</v>
      </c>
      <c r="V1" s="75">
        <v>20</v>
      </c>
      <c r="W1" s="75">
        <v>21</v>
      </c>
      <c r="X1" s="75">
        <v>22</v>
      </c>
      <c r="Y1" s="75">
        <v>23</v>
      </c>
      <c r="Z1" s="75">
        <v>24</v>
      </c>
      <c r="AA1" s="75">
        <v>25</v>
      </c>
      <c r="AB1" s="75">
        <v>26</v>
      </c>
      <c r="AC1" s="75">
        <v>27</v>
      </c>
      <c r="AD1" s="75">
        <v>28</v>
      </c>
      <c r="AE1" s="75">
        <v>29</v>
      </c>
      <c r="AF1" s="75">
        <v>30</v>
      </c>
      <c r="AG1" s="75">
        <v>31</v>
      </c>
      <c r="AH1" s="75">
        <v>32</v>
      </c>
      <c r="AI1" s="75">
        <v>33</v>
      </c>
      <c r="AJ1" s="75">
        <v>34</v>
      </c>
      <c r="AK1" s="75">
        <v>35</v>
      </c>
      <c r="AL1" s="75">
        <v>36</v>
      </c>
      <c r="AM1" s="75">
        <v>37</v>
      </c>
      <c r="AN1" s="75">
        <v>38</v>
      </c>
      <c r="AO1" s="75">
        <v>39</v>
      </c>
      <c r="AP1" s="75">
        <v>40</v>
      </c>
      <c r="AQ1" s="75">
        <v>41</v>
      </c>
      <c r="AR1" s="75">
        <v>42</v>
      </c>
      <c r="AS1" s="75">
        <v>43</v>
      </c>
      <c r="AT1" s="75">
        <v>44</v>
      </c>
      <c r="AU1" s="75">
        <v>45</v>
      </c>
      <c r="AV1" s="75">
        <v>46</v>
      </c>
      <c r="AW1" s="75">
        <v>47</v>
      </c>
      <c r="AX1" s="75">
        <v>48</v>
      </c>
      <c r="AY1" s="75">
        <v>49</v>
      </c>
      <c r="AZ1" s="75">
        <v>50</v>
      </c>
      <c r="BA1" s="75">
        <v>51</v>
      </c>
      <c r="BB1" s="75">
        <v>52</v>
      </c>
      <c r="BC1" s="75">
        <v>53</v>
      </c>
      <c r="BD1" s="75">
        <v>54</v>
      </c>
      <c r="BE1" s="75">
        <v>55</v>
      </c>
      <c r="BF1" s="75">
        <v>56</v>
      </c>
      <c r="BG1" s="75">
        <v>57</v>
      </c>
      <c r="BH1" s="75">
        <v>58</v>
      </c>
      <c r="BI1" s="75">
        <v>59</v>
      </c>
      <c r="BJ1" s="75">
        <v>60</v>
      </c>
      <c r="BK1" s="75">
        <v>61</v>
      </c>
      <c r="BL1" s="75">
        <v>62</v>
      </c>
      <c r="BM1" s="75">
        <v>63</v>
      </c>
      <c r="BN1" s="75">
        <v>64</v>
      </c>
      <c r="BO1" s="75">
        <v>65</v>
      </c>
      <c r="BP1" s="75">
        <v>66</v>
      </c>
      <c r="BQ1" s="75">
        <v>67</v>
      </c>
      <c r="BR1" s="75">
        <v>68</v>
      </c>
      <c r="BS1" s="75">
        <v>69</v>
      </c>
      <c r="BT1" s="75">
        <v>70</v>
      </c>
      <c r="BU1" s="75">
        <v>71</v>
      </c>
      <c r="BV1" s="75">
        <v>72</v>
      </c>
      <c r="BW1" s="75">
        <v>73</v>
      </c>
      <c r="BX1" s="75">
        <v>74</v>
      </c>
      <c r="BY1" s="75">
        <v>75</v>
      </c>
      <c r="BZ1" s="75">
        <v>76</v>
      </c>
      <c r="CA1" s="75">
        <v>77</v>
      </c>
      <c r="CB1" s="75">
        <v>78</v>
      </c>
      <c r="CC1" s="75">
        <v>79</v>
      </c>
      <c r="CD1" s="75">
        <v>80</v>
      </c>
      <c r="CE1" s="75">
        <v>81</v>
      </c>
      <c r="CF1" s="75">
        <v>82</v>
      </c>
      <c r="CG1" s="75">
        <v>83</v>
      </c>
      <c r="CH1" s="75">
        <v>84</v>
      </c>
      <c r="CI1" s="75">
        <v>85</v>
      </c>
      <c r="CJ1" s="75">
        <v>86</v>
      </c>
      <c r="CK1" s="75">
        <v>87</v>
      </c>
      <c r="CL1" s="75">
        <v>88</v>
      </c>
      <c r="CM1" s="75">
        <v>89</v>
      </c>
      <c r="CN1" s="75">
        <v>90</v>
      </c>
      <c r="CO1" s="75">
        <v>91</v>
      </c>
      <c r="CP1" s="75">
        <v>92</v>
      </c>
      <c r="CQ1" s="75">
        <v>93</v>
      </c>
      <c r="CR1" s="75">
        <v>94</v>
      </c>
      <c r="CS1" s="75">
        <v>95</v>
      </c>
      <c r="CT1" s="75">
        <v>96</v>
      </c>
      <c r="CU1" s="75">
        <v>97</v>
      </c>
      <c r="CV1" s="75">
        <v>98</v>
      </c>
      <c r="CW1" s="75">
        <v>99</v>
      </c>
      <c r="CX1" s="75">
        <v>100</v>
      </c>
      <c r="CY1" s="75">
        <v>101</v>
      </c>
      <c r="CZ1" s="75">
        <v>102</v>
      </c>
      <c r="DA1" s="75">
        <v>103</v>
      </c>
      <c r="DB1" s="75">
        <v>104</v>
      </c>
      <c r="DC1" s="75">
        <v>105</v>
      </c>
      <c r="DD1" s="75">
        <v>106</v>
      </c>
      <c r="DE1" s="75">
        <v>107</v>
      </c>
      <c r="DF1" s="75">
        <v>108</v>
      </c>
      <c r="DG1" s="75">
        <v>109</v>
      </c>
      <c r="DH1" s="75">
        <v>110</v>
      </c>
      <c r="DI1" s="75">
        <v>111</v>
      </c>
      <c r="DJ1" s="75">
        <v>112</v>
      </c>
      <c r="DK1" s="75">
        <v>113</v>
      </c>
      <c r="DL1" s="75">
        <v>114</v>
      </c>
      <c r="DM1" s="75">
        <v>115</v>
      </c>
      <c r="DN1" s="75">
        <v>116</v>
      </c>
      <c r="DO1" s="75">
        <v>117</v>
      </c>
      <c r="DP1" s="75">
        <v>118</v>
      </c>
      <c r="DQ1" s="75">
        <v>119</v>
      </c>
      <c r="DR1" s="75">
        <v>120</v>
      </c>
      <c r="DS1" s="75">
        <v>121</v>
      </c>
      <c r="DT1" s="75">
        <v>122</v>
      </c>
      <c r="DU1" s="75">
        <v>123</v>
      </c>
      <c r="DV1" s="75">
        <v>124</v>
      </c>
      <c r="DW1" s="75">
        <v>125</v>
      </c>
      <c r="DX1" s="75">
        <v>126</v>
      </c>
      <c r="DY1" s="75">
        <v>127</v>
      </c>
      <c r="DZ1" s="75">
        <v>128</v>
      </c>
      <c r="EA1" s="75">
        <v>129</v>
      </c>
      <c r="EB1" s="75">
        <v>130</v>
      </c>
      <c r="EC1" s="75">
        <v>131</v>
      </c>
      <c r="ED1" s="75">
        <v>132</v>
      </c>
      <c r="EE1" s="75">
        <v>133</v>
      </c>
      <c r="EF1" s="75">
        <v>134</v>
      </c>
      <c r="EG1" s="75">
        <v>135</v>
      </c>
      <c r="EH1" s="75">
        <v>136</v>
      </c>
      <c r="EI1" s="75">
        <v>137</v>
      </c>
      <c r="EJ1" s="75">
        <v>138</v>
      </c>
      <c r="EK1" s="75">
        <v>139</v>
      </c>
      <c r="EL1" s="75">
        <v>140</v>
      </c>
      <c r="EM1" s="75">
        <v>141</v>
      </c>
      <c r="EN1" s="75">
        <v>142</v>
      </c>
      <c r="EO1" s="75">
        <v>143</v>
      </c>
      <c r="EP1" s="75">
        <v>144</v>
      </c>
      <c r="EQ1" s="75">
        <v>145</v>
      </c>
      <c r="ER1" s="75">
        <v>146</v>
      </c>
      <c r="ES1" s="75">
        <v>147</v>
      </c>
      <c r="ET1" s="75">
        <v>148</v>
      </c>
      <c r="EU1" s="75">
        <v>149</v>
      </c>
      <c r="EV1" s="75">
        <v>150</v>
      </c>
      <c r="EW1" s="75">
        <v>151</v>
      </c>
      <c r="EX1" s="75">
        <v>152</v>
      </c>
      <c r="EY1" s="75">
        <v>153</v>
      </c>
      <c r="EZ1" s="75">
        <v>154</v>
      </c>
      <c r="FA1" s="75">
        <v>155</v>
      </c>
      <c r="FB1" s="75">
        <v>156</v>
      </c>
      <c r="FC1" s="75">
        <v>157</v>
      </c>
      <c r="FD1" s="75">
        <v>158</v>
      </c>
      <c r="FE1" s="75">
        <v>159</v>
      </c>
      <c r="FF1" s="75">
        <v>160</v>
      </c>
      <c r="FG1" s="75">
        <v>161</v>
      </c>
      <c r="FH1" s="75">
        <v>162</v>
      </c>
      <c r="FI1" s="75">
        <v>163</v>
      </c>
      <c r="FJ1" s="75">
        <v>164</v>
      </c>
      <c r="FK1" s="75">
        <v>165</v>
      </c>
      <c r="FL1" s="75">
        <v>166</v>
      </c>
      <c r="FM1" s="75">
        <v>167</v>
      </c>
      <c r="FN1" s="75">
        <v>168</v>
      </c>
      <c r="FO1" s="75">
        <v>169</v>
      </c>
      <c r="FP1" s="75">
        <v>170</v>
      </c>
      <c r="FQ1" s="75">
        <v>171</v>
      </c>
      <c r="FR1" s="75">
        <v>172</v>
      </c>
      <c r="FS1" s="75">
        <v>173</v>
      </c>
      <c r="FT1" s="75">
        <v>174</v>
      </c>
      <c r="FU1" s="75">
        <v>175</v>
      </c>
      <c r="FV1" s="75">
        <v>176</v>
      </c>
      <c r="FW1" s="75">
        <v>177</v>
      </c>
      <c r="FX1" s="75">
        <v>178</v>
      </c>
      <c r="FY1" s="75">
        <v>179</v>
      </c>
      <c r="FZ1" s="75">
        <v>180</v>
      </c>
      <c r="GA1" s="75">
        <v>181</v>
      </c>
      <c r="GB1" s="75">
        <v>182</v>
      </c>
      <c r="GC1" s="75">
        <v>183</v>
      </c>
      <c r="GD1" s="75">
        <v>184</v>
      </c>
      <c r="GE1" s="75">
        <v>185</v>
      </c>
      <c r="GF1" s="75">
        <v>186</v>
      </c>
      <c r="GG1" s="75">
        <v>187</v>
      </c>
      <c r="GH1" s="75">
        <v>188</v>
      </c>
      <c r="GI1" s="75">
        <v>189</v>
      </c>
      <c r="GJ1" s="75">
        <v>190</v>
      </c>
      <c r="GK1" s="75">
        <v>191</v>
      </c>
      <c r="GL1" s="75">
        <v>192</v>
      </c>
      <c r="GM1" s="75">
        <v>193</v>
      </c>
      <c r="GN1" s="75">
        <v>194</v>
      </c>
      <c r="GO1" s="75">
        <v>195</v>
      </c>
      <c r="GP1" s="75">
        <v>196</v>
      </c>
      <c r="GQ1" s="75">
        <v>197</v>
      </c>
      <c r="GR1" s="75">
        <v>198</v>
      </c>
      <c r="GS1" s="75">
        <v>199</v>
      </c>
      <c r="GT1" s="75">
        <v>200</v>
      </c>
      <c r="GU1" s="75">
        <v>201</v>
      </c>
      <c r="GV1" s="75">
        <v>202</v>
      </c>
      <c r="GW1" s="75">
        <v>203</v>
      </c>
      <c r="GX1" s="75">
        <v>204</v>
      </c>
      <c r="GY1" s="75">
        <v>205</v>
      </c>
      <c r="GZ1" s="75">
        <v>206</v>
      </c>
      <c r="HA1" s="75">
        <v>207</v>
      </c>
      <c r="HB1" s="75">
        <v>208</v>
      </c>
      <c r="HC1" s="75">
        <v>209</v>
      </c>
      <c r="HD1" s="75">
        <v>210</v>
      </c>
      <c r="HE1" s="75">
        <v>211</v>
      </c>
      <c r="HF1" s="75">
        <v>212</v>
      </c>
      <c r="HG1" s="75">
        <v>213</v>
      </c>
      <c r="HH1" s="75">
        <v>214</v>
      </c>
      <c r="HI1" s="75">
        <v>215</v>
      </c>
      <c r="HJ1" s="75">
        <v>216</v>
      </c>
      <c r="HK1" s="75">
        <v>217</v>
      </c>
      <c r="HL1" s="75">
        <v>218</v>
      </c>
      <c r="HM1" s="75">
        <v>219</v>
      </c>
      <c r="HN1" s="75">
        <v>220</v>
      </c>
      <c r="HO1" s="75">
        <v>221</v>
      </c>
      <c r="HP1" s="75">
        <v>222</v>
      </c>
      <c r="HQ1" s="75">
        <v>223</v>
      </c>
      <c r="HR1" s="75">
        <v>224</v>
      </c>
      <c r="HS1" s="75">
        <v>225</v>
      </c>
      <c r="HT1" s="75">
        <v>226</v>
      </c>
      <c r="HU1" s="75">
        <v>227</v>
      </c>
      <c r="HV1" s="75">
        <v>228</v>
      </c>
      <c r="HW1" s="75">
        <v>229</v>
      </c>
      <c r="HX1" s="75">
        <v>230</v>
      </c>
      <c r="HY1" s="75">
        <v>231</v>
      </c>
      <c r="HZ1" s="75">
        <v>232</v>
      </c>
      <c r="IA1" s="75">
        <v>233</v>
      </c>
      <c r="IB1" s="75">
        <v>234</v>
      </c>
      <c r="IC1" s="75">
        <v>235</v>
      </c>
      <c r="ID1" s="75">
        <v>236</v>
      </c>
      <c r="IE1" s="75">
        <v>237</v>
      </c>
      <c r="IF1" s="75">
        <v>238</v>
      </c>
      <c r="IG1" s="75">
        <v>239</v>
      </c>
      <c r="IH1" s="75">
        <v>240</v>
      </c>
      <c r="II1" s="75">
        <v>241</v>
      </c>
      <c r="IJ1" s="75">
        <v>242</v>
      </c>
      <c r="IK1" s="75">
        <v>243</v>
      </c>
      <c r="IL1" s="75">
        <v>244</v>
      </c>
      <c r="IM1" s="75">
        <v>245</v>
      </c>
      <c r="IN1" s="75">
        <v>246</v>
      </c>
      <c r="IO1" s="75">
        <v>247</v>
      </c>
      <c r="IP1" s="75">
        <v>248</v>
      </c>
      <c r="IQ1" s="75">
        <v>249</v>
      </c>
      <c r="IR1" s="77">
        <v>250</v>
      </c>
      <c r="IS1" s="70"/>
      <c r="IT1" s="70"/>
      <c r="IU1" s="70"/>
      <c r="IV1" s="70"/>
    </row>
    <row r="2" spans="1:256" s="27" customFormat="1" ht="12" customHeight="1" x14ac:dyDescent="0.25">
      <c r="A2" s="71" t="s">
        <v>73</v>
      </c>
      <c r="B2" s="142">
        <f>B1*Results!$C$45</f>
        <v>0</v>
      </c>
      <c r="C2" s="74">
        <f>C1*Results!$C$45</f>
        <v>3</v>
      </c>
      <c r="D2" s="74">
        <f>D1*Results!$C$45</f>
        <v>6</v>
      </c>
      <c r="E2" s="74">
        <f>E1*Results!$C$45</f>
        <v>9</v>
      </c>
      <c r="F2" s="74">
        <f>F1*Results!$C$45</f>
        <v>12</v>
      </c>
      <c r="G2" s="74">
        <f>G1*Results!$C$45</f>
        <v>15</v>
      </c>
      <c r="H2" s="74">
        <f>H1*Results!$C$45</f>
        <v>18</v>
      </c>
      <c r="I2" s="74">
        <f>I1*Results!$C$45</f>
        <v>21</v>
      </c>
      <c r="J2" s="74">
        <f>J1*Results!$C$45</f>
        <v>24</v>
      </c>
      <c r="K2" s="74">
        <f>K1*Results!$C$45</f>
        <v>27</v>
      </c>
      <c r="L2" s="74">
        <f>L1*Results!$C$45</f>
        <v>30</v>
      </c>
      <c r="M2" s="74">
        <f>M1*Results!$C$45</f>
        <v>33</v>
      </c>
      <c r="N2" s="74">
        <f>N1*Results!$C$45</f>
        <v>36</v>
      </c>
      <c r="O2" s="74">
        <f>O1*Results!$C$45</f>
        <v>39</v>
      </c>
      <c r="P2" s="74">
        <f>P1*Results!$C$45</f>
        <v>42</v>
      </c>
      <c r="Q2" s="74">
        <f>Q1*Results!$C$45</f>
        <v>45</v>
      </c>
      <c r="R2" s="74">
        <f>R1*Results!$C$45</f>
        <v>48</v>
      </c>
      <c r="S2" s="74">
        <f>S1*Results!$C$45</f>
        <v>51</v>
      </c>
      <c r="T2" s="74">
        <f>T1*Results!$C$45</f>
        <v>54</v>
      </c>
      <c r="U2" s="74">
        <f>U1*Results!$C$45</f>
        <v>57</v>
      </c>
      <c r="V2" s="74">
        <f>V1*Results!$C$45</f>
        <v>60</v>
      </c>
      <c r="W2" s="74">
        <f>W1*Results!$C$45</f>
        <v>63</v>
      </c>
      <c r="X2" s="74">
        <f>X1*Results!$C$45</f>
        <v>66</v>
      </c>
      <c r="Y2" s="74">
        <f>Y1*Results!$C$45</f>
        <v>69</v>
      </c>
      <c r="Z2" s="74">
        <f>Z1*Results!$C$45</f>
        <v>72</v>
      </c>
      <c r="AA2" s="74">
        <f>AA1*Results!$C$45</f>
        <v>75</v>
      </c>
      <c r="AB2" s="74">
        <f>AB1*Results!$C$45</f>
        <v>78</v>
      </c>
      <c r="AC2" s="74">
        <f>AC1*Results!$C$45</f>
        <v>81</v>
      </c>
      <c r="AD2" s="74">
        <f>AD1*Results!$C$45</f>
        <v>84</v>
      </c>
      <c r="AE2" s="74">
        <f>AE1*Results!$C$45</f>
        <v>87</v>
      </c>
      <c r="AF2" s="74">
        <f>AF1*Results!$C$45</f>
        <v>90</v>
      </c>
      <c r="AG2" s="74">
        <f>AG1*Results!$C$45</f>
        <v>93</v>
      </c>
      <c r="AH2" s="74">
        <f>AH1*Results!$C$45</f>
        <v>96</v>
      </c>
      <c r="AI2" s="74">
        <f>AI1*Results!$C$45</f>
        <v>99</v>
      </c>
      <c r="AJ2" s="74">
        <f>AJ1*Results!$C$45</f>
        <v>102</v>
      </c>
      <c r="AK2" s="74">
        <f>AK1*Results!$C$45</f>
        <v>105</v>
      </c>
      <c r="AL2" s="74">
        <f>AL1*Results!$C$45</f>
        <v>108</v>
      </c>
      <c r="AM2" s="74">
        <f>AM1*Results!$C$45</f>
        <v>111</v>
      </c>
      <c r="AN2" s="74">
        <f>AN1*Results!$C$45</f>
        <v>114</v>
      </c>
      <c r="AO2" s="74">
        <f>AO1*Results!$C$45</f>
        <v>117</v>
      </c>
      <c r="AP2" s="74">
        <f>AP1*Results!$C$45</f>
        <v>120</v>
      </c>
      <c r="AQ2" s="74">
        <f>AQ1*Results!$C$45</f>
        <v>123</v>
      </c>
      <c r="AR2" s="74">
        <f>AR1*Results!$C$45</f>
        <v>126</v>
      </c>
      <c r="AS2" s="74">
        <f>AS1*Results!$C$45</f>
        <v>129</v>
      </c>
      <c r="AT2" s="74">
        <f>AT1*Results!$C$45</f>
        <v>132</v>
      </c>
      <c r="AU2" s="74">
        <f>AU1*Results!$C$45</f>
        <v>135</v>
      </c>
      <c r="AV2" s="74">
        <f>AV1*Results!$C$45</f>
        <v>138</v>
      </c>
      <c r="AW2" s="74">
        <f>AW1*Results!$C$45</f>
        <v>141</v>
      </c>
      <c r="AX2" s="74">
        <f>AX1*Results!$C$45</f>
        <v>144</v>
      </c>
      <c r="AY2" s="74">
        <f>AY1*Results!$C$45</f>
        <v>147</v>
      </c>
      <c r="AZ2" s="74">
        <f>AZ1*Results!$C$45</f>
        <v>150</v>
      </c>
      <c r="BA2" s="74">
        <f>BA1*Results!$C$45</f>
        <v>153</v>
      </c>
      <c r="BB2" s="74">
        <f>BB1*Results!$C$45</f>
        <v>156</v>
      </c>
      <c r="BC2" s="74">
        <f>BC1*Results!$C$45</f>
        <v>159</v>
      </c>
      <c r="BD2" s="74">
        <f>BD1*Results!$C$45</f>
        <v>162</v>
      </c>
      <c r="BE2" s="74">
        <f>BE1*Results!$C$45</f>
        <v>165</v>
      </c>
      <c r="BF2" s="74">
        <f>BF1*Results!$C$45</f>
        <v>168</v>
      </c>
      <c r="BG2" s="74">
        <f>BG1*Results!$C$45</f>
        <v>171</v>
      </c>
      <c r="BH2" s="74">
        <f>BH1*Results!$C$45</f>
        <v>174</v>
      </c>
      <c r="BI2" s="74">
        <f>BI1*Results!$C$45</f>
        <v>177</v>
      </c>
      <c r="BJ2" s="74">
        <f>BJ1*Results!$C$45</f>
        <v>180</v>
      </c>
      <c r="BK2" s="74">
        <f>BK1*Results!$C$45</f>
        <v>183</v>
      </c>
      <c r="BL2" s="74">
        <f>BL1*Results!$C$45</f>
        <v>186</v>
      </c>
      <c r="BM2" s="74">
        <f>BM1*Results!$C$45</f>
        <v>189</v>
      </c>
      <c r="BN2" s="74">
        <f>BN1*Results!$C$45</f>
        <v>192</v>
      </c>
      <c r="BO2" s="74">
        <f>BO1*Results!$C$45</f>
        <v>195</v>
      </c>
      <c r="BP2" s="74">
        <f>BP1*Results!$C$45</f>
        <v>198</v>
      </c>
      <c r="BQ2" s="74">
        <f>BQ1*Results!$C$45</f>
        <v>201</v>
      </c>
      <c r="BR2" s="74">
        <f>BR1*Results!$C$45</f>
        <v>204</v>
      </c>
      <c r="BS2" s="74">
        <f>BS1*Results!$C$45</f>
        <v>207</v>
      </c>
      <c r="BT2" s="74">
        <f>BT1*Results!$C$45</f>
        <v>210</v>
      </c>
      <c r="BU2" s="74">
        <f>BU1*Results!$C$45</f>
        <v>213</v>
      </c>
      <c r="BV2" s="74">
        <f>BV1*Results!$C$45</f>
        <v>216</v>
      </c>
      <c r="BW2" s="74">
        <f>BW1*Results!$C$45</f>
        <v>219</v>
      </c>
      <c r="BX2" s="74">
        <f>BX1*Results!$C$45</f>
        <v>222</v>
      </c>
      <c r="BY2" s="74">
        <f>BY1*Results!$C$45</f>
        <v>225</v>
      </c>
      <c r="BZ2" s="74">
        <f>BZ1*Results!$C$45</f>
        <v>228</v>
      </c>
      <c r="CA2" s="74">
        <f>CA1*Results!$C$45</f>
        <v>231</v>
      </c>
      <c r="CB2" s="74">
        <f>CB1*Results!$C$45</f>
        <v>234</v>
      </c>
      <c r="CC2" s="74">
        <f>CC1*Results!$C$45</f>
        <v>237</v>
      </c>
      <c r="CD2" s="74">
        <f>CD1*Results!$C$45</f>
        <v>240</v>
      </c>
      <c r="CE2" s="74">
        <f>CE1*Results!$C$45</f>
        <v>243</v>
      </c>
      <c r="CF2" s="74">
        <f>CF1*Results!$C$45</f>
        <v>246</v>
      </c>
      <c r="CG2" s="74">
        <f>CG1*Results!$C$45</f>
        <v>249</v>
      </c>
      <c r="CH2" s="74">
        <f>CH1*Results!$C$45</f>
        <v>252</v>
      </c>
      <c r="CI2" s="74">
        <f>CI1*Results!$C$45</f>
        <v>255</v>
      </c>
      <c r="CJ2" s="74">
        <f>CJ1*Results!$C$45</f>
        <v>258</v>
      </c>
      <c r="CK2" s="74">
        <f>CK1*Results!$C$45</f>
        <v>261</v>
      </c>
      <c r="CL2" s="74">
        <f>CL1*Results!$C$45</f>
        <v>264</v>
      </c>
      <c r="CM2" s="74">
        <f>CM1*Results!$C$45</f>
        <v>267</v>
      </c>
      <c r="CN2" s="74">
        <f>CN1*Results!$C$45</f>
        <v>270</v>
      </c>
      <c r="CO2" s="74">
        <f>CO1*Results!$C$45</f>
        <v>273</v>
      </c>
      <c r="CP2" s="74">
        <f>CP1*Results!$C$45</f>
        <v>276</v>
      </c>
      <c r="CQ2" s="74">
        <f>CQ1*Results!$C$45</f>
        <v>279</v>
      </c>
      <c r="CR2" s="74">
        <f>CR1*Results!$C$45</f>
        <v>282</v>
      </c>
      <c r="CS2" s="74">
        <f>CS1*Results!$C$45</f>
        <v>285</v>
      </c>
      <c r="CT2" s="74">
        <f>CT1*Results!$C$45</f>
        <v>288</v>
      </c>
      <c r="CU2" s="74">
        <f>CU1*Results!$C$45</f>
        <v>291</v>
      </c>
      <c r="CV2" s="74">
        <f>CV1*Results!$C$45</f>
        <v>294</v>
      </c>
      <c r="CW2" s="74">
        <f>CW1*Results!$C$45</f>
        <v>297</v>
      </c>
      <c r="CX2" s="74">
        <f>CX1*Results!$C$45</f>
        <v>300</v>
      </c>
      <c r="CY2" s="74">
        <f>CY1*Results!$C$45</f>
        <v>303</v>
      </c>
      <c r="CZ2" s="74">
        <f>CZ1*Results!$C$45</f>
        <v>306</v>
      </c>
      <c r="DA2" s="74">
        <f>DA1*Results!$C$45</f>
        <v>309</v>
      </c>
      <c r="DB2" s="74">
        <f>DB1*Results!$C$45</f>
        <v>312</v>
      </c>
      <c r="DC2" s="74">
        <f>DC1*Results!$C$45</f>
        <v>315</v>
      </c>
      <c r="DD2" s="74">
        <f>DD1*Results!$C$45</f>
        <v>318</v>
      </c>
      <c r="DE2" s="74">
        <f>DE1*Results!$C$45</f>
        <v>321</v>
      </c>
      <c r="DF2" s="74">
        <f>DF1*Results!$C$45</f>
        <v>324</v>
      </c>
      <c r="DG2" s="74">
        <f>DG1*Results!$C$45</f>
        <v>327</v>
      </c>
      <c r="DH2" s="74">
        <f>DH1*Results!$C$45</f>
        <v>330</v>
      </c>
      <c r="DI2" s="74">
        <f>DI1*Results!$C$45</f>
        <v>333</v>
      </c>
      <c r="DJ2" s="74">
        <f>DJ1*Results!$C$45</f>
        <v>336</v>
      </c>
      <c r="DK2" s="74">
        <f>DK1*Results!$C$45</f>
        <v>339</v>
      </c>
      <c r="DL2" s="74">
        <f>DL1*Results!$C$45</f>
        <v>342</v>
      </c>
      <c r="DM2" s="74">
        <f>DM1*Results!$C$45</f>
        <v>345</v>
      </c>
      <c r="DN2" s="74">
        <f>DN1*Results!$C$45</f>
        <v>348</v>
      </c>
      <c r="DO2" s="74">
        <f>DO1*Results!$C$45</f>
        <v>351</v>
      </c>
      <c r="DP2" s="74">
        <f>DP1*Results!$C$45</f>
        <v>354</v>
      </c>
      <c r="DQ2" s="74">
        <f>DQ1*Results!$C$45</f>
        <v>357</v>
      </c>
      <c r="DR2" s="74">
        <f>DR1*Results!$C$45</f>
        <v>360</v>
      </c>
      <c r="DS2" s="74">
        <f>DS1*Results!$C$45</f>
        <v>363</v>
      </c>
      <c r="DT2" s="74">
        <f>DT1*Results!$C$45</f>
        <v>366</v>
      </c>
      <c r="DU2" s="74">
        <f>DU1*Results!$C$45</f>
        <v>369</v>
      </c>
      <c r="DV2" s="74">
        <f>DV1*Results!$C$45</f>
        <v>372</v>
      </c>
      <c r="DW2" s="74">
        <f>DW1*Results!$C$45</f>
        <v>375</v>
      </c>
      <c r="DX2" s="74">
        <f>DX1*Results!$C$45</f>
        <v>378</v>
      </c>
      <c r="DY2" s="74">
        <f>DY1*Results!$C$45</f>
        <v>381</v>
      </c>
      <c r="DZ2" s="74">
        <f>DZ1*Results!$C$45</f>
        <v>384</v>
      </c>
      <c r="EA2" s="74">
        <f>EA1*Results!$C$45</f>
        <v>387</v>
      </c>
      <c r="EB2" s="74">
        <f>EB1*Results!$C$45</f>
        <v>390</v>
      </c>
      <c r="EC2" s="74">
        <f>EC1*Results!$C$45</f>
        <v>393</v>
      </c>
      <c r="ED2" s="74">
        <f>ED1*Results!$C$45</f>
        <v>396</v>
      </c>
      <c r="EE2" s="74">
        <f>EE1*Results!$C$45</f>
        <v>399</v>
      </c>
      <c r="EF2" s="74">
        <f>EF1*Results!$C$45</f>
        <v>402</v>
      </c>
      <c r="EG2" s="74">
        <f>EG1*Results!$C$45</f>
        <v>405</v>
      </c>
      <c r="EH2" s="74">
        <f>EH1*Results!$C$45</f>
        <v>408</v>
      </c>
      <c r="EI2" s="74">
        <f>EI1*Results!$C$45</f>
        <v>411</v>
      </c>
      <c r="EJ2" s="74">
        <f>EJ1*Results!$C$45</f>
        <v>414</v>
      </c>
      <c r="EK2" s="74">
        <f>EK1*Results!$C$45</f>
        <v>417</v>
      </c>
      <c r="EL2" s="74">
        <f>EL1*Results!$C$45</f>
        <v>420</v>
      </c>
      <c r="EM2" s="74">
        <f>EM1*Results!$C$45</f>
        <v>423</v>
      </c>
      <c r="EN2" s="74">
        <f>EN1*Results!$C$45</f>
        <v>426</v>
      </c>
      <c r="EO2" s="74">
        <f>EO1*Results!$C$45</f>
        <v>429</v>
      </c>
      <c r="EP2" s="74">
        <f>EP1*Results!$C$45</f>
        <v>432</v>
      </c>
      <c r="EQ2" s="74">
        <f>EQ1*Results!$C$45</f>
        <v>435</v>
      </c>
      <c r="ER2" s="74">
        <f>ER1*Results!$C$45</f>
        <v>438</v>
      </c>
      <c r="ES2" s="74">
        <f>ES1*Results!$C$45</f>
        <v>441</v>
      </c>
      <c r="ET2" s="74">
        <f>ET1*Results!$C$45</f>
        <v>444</v>
      </c>
      <c r="EU2" s="74">
        <f>EU1*Results!$C$45</f>
        <v>447</v>
      </c>
      <c r="EV2" s="74">
        <f>EV1*Results!$C$45</f>
        <v>450</v>
      </c>
      <c r="EW2" s="74">
        <f>EW1*Results!$C$45</f>
        <v>453</v>
      </c>
      <c r="EX2" s="74">
        <f>EX1*Results!$C$45</f>
        <v>456</v>
      </c>
      <c r="EY2" s="74">
        <f>EY1*Results!$C$45</f>
        <v>459</v>
      </c>
      <c r="EZ2" s="74">
        <f>EZ1*Results!$C$45</f>
        <v>462</v>
      </c>
      <c r="FA2" s="74">
        <f>FA1*Results!$C$45</f>
        <v>465</v>
      </c>
      <c r="FB2" s="74">
        <f>FB1*Results!$C$45</f>
        <v>468</v>
      </c>
      <c r="FC2" s="74">
        <f>FC1*Results!$C$45</f>
        <v>471</v>
      </c>
      <c r="FD2" s="74">
        <f>FD1*Results!$C$45</f>
        <v>474</v>
      </c>
      <c r="FE2" s="74">
        <f>FE1*Results!$C$45</f>
        <v>477</v>
      </c>
      <c r="FF2" s="74">
        <f>FF1*Results!$C$45</f>
        <v>480</v>
      </c>
      <c r="FG2" s="74">
        <f>FG1*Results!$C$45</f>
        <v>483</v>
      </c>
      <c r="FH2" s="74">
        <f>FH1*Results!$C$45</f>
        <v>486</v>
      </c>
      <c r="FI2" s="74">
        <f>FI1*Results!$C$45</f>
        <v>489</v>
      </c>
      <c r="FJ2" s="74">
        <f>FJ1*Results!$C$45</f>
        <v>492</v>
      </c>
      <c r="FK2" s="74">
        <f>FK1*Results!$C$45</f>
        <v>495</v>
      </c>
      <c r="FL2" s="74">
        <f>FL1*Results!$C$45</f>
        <v>498</v>
      </c>
      <c r="FM2" s="74">
        <f>FM1*Results!$C$45</f>
        <v>501</v>
      </c>
      <c r="FN2" s="74">
        <f>FN1*Results!$C$45</f>
        <v>504</v>
      </c>
      <c r="FO2" s="74">
        <f>FO1*Results!$C$45</f>
        <v>507</v>
      </c>
      <c r="FP2" s="74">
        <f>FP1*Results!$C$45</f>
        <v>510</v>
      </c>
      <c r="FQ2" s="74">
        <f>FQ1*Results!$C$45</f>
        <v>513</v>
      </c>
      <c r="FR2" s="74">
        <f>FR1*Results!$C$45</f>
        <v>516</v>
      </c>
      <c r="FS2" s="74">
        <f>FS1*Results!$C$45</f>
        <v>519</v>
      </c>
      <c r="FT2" s="74">
        <f>FT1*Results!$C$45</f>
        <v>522</v>
      </c>
      <c r="FU2" s="74">
        <f>FU1*Results!$C$45</f>
        <v>525</v>
      </c>
      <c r="FV2" s="74">
        <f>FV1*Results!$C$45</f>
        <v>528</v>
      </c>
      <c r="FW2" s="74">
        <f>FW1*Results!$C$45</f>
        <v>531</v>
      </c>
      <c r="FX2" s="74">
        <f>FX1*Results!$C$45</f>
        <v>534</v>
      </c>
      <c r="FY2" s="74">
        <f>FY1*Results!$C$45</f>
        <v>537</v>
      </c>
      <c r="FZ2" s="74">
        <f>FZ1*Results!$C$45</f>
        <v>540</v>
      </c>
      <c r="GA2" s="74">
        <f>GA1*Results!$C$45</f>
        <v>543</v>
      </c>
      <c r="GB2" s="74">
        <f>GB1*Results!$C$45</f>
        <v>546</v>
      </c>
      <c r="GC2" s="74">
        <f>GC1*Results!$C$45</f>
        <v>549</v>
      </c>
      <c r="GD2" s="74">
        <f>GD1*Results!$C$45</f>
        <v>552</v>
      </c>
      <c r="GE2" s="74">
        <f>GE1*Results!$C$45</f>
        <v>555</v>
      </c>
      <c r="GF2" s="74">
        <f>GF1*Results!$C$45</f>
        <v>558</v>
      </c>
      <c r="GG2" s="74">
        <f>GG1*Results!$C$45</f>
        <v>561</v>
      </c>
      <c r="GH2" s="74">
        <f>GH1*Results!$C$45</f>
        <v>564</v>
      </c>
      <c r="GI2" s="74">
        <f>GI1*Results!$C$45</f>
        <v>567</v>
      </c>
      <c r="GJ2" s="74">
        <f>GJ1*Results!$C$45</f>
        <v>570</v>
      </c>
      <c r="GK2" s="74">
        <f>GK1*Results!$C$45</f>
        <v>573</v>
      </c>
      <c r="GL2" s="74">
        <f>GL1*Results!$C$45</f>
        <v>576</v>
      </c>
      <c r="GM2" s="74">
        <f>GM1*Results!$C$45</f>
        <v>579</v>
      </c>
      <c r="GN2" s="74">
        <f>GN1*Results!$C$45</f>
        <v>582</v>
      </c>
      <c r="GO2" s="74">
        <f>GO1*Results!$C$45</f>
        <v>585</v>
      </c>
      <c r="GP2" s="74">
        <f>GP1*Results!$C$45</f>
        <v>588</v>
      </c>
      <c r="GQ2" s="74">
        <f>GQ1*Results!$C$45</f>
        <v>591</v>
      </c>
      <c r="GR2" s="74">
        <f>GR1*Results!$C$45</f>
        <v>594</v>
      </c>
      <c r="GS2" s="74">
        <f>GS1*Results!$C$45</f>
        <v>597</v>
      </c>
      <c r="GT2" s="74">
        <f>GT1*Results!$C$45</f>
        <v>600</v>
      </c>
      <c r="GU2" s="74">
        <f>GU1*Results!$C$45</f>
        <v>603</v>
      </c>
      <c r="GV2" s="74">
        <f>GV1*Results!$C$45</f>
        <v>606</v>
      </c>
      <c r="GW2" s="74">
        <f>GW1*Results!$C$45</f>
        <v>609</v>
      </c>
      <c r="GX2" s="74">
        <f>GX1*Results!$C$45</f>
        <v>612</v>
      </c>
      <c r="GY2" s="74">
        <f>GY1*Results!$C$45</f>
        <v>615</v>
      </c>
      <c r="GZ2" s="74">
        <f>GZ1*Results!$C$45</f>
        <v>618</v>
      </c>
      <c r="HA2" s="74">
        <f>HA1*Results!$C$45</f>
        <v>621</v>
      </c>
      <c r="HB2" s="74">
        <f>HB1*Results!$C$45</f>
        <v>624</v>
      </c>
      <c r="HC2" s="74">
        <f>HC1*Results!$C$45</f>
        <v>627</v>
      </c>
      <c r="HD2" s="74">
        <f>HD1*Results!$C$45</f>
        <v>630</v>
      </c>
      <c r="HE2" s="74">
        <f>HE1*Results!$C$45</f>
        <v>633</v>
      </c>
      <c r="HF2" s="74">
        <f>HF1*Results!$C$45</f>
        <v>636</v>
      </c>
      <c r="HG2" s="74">
        <f>HG1*Results!$C$45</f>
        <v>639</v>
      </c>
      <c r="HH2" s="74">
        <f>HH1*Results!$C$45</f>
        <v>642</v>
      </c>
      <c r="HI2" s="74">
        <f>HI1*Results!$C$45</f>
        <v>645</v>
      </c>
      <c r="HJ2" s="74">
        <f>HJ1*Results!$C$45</f>
        <v>648</v>
      </c>
      <c r="HK2" s="74">
        <f>HK1*Results!$C$45</f>
        <v>651</v>
      </c>
      <c r="HL2" s="74">
        <f>HL1*Results!$C$45</f>
        <v>654</v>
      </c>
      <c r="HM2" s="74">
        <f>HM1*Results!$C$45</f>
        <v>657</v>
      </c>
      <c r="HN2" s="74">
        <f>HN1*Results!$C$45</f>
        <v>660</v>
      </c>
      <c r="HO2" s="74">
        <f>HO1*Results!$C$45</f>
        <v>663</v>
      </c>
      <c r="HP2" s="74">
        <f>HP1*Results!$C$45</f>
        <v>666</v>
      </c>
      <c r="HQ2" s="74">
        <f>HQ1*Results!$C$45</f>
        <v>669</v>
      </c>
      <c r="HR2" s="74">
        <f>HR1*Results!$C$45</f>
        <v>672</v>
      </c>
      <c r="HS2" s="74">
        <f>HS1*Results!$C$45</f>
        <v>675</v>
      </c>
      <c r="HT2" s="74">
        <f>HT1*Results!$C$45</f>
        <v>678</v>
      </c>
      <c r="HU2" s="74">
        <f>HU1*Results!$C$45</f>
        <v>681</v>
      </c>
      <c r="HV2" s="74">
        <f>HV1*Results!$C$45</f>
        <v>684</v>
      </c>
      <c r="HW2" s="74">
        <f>HW1*Results!$C$45</f>
        <v>687</v>
      </c>
      <c r="HX2" s="74">
        <f>HX1*Results!$C$45</f>
        <v>690</v>
      </c>
      <c r="HY2" s="74">
        <f>HY1*Results!$C$45</f>
        <v>693</v>
      </c>
      <c r="HZ2" s="74">
        <f>HZ1*Results!$C$45</f>
        <v>696</v>
      </c>
      <c r="IA2" s="74">
        <f>IA1*Results!$C$45</f>
        <v>699</v>
      </c>
      <c r="IB2" s="74">
        <f>IB1*Results!$C$45</f>
        <v>702</v>
      </c>
      <c r="IC2" s="74">
        <f>IC1*Results!$C$45</f>
        <v>705</v>
      </c>
      <c r="ID2" s="74">
        <f>ID1*Results!$C$45</f>
        <v>708</v>
      </c>
      <c r="IE2" s="74">
        <f>IE1*Results!$C$45</f>
        <v>711</v>
      </c>
      <c r="IF2" s="74">
        <f>IF1*Results!$C$45</f>
        <v>714</v>
      </c>
      <c r="IG2" s="74">
        <f>IG1*Results!$C$45</f>
        <v>717</v>
      </c>
      <c r="IH2" s="74">
        <f>IH1*Results!$C$45</f>
        <v>720</v>
      </c>
      <c r="II2" s="74">
        <f>II1*Results!$C$45</f>
        <v>723</v>
      </c>
      <c r="IJ2" s="74">
        <f>IJ1*Results!$C$45</f>
        <v>726</v>
      </c>
      <c r="IK2" s="74">
        <f>IK1*Results!$C$45</f>
        <v>729</v>
      </c>
      <c r="IL2" s="74">
        <f>IL1*Results!$C$45</f>
        <v>732</v>
      </c>
      <c r="IM2" s="74">
        <f>IM1*Results!$C$45</f>
        <v>735</v>
      </c>
      <c r="IN2" s="74">
        <f>IN1*Results!$C$45</f>
        <v>738</v>
      </c>
      <c r="IO2" s="74">
        <f>IO1*Results!$C$45</f>
        <v>741</v>
      </c>
      <c r="IP2" s="74">
        <f>IP1*Results!$C$45</f>
        <v>744</v>
      </c>
      <c r="IQ2" s="74">
        <f>IQ1*Results!$C$45</f>
        <v>747</v>
      </c>
      <c r="IR2" s="78">
        <f>IR1*Results!$C$45</f>
        <v>750</v>
      </c>
      <c r="IS2" s="70"/>
      <c r="IT2" s="70"/>
      <c r="IU2" s="70"/>
      <c r="IV2" s="70"/>
    </row>
    <row r="3" spans="1:256" ht="22.5" customHeight="1" x14ac:dyDescent="0.25">
      <c r="A3" s="325" t="str">
        <f>CONCATENATE(Input!C39," mission")</f>
        <v>Earth orbit mission</v>
      </c>
      <c r="B3" s="401" t="s">
        <v>145</v>
      </c>
      <c r="C3" s="72" t="str">
        <f>C141</f>
        <v>Liftoff</v>
      </c>
      <c r="D3" s="72" t="str">
        <f t="shared" ref="D3:BO3" si="0">D141</f>
        <v>Stage 1 firing</v>
      </c>
      <c r="E3" s="72" t="str">
        <f t="shared" si="0"/>
        <v>Stage 1 firing</v>
      </c>
      <c r="F3" s="72" t="str">
        <f t="shared" si="0"/>
        <v>Stage 1 firing</v>
      </c>
      <c r="G3" s="72" t="str">
        <f t="shared" si="0"/>
        <v>Stage 1 firing</v>
      </c>
      <c r="H3" s="72" t="str">
        <f t="shared" si="0"/>
        <v>Stage 1 firing</v>
      </c>
      <c r="I3" s="72" t="str">
        <f t="shared" si="0"/>
        <v>Stage 1 firing</v>
      </c>
      <c r="J3" s="72" t="str">
        <f t="shared" si="0"/>
        <v>Stage 1 firing</v>
      </c>
      <c r="K3" s="72" t="str">
        <f t="shared" si="0"/>
        <v>Stage 1 firing</v>
      </c>
      <c r="L3" s="72" t="str">
        <f t="shared" si="0"/>
        <v>Stage 1 firing</v>
      </c>
      <c r="M3" s="72" t="str">
        <f t="shared" si="0"/>
        <v>Stage 1 firing</v>
      </c>
      <c r="N3" s="72" t="str">
        <f t="shared" si="0"/>
        <v>Stage 1 firing</v>
      </c>
      <c r="O3" s="72" t="str">
        <f t="shared" si="0"/>
        <v>Stage 1 firing</v>
      </c>
      <c r="P3" s="72" t="str">
        <f t="shared" si="0"/>
        <v>Stage 1 firing</v>
      </c>
      <c r="Q3" s="72" t="str">
        <f t="shared" si="0"/>
        <v>Stage 1 firing</v>
      </c>
      <c r="R3" s="72" t="str">
        <f t="shared" si="0"/>
        <v>Stage 1 firing</v>
      </c>
      <c r="S3" s="72" t="str">
        <f t="shared" si="0"/>
        <v>Stage 1 firing</v>
      </c>
      <c r="T3" s="72" t="str">
        <f t="shared" si="0"/>
        <v>Stage 1 firing</v>
      </c>
      <c r="U3" s="72" t="str">
        <f t="shared" si="0"/>
        <v>Stage 1 firing</v>
      </c>
      <c r="V3" s="72" t="str">
        <f t="shared" si="0"/>
        <v>Stage 1 firing</v>
      </c>
      <c r="W3" s="72" t="str">
        <f t="shared" si="0"/>
        <v>Stage 1 firing</v>
      </c>
      <c r="X3" s="72" t="str">
        <f t="shared" si="0"/>
        <v>Stage 1 firing</v>
      </c>
      <c r="Y3" s="72" t="str">
        <f t="shared" si="0"/>
        <v>Stage 1 firing</v>
      </c>
      <c r="Z3" s="72" t="str">
        <f t="shared" si="0"/>
        <v>Stage 1 firing</v>
      </c>
      <c r="AA3" s="72" t="str">
        <f t="shared" si="0"/>
        <v>Stage 1 firing</v>
      </c>
      <c r="AB3" s="72" t="str">
        <f t="shared" si="0"/>
        <v>Stage 1 firing</v>
      </c>
      <c r="AC3" s="72" t="str">
        <f t="shared" si="0"/>
        <v>Stage 1 firing</v>
      </c>
      <c r="AD3" s="72" t="str">
        <f t="shared" si="0"/>
        <v>Stage 1 firing</v>
      </c>
      <c r="AE3" s="72" t="str">
        <f t="shared" si="0"/>
        <v>Stage 1 firing</v>
      </c>
      <c r="AF3" s="72" t="str">
        <f t="shared" si="0"/>
        <v>Stage 1 firing</v>
      </c>
      <c r="AG3" s="72" t="str">
        <f t="shared" si="0"/>
        <v>Stage 1 firing</v>
      </c>
      <c r="AH3" s="72" t="str">
        <f t="shared" si="0"/>
        <v>Stage 1 firing</v>
      </c>
      <c r="AI3" s="72" t="str">
        <f t="shared" si="0"/>
        <v>Stage 1 firing</v>
      </c>
      <c r="AJ3" s="72" t="str">
        <f t="shared" si="0"/>
        <v>Stage 1 firing</v>
      </c>
      <c r="AK3" s="72" t="str">
        <f t="shared" si="0"/>
        <v>Stage 1 firing</v>
      </c>
      <c r="AL3" s="72" t="str">
        <f t="shared" si="0"/>
        <v>Stage 1 firing</v>
      </c>
      <c r="AM3" s="72" t="str">
        <f t="shared" si="0"/>
        <v>Stage 1 firing</v>
      </c>
      <c r="AN3" s="72" t="str">
        <f t="shared" si="0"/>
        <v>Stage 1 firing</v>
      </c>
      <c r="AO3" s="72" t="str">
        <f t="shared" si="0"/>
        <v>Stage 1 firing</v>
      </c>
      <c r="AP3" s="72" t="str">
        <f t="shared" si="0"/>
        <v>Stage 1 firing</v>
      </c>
      <c r="AQ3" s="72" t="str">
        <f t="shared" si="0"/>
        <v>Stage 1 firing</v>
      </c>
      <c r="AR3" s="72" t="str">
        <f t="shared" si="0"/>
        <v>Stage 1 firing</v>
      </c>
      <c r="AS3" s="72" t="str">
        <f t="shared" si="0"/>
        <v>Stage 1 firing</v>
      </c>
      <c r="AT3" s="72" t="str">
        <f t="shared" si="0"/>
        <v>Stage 1 firing</v>
      </c>
      <c r="AU3" s="72" t="str">
        <f t="shared" si="0"/>
        <v>Stage 1 firing</v>
      </c>
      <c r="AV3" s="72" t="str">
        <f t="shared" si="0"/>
        <v>Stage 1 firing</v>
      </c>
      <c r="AW3" s="72" t="str">
        <f t="shared" si="0"/>
        <v>Stage 1 firing</v>
      </c>
      <c r="AX3" s="72" t="str">
        <f t="shared" si="0"/>
        <v>Stage 1 firing</v>
      </c>
      <c r="AY3" s="72" t="str">
        <f t="shared" si="0"/>
        <v>Stage 1 firing</v>
      </c>
      <c r="AZ3" s="72" t="str">
        <f t="shared" si="0"/>
        <v>Stage 1 firing</v>
      </c>
      <c r="BA3" s="72" t="str">
        <f t="shared" si="0"/>
        <v>Stage 1 firing</v>
      </c>
      <c r="BB3" s="72" t="str">
        <f t="shared" si="0"/>
        <v>Stage 1 firing</v>
      </c>
      <c r="BC3" s="72" t="str">
        <f t="shared" si="0"/>
        <v>Staging</v>
      </c>
      <c r="BD3" s="72" t="str">
        <f t="shared" si="0"/>
        <v>In free  fall</v>
      </c>
      <c r="BE3" s="72" t="str">
        <f t="shared" si="0"/>
        <v>In free  fall</v>
      </c>
      <c r="BF3" s="72" t="str">
        <f t="shared" si="0"/>
        <v>In free  fall</v>
      </c>
      <c r="BG3" s="72" t="str">
        <f t="shared" si="0"/>
        <v>In free  fall</v>
      </c>
      <c r="BH3" s="72" t="str">
        <f t="shared" si="0"/>
        <v>In free  fall</v>
      </c>
      <c r="BI3" s="72" t="str">
        <f t="shared" si="0"/>
        <v>In free  fall</v>
      </c>
      <c r="BJ3" s="72" t="str">
        <f t="shared" si="0"/>
        <v>In free  fall</v>
      </c>
      <c r="BK3" s="72" t="str">
        <f t="shared" si="0"/>
        <v>In free  fall</v>
      </c>
      <c r="BL3" s="72" t="str">
        <f t="shared" si="0"/>
        <v>In free  fall</v>
      </c>
      <c r="BM3" s="72" t="str">
        <f t="shared" si="0"/>
        <v>Stage 2 firing</v>
      </c>
      <c r="BN3" s="72" t="str">
        <f t="shared" si="0"/>
        <v>Stage 2 firing</v>
      </c>
      <c r="BO3" s="72" t="str">
        <f t="shared" si="0"/>
        <v>Stage 2 firing</v>
      </c>
      <c r="BP3" s="72" t="str">
        <f t="shared" ref="BP3:EA3" si="1">BP141</f>
        <v>Stage 2 firing</v>
      </c>
      <c r="BQ3" s="72" t="str">
        <f t="shared" si="1"/>
        <v>Stage 2 firing</v>
      </c>
      <c r="BR3" s="72" t="str">
        <f t="shared" si="1"/>
        <v>Stage 2 firing</v>
      </c>
      <c r="BS3" s="72" t="str">
        <f t="shared" si="1"/>
        <v>Stage 2 firing</v>
      </c>
      <c r="BT3" s="72" t="str">
        <f t="shared" si="1"/>
        <v>Stage 2 firing</v>
      </c>
      <c r="BU3" s="72" t="str">
        <f t="shared" si="1"/>
        <v>Stage 2 firing</v>
      </c>
      <c r="BV3" s="72" t="str">
        <f t="shared" si="1"/>
        <v>Stage 2 firing</v>
      </c>
      <c r="BW3" s="72" t="str">
        <f t="shared" si="1"/>
        <v>Stage 2 firing</v>
      </c>
      <c r="BX3" s="72" t="str">
        <f t="shared" si="1"/>
        <v>Stage 2 firing</v>
      </c>
      <c r="BY3" s="72" t="str">
        <f t="shared" si="1"/>
        <v>Stage 2 firing</v>
      </c>
      <c r="BZ3" s="72" t="str">
        <f t="shared" si="1"/>
        <v>Stage 2 firing</v>
      </c>
      <c r="CA3" s="72" t="str">
        <f t="shared" si="1"/>
        <v>Stage 2 firing</v>
      </c>
      <c r="CB3" s="72" t="str">
        <f t="shared" si="1"/>
        <v>Stage 2 firing</v>
      </c>
      <c r="CC3" s="72" t="str">
        <f t="shared" si="1"/>
        <v>Stage 2 firing</v>
      </c>
      <c r="CD3" s="72" t="str">
        <f t="shared" si="1"/>
        <v>Stage 2 firing</v>
      </c>
      <c r="CE3" s="72" t="str">
        <f t="shared" si="1"/>
        <v>Stage 2 firing</v>
      </c>
      <c r="CF3" s="72" t="str">
        <f t="shared" si="1"/>
        <v>Stage 2 firing</v>
      </c>
      <c r="CG3" s="72" t="str">
        <f t="shared" si="1"/>
        <v>Stage 2 firing</v>
      </c>
      <c r="CH3" s="72" t="str">
        <f t="shared" si="1"/>
        <v>Stage 2 firing</v>
      </c>
      <c r="CI3" s="72" t="str">
        <f t="shared" si="1"/>
        <v>Stage 2 firing</v>
      </c>
      <c r="CJ3" s="72" t="str">
        <f t="shared" si="1"/>
        <v>Stage 2 firing</v>
      </c>
      <c r="CK3" s="72" t="str">
        <f t="shared" si="1"/>
        <v>Stage 2 firing</v>
      </c>
      <c r="CL3" s="72" t="str">
        <f t="shared" si="1"/>
        <v>Stage 2 firing</v>
      </c>
      <c r="CM3" s="72" t="str">
        <f t="shared" si="1"/>
        <v>Stage 2 firing</v>
      </c>
      <c r="CN3" s="72" t="str">
        <f t="shared" si="1"/>
        <v>Stage 2 firing</v>
      </c>
      <c r="CO3" s="72" t="str">
        <f t="shared" si="1"/>
        <v>Stage 2 firing</v>
      </c>
      <c r="CP3" s="72" t="str">
        <f t="shared" si="1"/>
        <v>Stage 2 firing</v>
      </c>
      <c r="CQ3" s="72" t="str">
        <f t="shared" si="1"/>
        <v>Stage 2 firing</v>
      </c>
      <c r="CR3" s="72" t="str">
        <f t="shared" si="1"/>
        <v>Stage 2 firing</v>
      </c>
      <c r="CS3" s="72" t="str">
        <f t="shared" si="1"/>
        <v>Stage 2 firing</v>
      </c>
      <c r="CT3" s="72" t="str">
        <f t="shared" si="1"/>
        <v>Stage 2 firing</v>
      </c>
      <c r="CU3" s="72" t="str">
        <f t="shared" si="1"/>
        <v>Stage 2 firing</v>
      </c>
      <c r="CV3" s="72" t="str">
        <f t="shared" si="1"/>
        <v>Stage 2 firing</v>
      </c>
      <c r="CW3" s="72" t="str">
        <f t="shared" si="1"/>
        <v>Stage 2 firing</v>
      </c>
      <c r="CX3" s="72" t="str">
        <f t="shared" si="1"/>
        <v>Stage 2 firing</v>
      </c>
      <c r="CY3" s="72" t="str">
        <f t="shared" si="1"/>
        <v>Stage 2 firing</v>
      </c>
      <c r="CZ3" s="72" t="str">
        <f t="shared" si="1"/>
        <v>Stage 2 firing</v>
      </c>
      <c r="DA3" s="72" t="str">
        <f t="shared" si="1"/>
        <v>Stage 2 firing</v>
      </c>
      <c r="DB3" s="72" t="str">
        <f t="shared" si="1"/>
        <v>Stage 2 firing</v>
      </c>
      <c r="DC3" s="72" t="str">
        <f t="shared" si="1"/>
        <v>Stage 2 firing</v>
      </c>
      <c r="DD3" s="72" t="str">
        <f t="shared" si="1"/>
        <v>Stage 2 firing</v>
      </c>
      <c r="DE3" s="72" t="str">
        <f t="shared" si="1"/>
        <v>Stage 2 firing</v>
      </c>
      <c r="DF3" s="72" t="str">
        <f t="shared" si="1"/>
        <v>Stage 2 firing</v>
      </c>
      <c r="DG3" s="72" t="str">
        <f t="shared" si="1"/>
        <v>Stage 2 firing</v>
      </c>
      <c r="DH3" s="72" t="str">
        <f t="shared" si="1"/>
        <v>Stage 2 firing</v>
      </c>
      <c r="DI3" s="72" t="str">
        <f t="shared" si="1"/>
        <v>Stage 2 firing</v>
      </c>
      <c r="DJ3" s="72" t="str">
        <f t="shared" si="1"/>
        <v>Stage 2 firing</v>
      </c>
      <c r="DK3" s="72" t="str">
        <f t="shared" si="1"/>
        <v>Stage 2 firing</v>
      </c>
      <c r="DL3" s="72" t="str">
        <f t="shared" si="1"/>
        <v>Stage 2 firing</v>
      </c>
      <c r="DM3" s="72" t="str">
        <f t="shared" si="1"/>
        <v>Stage 2 firing</v>
      </c>
      <c r="DN3" s="72" t="str">
        <f t="shared" si="1"/>
        <v>Stage 2 firing</v>
      </c>
      <c r="DO3" s="72" t="str">
        <f t="shared" si="1"/>
        <v>Stage 2 firing</v>
      </c>
      <c r="DP3" s="72" t="str">
        <f t="shared" si="1"/>
        <v>Stage 2 firing</v>
      </c>
      <c r="DQ3" s="72" t="str">
        <f t="shared" si="1"/>
        <v>Stage 2 firing</v>
      </c>
      <c r="DR3" s="72" t="str">
        <f t="shared" si="1"/>
        <v>Stage 2 firing</v>
      </c>
      <c r="DS3" s="72" t="str">
        <f t="shared" si="1"/>
        <v>Stage 2 firing</v>
      </c>
      <c r="DT3" s="72" t="str">
        <f t="shared" si="1"/>
        <v>Stage 2 firing</v>
      </c>
      <c r="DU3" s="72" t="str">
        <f t="shared" si="1"/>
        <v>Stage 2 firing</v>
      </c>
      <c r="DV3" s="72" t="str">
        <f t="shared" si="1"/>
        <v>Stage 2 firing</v>
      </c>
      <c r="DW3" s="72" t="str">
        <f t="shared" si="1"/>
        <v>Stage 2 firing</v>
      </c>
      <c r="DX3" s="72" t="str">
        <f t="shared" si="1"/>
        <v>Stage 2 firing</v>
      </c>
      <c r="DY3" s="72" t="str">
        <f t="shared" si="1"/>
        <v>Stage 2 firing</v>
      </c>
      <c r="DZ3" s="72" t="str">
        <f t="shared" si="1"/>
        <v>Stage 2 firing</v>
      </c>
      <c r="EA3" s="72" t="str">
        <f t="shared" si="1"/>
        <v>Stage 2 firing</v>
      </c>
      <c r="EB3" s="72" t="str">
        <f t="shared" ref="EB3:GM3" si="2">EB141</f>
        <v>Stage 2 firing</v>
      </c>
      <c r="EC3" s="72" t="str">
        <f t="shared" si="2"/>
        <v>Stage 2 firing</v>
      </c>
      <c r="ED3" s="72" t="str">
        <f t="shared" si="2"/>
        <v>Stage 2 firing</v>
      </c>
      <c r="EE3" s="72" t="str">
        <f t="shared" si="2"/>
        <v>Stage 2 firing</v>
      </c>
      <c r="EF3" s="72" t="str">
        <f t="shared" si="2"/>
        <v>Stage 2 firing</v>
      </c>
      <c r="EG3" s="72" t="str">
        <f t="shared" si="2"/>
        <v>Orbital insertion</v>
      </c>
      <c r="EH3" s="72" t="str">
        <f t="shared" si="2"/>
        <v>Payload release</v>
      </c>
      <c r="EI3" s="72" t="str">
        <f t="shared" si="2"/>
        <v>Adjusting orbit</v>
      </c>
      <c r="EJ3" s="72" t="str">
        <f t="shared" si="2"/>
        <v>Adjusting orbit</v>
      </c>
      <c r="EK3" s="72" t="str">
        <f t="shared" si="2"/>
        <v>Adjusting orbit</v>
      </c>
      <c r="EL3" s="72" t="str">
        <f t="shared" si="2"/>
        <v>Adjusting orbit</v>
      </c>
      <c r="EM3" s="72" t="str">
        <f t="shared" si="2"/>
        <v>Adjusting orbit</v>
      </c>
      <c r="EN3" s="72" t="str">
        <f t="shared" si="2"/>
        <v>Adjusting orbit</v>
      </c>
      <c r="EO3" s="72" t="str">
        <f t="shared" si="2"/>
        <v>Adjusting orbit</v>
      </c>
      <c r="EP3" s="72" t="str">
        <f t="shared" si="2"/>
        <v>Adjusting orbit</v>
      </c>
      <c r="EQ3" s="72" t="str">
        <f t="shared" si="2"/>
        <v>Adjusting orbit</v>
      </c>
      <c r="ER3" s="72" t="str">
        <f t="shared" si="2"/>
        <v>Adjusting orbit</v>
      </c>
      <c r="ES3" s="72" t="str">
        <f t="shared" si="2"/>
        <v>Adjusting orbit</v>
      </c>
      <c r="ET3" s="72" t="str">
        <f t="shared" si="2"/>
        <v>Adjusting orbit</v>
      </c>
      <c r="EU3" s="72" t="str">
        <f t="shared" si="2"/>
        <v>Adjusting orbit</v>
      </c>
      <c r="EV3" s="72" t="str">
        <f t="shared" si="2"/>
        <v>Adjusting orbit</v>
      </c>
      <c r="EW3" s="72" t="str">
        <f t="shared" si="2"/>
        <v>Adjusting orbit</v>
      </c>
      <c r="EX3" s="72" t="str">
        <f t="shared" si="2"/>
        <v>Adjusting orbit</v>
      </c>
      <c r="EY3" s="72" t="str">
        <f t="shared" si="2"/>
        <v>Adjusting orbit</v>
      </c>
      <c r="EZ3" s="72" t="str">
        <f t="shared" si="2"/>
        <v>Adjusting orbit</v>
      </c>
      <c r="FA3" s="72" t="str">
        <f t="shared" si="2"/>
        <v>Adjusting orbit</v>
      </c>
      <c r="FB3" s="72" t="str">
        <f t="shared" si="2"/>
        <v>Adjusting orbit</v>
      </c>
      <c r="FC3" s="72" t="str">
        <f t="shared" si="2"/>
        <v>Adjusting orbit</v>
      </c>
      <c r="FD3" s="72" t="str">
        <f t="shared" si="2"/>
        <v>Adjusting orbit</v>
      </c>
      <c r="FE3" s="72" t="str">
        <f t="shared" si="2"/>
        <v>In free  fall</v>
      </c>
      <c r="FF3" s="72" t="str">
        <f t="shared" si="2"/>
        <v>In free  fall</v>
      </c>
      <c r="FG3" s="72" t="str">
        <f t="shared" si="2"/>
        <v>In free  fall</v>
      </c>
      <c r="FH3" s="72" t="str">
        <f t="shared" si="2"/>
        <v>In free  fall</v>
      </c>
      <c r="FI3" s="72" t="str">
        <f t="shared" si="2"/>
        <v>In free  fall</v>
      </c>
      <c r="FJ3" s="72" t="str">
        <f t="shared" si="2"/>
        <v>In free  fall</v>
      </c>
      <c r="FK3" s="72" t="str">
        <f t="shared" si="2"/>
        <v>In free  fall</v>
      </c>
      <c r="FL3" s="72" t="str">
        <f t="shared" si="2"/>
        <v>In free  fall</v>
      </c>
      <c r="FM3" s="72" t="str">
        <f t="shared" si="2"/>
        <v>In free  fall</v>
      </c>
      <c r="FN3" s="72" t="str">
        <f t="shared" si="2"/>
        <v>In free  fall</v>
      </c>
      <c r="FO3" s="72" t="str">
        <f t="shared" si="2"/>
        <v>In free  fall</v>
      </c>
      <c r="FP3" s="72" t="str">
        <f t="shared" si="2"/>
        <v>In free  fall</v>
      </c>
      <c r="FQ3" s="72" t="str">
        <f t="shared" si="2"/>
        <v>In free  fall</v>
      </c>
      <c r="FR3" s="72" t="str">
        <f t="shared" si="2"/>
        <v>In free  fall</v>
      </c>
      <c r="FS3" s="72" t="str">
        <f t="shared" si="2"/>
        <v>In free  fall</v>
      </c>
      <c r="FT3" s="72" t="str">
        <f t="shared" si="2"/>
        <v>In free  fall</v>
      </c>
      <c r="FU3" s="72" t="str">
        <f t="shared" si="2"/>
        <v>In free  fall</v>
      </c>
      <c r="FV3" s="72" t="str">
        <f t="shared" si="2"/>
        <v>In free  fall</v>
      </c>
      <c r="FW3" s="72" t="str">
        <f t="shared" si="2"/>
        <v>In free  fall</v>
      </c>
      <c r="FX3" s="72" t="str">
        <f t="shared" si="2"/>
        <v>In free  fall</v>
      </c>
      <c r="FY3" s="72" t="str">
        <f t="shared" si="2"/>
        <v>In free  fall</v>
      </c>
      <c r="FZ3" s="72" t="str">
        <f t="shared" si="2"/>
        <v>In free  fall</v>
      </c>
      <c r="GA3" s="72" t="str">
        <f t="shared" si="2"/>
        <v>In free  fall</v>
      </c>
      <c r="GB3" s="72" t="str">
        <f t="shared" si="2"/>
        <v>In free  fall</v>
      </c>
      <c r="GC3" s="72" t="str">
        <f t="shared" si="2"/>
        <v>In free  fall</v>
      </c>
      <c r="GD3" s="72" t="str">
        <f t="shared" si="2"/>
        <v>In free  fall</v>
      </c>
      <c r="GE3" s="72" t="str">
        <f t="shared" si="2"/>
        <v>In free  fall</v>
      </c>
      <c r="GF3" s="72" t="str">
        <f t="shared" si="2"/>
        <v>In free  fall</v>
      </c>
      <c r="GG3" s="72" t="str">
        <f t="shared" si="2"/>
        <v>In free  fall</v>
      </c>
      <c r="GH3" s="72" t="str">
        <f t="shared" si="2"/>
        <v>In free  fall</v>
      </c>
      <c r="GI3" s="72" t="str">
        <f t="shared" si="2"/>
        <v>In free  fall</v>
      </c>
      <c r="GJ3" s="72" t="str">
        <f t="shared" si="2"/>
        <v>In free  fall</v>
      </c>
      <c r="GK3" s="72" t="str">
        <f t="shared" si="2"/>
        <v>In free  fall</v>
      </c>
      <c r="GL3" s="72" t="str">
        <f t="shared" si="2"/>
        <v>In free  fall</v>
      </c>
      <c r="GM3" s="72" t="str">
        <f t="shared" si="2"/>
        <v>In free  fall</v>
      </c>
      <c r="GN3" s="72" t="str">
        <f t="shared" ref="GN3:IQ3" si="3">GN141</f>
        <v>In free  fall</v>
      </c>
      <c r="GO3" s="72" t="str">
        <f t="shared" si="3"/>
        <v>In free  fall</v>
      </c>
      <c r="GP3" s="72" t="str">
        <f t="shared" si="3"/>
        <v>In free  fall</v>
      </c>
      <c r="GQ3" s="72" t="str">
        <f t="shared" si="3"/>
        <v>In free  fall</v>
      </c>
      <c r="GR3" s="72" t="str">
        <f t="shared" si="3"/>
        <v>In free  fall</v>
      </c>
      <c r="GS3" s="72" t="str">
        <f t="shared" si="3"/>
        <v>In free  fall</v>
      </c>
      <c r="GT3" s="72" t="str">
        <f t="shared" si="3"/>
        <v>In free  fall</v>
      </c>
      <c r="GU3" s="72" t="str">
        <f t="shared" si="3"/>
        <v>In free  fall</v>
      </c>
      <c r="GV3" s="72" t="str">
        <f t="shared" si="3"/>
        <v>In free  fall</v>
      </c>
      <c r="GW3" s="72" t="str">
        <f t="shared" si="3"/>
        <v>In free  fall</v>
      </c>
      <c r="GX3" s="72" t="str">
        <f t="shared" si="3"/>
        <v>In free  fall</v>
      </c>
      <c r="GY3" s="72" t="str">
        <f t="shared" si="3"/>
        <v>In free  fall</v>
      </c>
      <c r="GZ3" s="72" t="str">
        <f t="shared" si="3"/>
        <v>In free  fall</v>
      </c>
      <c r="HA3" s="72" t="str">
        <f t="shared" si="3"/>
        <v>In free  fall</v>
      </c>
      <c r="HB3" s="72" t="str">
        <f t="shared" si="3"/>
        <v>In free  fall</v>
      </c>
      <c r="HC3" s="72" t="str">
        <f t="shared" si="3"/>
        <v>In free  fall</v>
      </c>
      <c r="HD3" s="72" t="str">
        <f t="shared" si="3"/>
        <v>In free  fall</v>
      </c>
      <c r="HE3" s="72" t="str">
        <f t="shared" si="3"/>
        <v>In free  fall</v>
      </c>
      <c r="HF3" s="72" t="str">
        <f t="shared" si="3"/>
        <v>In free  fall</v>
      </c>
      <c r="HG3" s="72" t="str">
        <f t="shared" si="3"/>
        <v>In free  fall</v>
      </c>
      <c r="HH3" s="72" t="str">
        <f t="shared" si="3"/>
        <v>In free  fall</v>
      </c>
      <c r="HI3" s="72" t="str">
        <f t="shared" si="3"/>
        <v>In free  fall</v>
      </c>
      <c r="HJ3" s="72" t="str">
        <f t="shared" si="3"/>
        <v>In free  fall</v>
      </c>
      <c r="HK3" s="72" t="str">
        <f t="shared" si="3"/>
        <v>In free  fall</v>
      </c>
      <c r="HL3" s="72" t="str">
        <f t="shared" si="3"/>
        <v>In free  fall</v>
      </c>
      <c r="HM3" s="72" t="str">
        <f t="shared" si="3"/>
        <v>In free  fall</v>
      </c>
      <c r="HN3" s="72" t="str">
        <f t="shared" si="3"/>
        <v>In free  fall</v>
      </c>
      <c r="HO3" s="72" t="str">
        <f t="shared" si="3"/>
        <v>In free  fall</v>
      </c>
      <c r="HP3" s="72" t="str">
        <f t="shared" si="3"/>
        <v>In free  fall</v>
      </c>
      <c r="HQ3" s="72" t="str">
        <f t="shared" si="3"/>
        <v>In free  fall</v>
      </c>
      <c r="HR3" s="72" t="str">
        <f t="shared" si="3"/>
        <v>In free  fall</v>
      </c>
      <c r="HS3" s="72" t="str">
        <f t="shared" si="3"/>
        <v>In free  fall</v>
      </c>
      <c r="HT3" s="72" t="str">
        <f t="shared" si="3"/>
        <v>In free  fall</v>
      </c>
      <c r="HU3" s="72" t="str">
        <f t="shared" si="3"/>
        <v>In free  fall</v>
      </c>
      <c r="HV3" s="72" t="str">
        <f t="shared" si="3"/>
        <v>In free  fall</v>
      </c>
      <c r="HW3" s="72" t="str">
        <f t="shared" si="3"/>
        <v>In free  fall</v>
      </c>
      <c r="HX3" s="72" t="str">
        <f t="shared" si="3"/>
        <v>In free  fall</v>
      </c>
      <c r="HY3" s="72" t="str">
        <f t="shared" si="3"/>
        <v>In free  fall</v>
      </c>
      <c r="HZ3" s="72" t="str">
        <f t="shared" si="3"/>
        <v>In free  fall</v>
      </c>
      <c r="IA3" s="72" t="str">
        <f t="shared" si="3"/>
        <v>In free  fall</v>
      </c>
      <c r="IB3" s="72" t="str">
        <f t="shared" si="3"/>
        <v>In free  fall</v>
      </c>
      <c r="IC3" s="72" t="str">
        <f t="shared" si="3"/>
        <v>In free  fall</v>
      </c>
      <c r="ID3" s="72" t="str">
        <f t="shared" si="3"/>
        <v>In free  fall</v>
      </c>
      <c r="IE3" s="72" t="str">
        <f t="shared" si="3"/>
        <v>In free  fall</v>
      </c>
      <c r="IF3" s="72" t="str">
        <f t="shared" si="3"/>
        <v>In free  fall</v>
      </c>
      <c r="IG3" s="72" t="str">
        <f t="shared" si="3"/>
        <v>In free  fall</v>
      </c>
      <c r="IH3" s="72" t="str">
        <f t="shared" si="3"/>
        <v>In free  fall</v>
      </c>
      <c r="II3" s="72" t="str">
        <f t="shared" si="3"/>
        <v>In free  fall</v>
      </c>
      <c r="IJ3" s="72" t="str">
        <f t="shared" si="3"/>
        <v>In free  fall</v>
      </c>
      <c r="IK3" s="72" t="str">
        <f t="shared" si="3"/>
        <v>In free  fall</v>
      </c>
      <c r="IL3" s="72" t="str">
        <f t="shared" si="3"/>
        <v>In free  fall</v>
      </c>
      <c r="IM3" s="72" t="str">
        <f t="shared" si="3"/>
        <v>In free  fall</v>
      </c>
      <c r="IN3" s="72" t="str">
        <f t="shared" si="3"/>
        <v>In free  fall</v>
      </c>
      <c r="IO3" s="72" t="str">
        <f t="shared" si="3"/>
        <v>In free  fall</v>
      </c>
      <c r="IP3" s="72" t="str">
        <f t="shared" si="3"/>
        <v>In free  fall</v>
      </c>
      <c r="IQ3" s="72" t="str">
        <f t="shared" si="3"/>
        <v>In free  fall</v>
      </c>
      <c r="IR3" s="73" t="str">
        <f>IR141</f>
        <v>In free  fall</v>
      </c>
    </row>
    <row r="4" spans="1:256" ht="12" customHeight="1" x14ac:dyDescent="0.25">
      <c r="A4" s="326" t="s">
        <v>36</v>
      </c>
      <c r="B4" s="143">
        <f t="shared" ref="B4:BL4" si="4">B128</f>
        <v>0</v>
      </c>
      <c r="C4" s="141">
        <f t="shared" si="4"/>
        <v>0</v>
      </c>
      <c r="D4" s="141">
        <f t="shared" si="4"/>
        <v>2.9204919890701043E-2</v>
      </c>
      <c r="E4" s="141">
        <f t="shared" si="4"/>
        <v>9.7415672442520418E-2</v>
      </c>
      <c r="F4" s="141">
        <f t="shared" si="4"/>
        <v>0.20486816612137446</v>
      </c>
      <c r="G4" s="141">
        <f t="shared" si="4"/>
        <v>0.35183118911281797</v>
      </c>
      <c r="H4" s="141">
        <f t="shared" si="4"/>
        <v>0.53860655615023389</v>
      </c>
      <c r="I4" s="141">
        <f t="shared" si="4"/>
        <v>0.76552915786124798</v>
      </c>
      <c r="J4" s="141">
        <f t="shared" si="4"/>
        <v>1.0329669129110299</v>
      </c>
      <c r="K4" s="141">
        <f t="shared" si="4"/>
        <v>1.3413206207130042</v>
      </c>
      <c r="L4" s="141">
        <f t="shared" si="4"/>
        <v>1.691023701605044</v>
      </c>
      <c r="M4" s="141">
        <f t="shared" si="4"/>
        <v>2.0825418445163053</v>
      </c>
      <c r="N4" s="141">
        <f t="shared" si="4"/>
        <v>2.5163725047498811</v>
      </c>
      <c r="O4" s="141">
        <f t="shared" si="4"/>
        <v>2.9930442912752397</v>
      </c>
      <c r="P4" s="141">
        <f t="shared" si="4"/>
        <v>3.5131162067487391</v>
      </c>
      <c r="Q4" s="141">
        <f t="shared" si="4"/>
        <v>4.0771766125920594</v>
      </c>
      <c r="R4" s="141">
        <f t="shared" si="4"/>
        <v>4.6858422140791616</v>
      </c>
      <c r="S4" s="141">
        <f t="shared" si="4"/>
        <v>5.3397567244953059</v>
      </c>
      <c r="T4" s="141">
        <f t="shared" si="4"/>
        <v>6.0395892053631721</v>
      </c>
      <c r="U4" s="141">
        <f t="shared" si="4"/>
        <v>6.7860321532290468</v>
      </c>
      <c r="V4" s="141">
        <f t="shared" si="4"/>
        <v>7.5797994693384672</v>
      </c>
      <c r="W4" s="141">
        <f t="shared" si="4"/>
        <v>8.4216240531192987</v>
      </c>
      <c r="X4" s="141">
        <f t="shared" si="4"/>
        <v>9.3122547344704145</v>
      </c>
      <c r="Y4" s="141">
        <f t="shared" si="4"/>
        <v>10.252452883736144</v>
      </c>
      <c r="Z4" s="141">
        <f t="shared" si="4"/>
        <v>11.242989008993291</v>
      </c>
      <c r="AA4" s="141">
        <f t="shared" si="4"/>
        <v>12.284638129707346</v>
      </c>
      <c r="AB4" s="141">
        <f t="shared" si="4"/>
        <v>13.378175511004988</v>
      </c>
      <c r="AC4" s="141">
        <f t="shared" si="4"/>
        <v>14.524369946938672</v>
      </c>
      <c r="AD4" s="141">
        <f t="shared" si="4"/>
        <v>15.723978913661398</v>
      </c>
      <c r="AE4" s="141">
        <f t="shared" si="4"/>
        <v>16.977742219621433</v>
      </c>
      <c r="AF4" s="141">
        <f t="shared" si="4"/>
        <v>18.286371198698411</v>
      </c>
      <c r="AG4" s="141">
        <f t="shared" si="4"/>
        <v>19.650546232669324</v>
      </c>
      <c r="AH4" s="141">
        <f t="shared" si="4"/>
        <v>21.070899839234634</v>
      </c>
      <c r="AI4" s="141">
        <f t="shared" si="4"/>
        <v>22.548015652060883</v>
      </c>
      <c r="AJ4" s="141">
        <f t="shared" si="4"/>
        <v>24.082409662814445</v>
      </c>
      <c r="AK4" s="141">
        <f t="shared" si="4"/>
        <v>25.674521602832041</v>
      </c>
      <c r="AL4" s="141">
        <f t="shared" si="4"/>
        <v>27.324708339058848</v>
      </c>
      <c r="AM4" s="141">
        <f t="shared" si="4"/>
        <v>29.033221157692232</v>
      </c>
      <c r="AN4" s="141">
        <f t="shared" si="4"/>
        <v>30.800203773860538</v>
      </c>
      <c r="AO4" s="141">
        <f t="shared" si="4"/>
        <v>32.625666073091217</v>
      </c>
      <c r="AP4" s="141">
        <f t="shared" si="4"/>
        <v>34.509479924702141</v>
      </c>
      <c r="AQ4" s="141">
        <f t="shared" si="4"/>
        <v>36.451366741283778</v>
      </c>
      <c r="AR4" s="141">
        <f t="shared" si="4"/>
        <v>38.450874763483718</v>
      </c>
      <c r="AS4" s="141">
        <f t="shared" si="4"/>
        <v>40.507374584576212</v>
      </c>
      <c r="AT4" s="141">
        <f t="shared" si="4"/>
        <v>42.620040986873271</v>
      </c>
      <c r="AU4" s="141">
        <f t="shared" si="4"/>
        <v>44.787852571877607</v>
      </c>
      <c r="AV4" s="141">
        <f t="shared" si="4"/>
        <v>47.009552855844689</v>
      </c>
      <c r="AW4" s="141">
        <f t="shared" si="4"/>
        <v>49.283670587441854</v>
      </c>
      <c r="AX4" s="141">
        <f t="shared" si="4"/>
        <v>51.608476926466082</v>
      </c>
      <c r="AY4" s="141">
        <f t="shared" si="4"/>
        <v>53.871175450283474</v>
      </c>
      <c r="AZ4" s="141">
        <f t="shared" si="4"/>
        <v>55.997537939193556</v>
      </c>
      <c r="BA4" s="141">
        <f t="shared" si="4"/>
        <v>57.991155990432112</v>
      </c>
      <c r="BB4" s="141">
        <f t="shared" si="4"/>
        <v>58.498777261969479</v>
      </c>
      <c r="BC4" s="141">
        <f t="shared" si="4"/>
        <v>58.9490666969104</v>
      </c>
      <c r="BD4" s="141">
        <f t="shared" si="4"/>
        <v>59.403992310661728</v>
      </c>
      <c r="BE4" s="141">
        <f t="shared" si="4"/>
        <v>59.863551003919781</v>
      </c>
      <c r="BF4" s="141">
        <f t="shared" si="4"/>
        <v>60.327748047294392</v>
      </c>
      <c r="BG4" s="141">
        <f t="shared" si="4"/>
        <v>60.796586306497609</v>
      </c>
      <c r="BH4" s="141">
        <f t="shared" si="4"/>
        <v>61.270066142653668</v>
      </c>
      <c r="BI4" s="141">
        <f t="shared" si="4"/>
        <v>61.74818531239837</v>
      </c>
      <c r="BJ4" s="141">
        <f t="shared" si="4"/>
        <v>62.230938868041335</v>
      </c>
      <c r="BK4" s="141">
        <f t="shared" si="4"/>
        <v>62.718319058083679</v>
      </c>
      <c r="BL4" s="141">
        <f t="shared" si="4"/>
        <v>63.210303576755337</v>
      </c>
      <c r="BM4" s="141">
        <f t="shared" ref="BM4:DX4" si="5">BM128</f>
        <v>63.990803320382852</v>
      </c>
      <c r="BN4" s="141">
        <f t="shared" si="5"/>
        <v>64.757423945288423</v>
      </c>
      <c r="BO4" s="141">
        <f t="shared" si="5"/>
        <v>65.509952831352308</v>
      </c>
      <c r="BP4" s="141">
        <f t="shared" si="5"/>
        <v>66.248173970625899</v>
      </c>
      <c r="BQ4" s="141">
        <f t="shared" si="5"/>
        <v>66.971938315208249</v>
      </c>
      <c r="BR4" s="141">
        <f t="shared" si="5"/>
        <v>67.681090297431851</v>
      </c>
      <c r="BS4" s="141">
        <f t="shared" si="5"/>
        <v>68.584737157574708</v>
      </c>
      <c r="BT4" s="141">
        <f t="shared" si="5"/>
        <v>69.47401081014398</v>
      </c>
      <c r="BU4" s="141">
        <f t="shared" si="5"/>
        <v>70.348509636769151</v>
      </c>
      <c r="BV4" s="141">
        <f t="shared" si="5"/>
        <v>71.207901086624346</v>
      </c>
      <c r="BW4" s="141">
        <f t="shared" si="5"/>
        <v>72.051882789742223</v>
      </c>
      <c r="BX4" s="141">
        <f t="shared" si="5"/>
        <v>72.880194000614708</v>
      </c>
      <c r="BY4" s="141">
        <f t="shared" si="5"/>
        <v>73.692627410220808</v>
      </c>
      <c r="BZ4" s="141">
        <f t="shared" si="5"/>
        <v>74.488988102519798</v>
      </c>
      <c r="CA4" s="141">
        <f t="shared" si="5"/>
        <v>75.269131376779427</v>
      </c>
      <c r="CB4" s="141">
        <f t="shared" si="5"/>
        <v>76.032947829413345</v>
      </c>
      <c r="CC4" s="141">
        <f t="shared" si="5"/>
        <v>76.780361498973534</v>
      </c>
      <c r="CD4" s="141">
        <f t="shared" si="5"/>
        <v>77.511327954410717</v>
      </c>
      <c r="CE4" s="141">
        <f t="shared" si="5"/>
        <v>78.225818671217638</v>
      </c>
      <c r="CF4" s="141">
        <f t="shared" si="5"/>
        <v>78.923846440278524</v>
      </c>
      <c r="CG4" s="141">
        <f t="shared" si="5"/>
        <v>79.605449759797352</v>
      </c>
      <c r="CH4" s="141">
        <f t="shared" si="5"/>
        <v>80.270677048477282</v>
      </c>
      <c r="CI4" s="141">
        <f t="shared" si="5"/>
        <v>80.919598611864302</v>
      </c>
      <c r="CJ4" s="141">
        <f t="shared" si="5"/>
        <v>81.552318788371878</v>
      </c>
      <c r="CK4" s="141">
        <f t="shared" si="5"/>
        <v>82.168960208991621</v>
      </c>
      <c r="CL4" s="141">
        <f t="shared" si="5"/>
        <v>82.769634026462626</v>
      </c>
      <c r="CM4" s="141">
        <f t="shared" si="5"/>
        <v>83.354494573023658</v>
      </c>
      <c r="CN4" s="141">
        <f t="shared" si="5"/>
        <v>83.923695481141138</v>
      </c>
      <c r="CO4" s="141">
        <f t="shared" si="5"/>
        <v>84.477402378633428</v>
      </c>
      <c r="CP4" s="141">
        <f t="shared" si="5"/>
        <v>85.015791510038312</v>
      </c>
      <c r="CQ4" s="141">
        <f t="shared" si="5"/>
        <v>85.539034292817334</v>
      </c>
      <c r="CR4" s="141">
        <f t="shared" si="5"/>
        <v>86.047324560293859</v>
      </c>
      <c r="CS4" s="141">
        <f t="shared" si="5"/>
        <v>86.540863135410419</v>
      </c>
      <c r="CT4" s="141">
        <f t="shared" si="5"/>
        <v>87.019856778009711</v>
      </c>
      <c r="CU4" s="141">
        <f t="shared" si="5"/>
        <v>87.25351884395549</v>
      </c>
      <c r="CV4" s="141">
        <f t="shared" si="5"/>
        <v>87.475976057428355</v>
      </c>
      <c r="CW4" s="141">
        <f t="shared" si="5"/>
        <v>87.687409373756282</v>
      </c>
      <c r="CX4" s="141">
        <f t="shared" si="5"/>
        <v>87.887981355987804</v>
      </c>
      <c r="CY4" s="141">
        <f t="shared" si="5"/>
        <v>88.077878979896113</v>
      </c>
      <c r="CZ4" s="141">
        <f t="shared" si="5"/>
        <v>88.257270615027522</v>
      </c>
      <c r="DA4" s="141">
        <f t="shared" si="5"/>
        <v>88.426306258276284</v>
      </c>
      <c r="DB4" s="141">
        <f t="shared" si="5"/>
        <v>88.585146197009806</v>
      </c>
      <c r="DC4" s="141">
        <f t="shared" si="5"/>
        <v>88.733932434214253</v>
      </c>
      <c r="DD4" s="141">
        <f t="shared" si="5"/>
        <v>88.872817380334482</v>
      </c>
      <c r="DE4" s="141">
        <f t="shared" si="5"/>
        <v>89.001921092014854</v>
      </c>
      <c r="DF4" s="141">
        <f t="shared" si="5"/>
        <v>89.121374414509773</v>
      </c>
      <c r="DG4" s="141">
        <f t="shared" si="5"/>
        <v>89.23130464642189</v>
      </c>
      <c r="DH4" s="141">
        <f t="shared" si="5"/>
        <v>89.331821437648642</v>
      </c>
      <c r="DI4" s="141">
        <f t="shared" si="5"/>
        <v>89.423031328611856</v>
      </c>
      <c r="DJ4" s="141">
        <f t="shared" si="5"/>
        <v>89.50505206585791</v>
      </c>
      <c r="DK4" s="141">
        <f t="shared" si="5"/>
        <v>89.577955698149296</v>
      </c>
      <c r="DL4" s="141">
        <f t="shared" si="5"/>
        <v>89.641840396605332</v>
      </c>
      <c r="DM4" s="141">
        <f t="shared" si="5"/>
        <v>89.696801727246466</v>
      </c>
      <c r="DN4" s="141">
        <f t="shared" si="5"/>
        <v>89.742890214699258</v>
      </c>
      <c r="DO4" s="141">
        <f t="shared" si="5"/>
        <v>89.780197366514244</v>
      </c>
      <c r="DP4" s="141">
        <f t="shared" si="5"/>
        <v>89.808769966896165</v>
      </c>
      <c r="DQ4" s="141">
        <f t="shared" si="5"/>
        <v>89.828653544756335</v>
      </c>
      <c r="DR4" s="141">
        <f t="shared" si="5"/>
        <v>89.839906739453639</v>
      </c>
      <c r="DS4" s="141">
        <f t="shared" si="5"/>
        <v>89.8425728734681</v>
      </c>
      <c r="DT4" s="141">
        <f t="shared" si="5"/>
        <v>89.836680406175972</v>
      </c>
      <c r="DU4" s="141">
        <f t="shared" si="5"/>
        <v>89.822243407943873</v>
      </c>
      <c r="DV4" s="141">
        <f t="shared" si="5"/>
        <v>89.799276229031364</v>
      </c>
      <c r="DW4" s="141">
        <f t="shared" si="5"/>
        <v>89.767793753153029</v>
      </c>
      <c r="DX4" s="141">
        <f t="shared" si="5"/>
        <v>89.727783337169981</v>
      </c>
      <c r="DY4" s="141">
        <f t="shared" ref="DY4:GJ4" si="6">DY128</f>
        <v>89.679233981814065</v>
      </c>
      <c r="DZ4" s="141">
        <f t="shared" si="6"/>
        <v>89.622122507504741</v>
      </c>
      <c r="EA4" s="141">
        <f t="shared" si="6"/>
        <v>89.556428356774745</v>
      </c>
      <c r="EB4" s="141">
        <f t="shared" si="6"/>
        <v>89.482091556999819</v>
      </c>
      <c r="EC4" s="141">
        <f t="shared" si="6"/>
        <v>89.399042353107362</v>
      </c>
      <c r="ED4" s="141">
        <f t="shared" si="6"/>
        <v>89.592647041728497</v>
      </c>
      <c r="EE4" s="141">
        <f t="shared" si="6"/>
        <v>89.77723695831564</v>
      </c>
      <c r="EF4" s="141">
        <f t="shared" si="6"/>
        <v>89.952944871569429</v>
      </c>
      <c r="EG4" s="141">
        <f t="shared" si="6"/>
        <v>90.107167848537571</v>
      </c>
      <c r="EH4" s="141">
        <f t="shared" si="6"/>
        <v>90.113159900392986</v>
      </c>
      <c r="EI4" s="141">
        <f t="shared" si="6"/>
        <v>90.11875273090952</v>
      </c>
      <c r="EJ4" s="141">
        <f t="shared" si="6"/>
        <v>90.123947182317494</v>
      </c>
      <c r="EK4" s="141">
        <f t="shared" si="6"/>
        <v>90.128758504233701</v>
      </c>
      <c r="EL4" s="141">
        <f t="shared" si="6"/>
        <v>90.133173096062734</v>
      </c>
      <c r="EM4" s="141">
        <f t="shared" si="6"/>
        <v>90.137191778391767</v>
      </c>
      <c r="EN4" s="141">
        <f t="shared" si="6"/>
        <v>90.140829779433076</v>
      </c>
      <c r="EO4" s="141">
        <f t="shared" si="6"/>
        <v>90.144073476454281</v>
      </c>
      <c r="EP4" s="141">
        <f t="shared" si="6"/>
        <v>90.146923668130412</v>
      </c>
      <c r="EQ4" s="141">
        <f t="shared" si="6"/>
        <v>90.11314640862993</v>
      </c>
      <c r="ER4" s="141">
        <f t="shared" si="6"/>
        <v>90.087345479029793</v>
      </c>
      <c r="ES4" s="141">
        <f t="shared" si="6"/>
        <v>90.067545167017741</v>
      </c>
      <c r="ET4" s="141">
        <f t="shared" si="6"/>
        <v>90.052273658258144</v>
      </c>
      <c r="EU4" s="141">
        <f t="shared" si="6"/>
        <v>90.04039494279327</v>
      </c>
      <c r="EV4" s="141">
        <f t="shared" si="6"/>
        <v>90.031083277122491</v>
      </c>
      <c r="EW4" s="141">
        <f t="shared" si="6"/>
        <v>90.023688654108796</v>
      </c>
      <c r="EX4" s="141">
        <f t="shared" si="6"/>
        <v>90.017768405495829</v>
      </c>
      <c r="EY4" s="141">
        <f t="shared" si="6"/>
        <v>90.013324746554943</v>
      </c>
      <c r="EZ4" s="141">
        <f t="shared" si="6"/>
        <v>90.009992993056201</v>
      </c>
      <c r="FA4" s="141">
        <f t="shared" si="6"/>
        <v>90.007106824995731</v>
      </c>
      <c r="FB4" s="141">
        <f t="shared" si="6"/>
        <v>90.004190986379342</v>
      </c>
      <c r="FC4" s="141">
        <f t="shared" si="6"/>
        <v>90.001260316311402</v>
      </c>
      <c r="FD4" s="141">
        <f t="shared" si="6"/>
        <v>89.998315657184605</v>
      </c>
      <c r="FE4" s="141">
        <f t="shared" si="6"/>
        <v>89.998317849282614</v>
      </c>
      <c r="FF4" s="141">
        <f t="shared" si="6"/>
        <v>89.998320020543332</v>
      </c>
      <c r="FG4" s="141">
        <f t="shared" si="6"/>
        <v>89.998322170993731</v>
      </c>
      <c r="FH4" s="141">
        <f t="shared" si="6"/>
        <v>89.998324300660613</v>
      </c>
      <c r="FI4" s="141">
        <f t="shared" si="6"/>
        <v>89.998326409570438</v>
      </c>
      <c r="FJ4" s="141">
        <f t="shared" si="6"/>
        <v>89.998328497749455</v>
      </c>
      <c r="FK4" s="141">
        <f t="shared" si="6"/>
        <v>89.998330565223654</v>
      </c>
      <c r="FL4" s="141">
        <f t="shared" si="6"/>
        <v>89.998332612018743</v>
      </c>
      <c r="FM4" s="141">
        <f t="shared" si="6"/>
        <v>89.998334638160188</v>
      </c>
      <c r="FN4" s="141">
        <f t="shared" si="6"/>
        <v>89.998336643673213</v>
      </c>
      <c r="FO4" s="141">
        <f t="shared" si="6"/>
        <v>89.998338628582772</v>
      </c>
      <c r="FP4" s="141">
        <f t="shared" si="6"/>
        <v>89.998340592913564</v>
      </c>
      <c r="FQ4" s="141">
        <f t="shared" si="6"/>
        <v>89.998342536690032</v>
      </c>
      <c r="FR4" s="141">
        <f t="shared" si="6"/>
        <v>89.998344459936376</v>
      </c>
      <c r="FS4" s="141">
        <f t="shared" si="6"/>
        <v>89.998346362676543</v>
      </c>
      <c r="FT4" s="141">
        <f t="shared" si="6"/>
        <v>89.998348244934178</v>
      </c>
      <c r="FU4" s="141">
        <f t="shared" si="6"/>
        <v>89.998350106732744</v>
      </c>
      <c r="FV4" s="141">
        <f t="shared" si="6"/>
        <v>89.998351948095404</v>
      </c>
      <c r="FW4" s="141">
        <f t="shared" si="6"/>
        <v>89.998353769045096</v>
      </c>
      <c r="FX4" s="141">
        <f t="shared" si="6"/>
        <v>89.998355569604485</v>
      </c>
      <c r="FY4" s="141">
        <f t="shared" si="6"/>
        <v>89.998357349795953</v>
      </c>
      <c r="FZ4" s="141">
        <f t="shared" si="6"/>
        <v>89.998359109641726</v>
      </c>
      <c r="GA4" s="141">
        <f t="shared" si="6"/>
        <v>89.998360849163674</v>
      </c>
      <c r="GB4" s="141">
        <f t="shared" si="6"/>
        <v>89.998362568383484</v>
      </c>
      <c r="GC4" s="141">
        <f t="shared" si="6"/>
        <v>89.998364267322543</v>
      </c>
      <c r="GD4" s="141">
        <f t="shared" si="6"/>
        <v>89.998365946002039</v>
      </c>
      <c r="GE4" s="141">
        <f t="shared" si="6"/>
        <v>89.998367604442848</v>
      </c>
      <c r="GF4" s="141">
        <f t="shared" si="6"/>
        <v>89.998369242665632</v>
      </c>
      <c r="GG4" s="141">
        <f t="shared" si="6"/>
        <v>89.998370860690827</v>
      </c>
      <c r="GH4" s="141">
        <f t="shared" si="6"/>
        <v>89.998372458538569</v>
      </c>
      <c r="GI4" s="141">
        <f t="shared" si="6"/>
        <v>89.998374036228768</v>
      </c>
      <c r="GJ4" s="141">
        <f t="shared" si="6"/>
        <v>89.998375593781077</v>
      </c>
      <c r="GK4" s="141">
        <f t="shared" ref="GK4:IR4" si="7">GK128</f>
        <v>89.998377131214895</v>
      </c>
      <c r="GL4" s="141">
        <f t="shared" si="7"/>
        <v>89.998378648549405</v>
      </c>
      <c r="GM4" s="141">
        <f t="shared" si="7"/>
        <v>89.998380145803509</v>
      </c>
      <c r="GN4" s="141">
        <f t="shared" si="7"/>
        <v>89.998381622995865</v>
      </c>
      <c r="GO4" s="141">
        <f t="shared" si="7"/>
        <v>89.998383080144876</v>
      </c>
      <c r="GP4" s="141">
        <f t="shared" si="7"/>
        <v>89.998384517268732</v>
      </c>
      <c r="GQ4" s="141">
        <f t="shared" si="7"/>
        <v>89.998385934385311</v>
      </c>
      <c r="GR4" s="141">
        <f t="shared" si="7"/>
        <v>89.998387331512333</v>
      </c>
      <c r="GS4" s="141">
        <f t="shared" si="7"/>
        <v>89.998388708667164</v>
      </c>
      <c r="GT4" s="141">
        <f t="shared" si="7"/>
        <v>89.998390065867</v>
      </c>
      <c r="GU4" s="141">
        <f t="shared" si="7"/>
        <v>89.998391403128778</v>
      </c>
      <c r="GV4" s="141">
        <f t="shared" si="7"/>
        <v>89.99839272046917</v>
      </c>
      <c r="GW4" s="141">
        <f t="shared" si="7"/>
        <v>89.998394017904616</v>
      </c>
      <c r="GX4" s="141">
        <f t="shared" si="7"/>
        <v>89.998395295451289</v>
      </c>
      <c r="GY4" s="141">
        <f t="shared" si="7"/>
        <v>89.998396553125133</v>
      </c>
      <c r="GZ4" s="141">
        <f t="shared" si="7"/>
        <v>89.998397790941851</v>
      </c>
      <c r="HA4" s="141">
        <f t="shared" si="7"/>
        <v>89.998399008916877</v>
      </c>
      <c r="HB4" s="141">
        <f t="shared" si="7"/>
        <v>89.998400207065416</v>
      </c>
      <c r="HC4" s="141">
        <f t="shared" si="7"/>
        <v>89.998401385402445</v>
      </c>
      <c r="HD4" s="141">
        <f t="shared" si="7"/>
        <v>89.998402543942646</v>
      </c>
      <c r="HE4" s="141">
        <f t="shared" si="7"/>
        <v>89.998403682700513</v>
      </c>
      <c r="HF4" s="141">
        <f t="shared" si="7"/>
        <v>89.998404801690228</v>
      </c>
      <c r="HG4" s="141">
        <f t="shared" si="7"/>
        <v>89.998405900925817</v>
      </c>
      <c r="HH4" s="141">
        <f t="shared" si="7"/>
        <v>89.998406980420981</v>
      </c>
      <c r="HI4" s="141">
        <f t="shared" si="7"/>
        <v>89.998408040189204</v>
      </c>
      <c r="HJ4" s="141">
        <f t="shared" si="7"/>
        <v>89.998409080243746</v>
      </c>
      <c r="HK4" s="141">
        <f t="shared" si="7"/>
        <v>89.99841010059761</v>
      </c>
      <c r="HL4" s="141">
        <f t="shared" si="7"/>
        <v>89.998411101263514</v>
      </c>
      <c r="HM4" s="141">
        <f t="shared" si="7"/>
        <v>89.998412082254021</v>
      </c>
      <c r="HN4" s="141">
        <f t="shared" si="7"/>
        <v>89.998413043581351</v>
      </c>
      <c r="HO4" s="141">
        <f t="shared" si="7"/>
        <v>89.998413985257571</v>
      </c>
      <c r="HP4" s="141">
        <f t="shared" si="7"/>
        <v>89.998414907294432</v>
      </c>
      <c r="HQ4" s="141">
        <f t="shared" si="7"/>
        <v>89.998415809703474</v>
      </c>
      <c r="HR4" s="141">
        <f t="shared" si="7"/>
        <v>89.998416692495994</v>
      </c>
      <c r="HS4" s="141">
        <f t="shared" si="7"/>
        <v>89.998417555683048</v>
      </c>
      <c r="HT4" s="141">
        <f t="shared" si="7"/>
        <v>89.998418399275465</v>
      </c>
      <c r="HU4" s="141">
        <f t="shared" si="7"/>
        <v>89.998419223283776</v>
      </c>
      <c r="HV4" s="141">
        <f t="shared" si="7"/>
        <v>89.998420027718311</v>
      </c>
      <c r="HW4" s="141">
        <f t="shared" si="7"/>
        <v>89.99842081258916</v>
      </c>
      <c r="HX4" s="141">
        <f t="shared" si="7"/>
        <v>89.998421577906171</v>
      </c>
      <c r="HY4" s="141">
        <f t="shared" si="7"/>
        <v>89.998422323678923</v>
      </c>
      <c r="HZ4" s="141">
        <f t="shared" si="7"/>
        <v>89.998423049916781</v>
      </c>
      <c r="IA4" s="141">
        <f t="shared" si="7"/>
        <v>89.998423756628853</v>
      </c>
      <c r="IB4" s="141">
        <f t="shared" si="7"/>
        <v>89.998424443824021</v>
      </c>
      <c r="IC4" s="141">
        <f t="shared" si="7"/>
        <v>89.998425111510883</v>
      </c>
      <c r="ID4" s="141">
        <f t="shared" si="7"/>
        <v>89.998425759697867</v>
      </c>
      <c r="IE4" s="141">
        <f t="shared" si="7"/>
        <v>89.998426388393099</v>
      </c>
      <c r="IF4" s="141">
        <f t="shared" si="7"/>
        <v>89.998426997604497</v>
      </c>
      <c r="IG4" s="141">
        <f t="shared" si="7"/>
        <v>89.998427587339719</v>
      </c>
      <c r="IH4" s="141">
        <f t="shared" si="7"/>
        <v>89.99842815760617</v>
      </c>
      <c r="II4" s="141">
        <f t="shared" si="7"/>
        <v>89.998428708411055</v>
      </c>
      <c r="IJ4" s="141">
        <f t="shared" si="7"/>
        <v>89.998429239761307</v>
      </c>
      <c r="IK4" s="141">
        <f t="shared" si="7"/>
        <v>89.998429751663622</v>
      </c>
      <c r="IL4" s="141">
        <f t="shared" si="7"/>
        <v>89.998430244124464</v>
      </c>
      <c r="IM4" s="141">
        <f t="shared" si="7"/>
        <v>89.998430717150043</v>
      </c>
      <c r="IN4" s="141">
        <f t="shared" si="7"/>
        <v>89.998431170746358</v>
      </c>
      <c r="IO4" s="141">
        <f t="shared" si="7"/>
        <v>89.998431604919119</v>
      </c>
      <c r="IP4" s="141">
        <f t="shared" si="7"/>
        <v>89.998432019673857</v>
      </c>
      <c r="IQ4" s="141">
        <f t="shared" si="7"/>
        <v>89.998432415015785</v>
      </c>
      <c r="IR4" s="144">
        <f t="shared" si="7"/>
        <v>89.998432790949948</v>
      </c>
    </row>
    <row r="5" spans="1:256" ht="12" customHeight="1" x14ac:dyDescent="0.25">
      <c r="A5" s="59" t="s">
        <v>12</v>
      </c>
      <c r="B5" s="145"/>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9"/>
      <c r="CP5" s="139"/>
      <c r="CQ5" s="139"/>
      <c r="CR5" s="139"/>
      <c r="CS5" s="139"/>
      <c r="CT5" s="139"/>
      <c r="CU5" s="139"/>
      <c r="CV5" s="139"/>
      <c r="CW5" s="139"/>
      <c r="CX5" s="139"/>
      <c r="CY5" s="140"/>
      <c r="CZ5" s="140"/>
      <c r="DA5" s="140"/>
      <c r="DB5" s="140"/>
      <c r="DC5" s="140"/>
      <c r="DD5" s="140"/>
      <c r="DE5" s="140"/>
      <c r="DF5" s="140"/>
      <c r="DG5" s="140"/>
      <c r="DH5" s="140"/>
      <c r="DI5" s="140"/>
      <c r="DJ5" s="140"/>
      <c r="DK5" s="140"/>
      <c r="DL5" s="140"/>
      <c r="DM5" s="140"/>
      <c r="DN5" s="140"/>
      <c r="DO5" s="140"/>
      <c r="DP5" s="140"/>
      <c r="DQ5" s="140"/>
      <c r="DR5" s="140"/>
      <c r="DS5" s="140"/>
      <c r="DT5" s="140"/>
      <c r="DU5" s="140"/>
      <c r="DV5" s="140"/>
      <c r="DW5" s="140"/>
      <c r="DX5" s="140"/>
      <c r="DY5" s="140"/>
      <c r="DZ5" s="140"/>
      <c r="EA5" s="140"/>
      <c r="EB5" s="140"/>
      <c r="EC5" s="140"/>
      <c r="ED5" s="140"/>
      <c r="EE5" s="140"/>
      <c r="EF5" s="140"/>
      <c r="EG5" s="140"/>
      <c r="EH5" s="140"/>
      <c r="EI5" s="140"/>
      <c r="EJ5" s="140"/>
      <c r="EK5" s="140"/>
      <c r="EL5" s="140"/>
      <c r="EM5" s="140"/>
      <c r="EN5" s="140"/>
      <c r="EO5" s="140"/>
      <c r="EP5" s="140"/>
      <c r="EQ5" s="140"/>
      <c r="ER5" s="140"/>
      <c r="ES5" s="140"/>
      <c r="ET5" s="140"/>
      <c r="EU5" s="140"/>
      <c r="EV5" s="140"/>
      <c r="EW5" s="140"/>
      <c r="EX5" s="140"/>
      <c r="EY5" s="140"/>
      <c r="EZ5" s="140"/>
      <c r="FA5" s="140"/>
      <c r="FB5" s="140"/>
      <c r="FC5" s="140"/>
      <c r="FD5" s="140"/>
      <c r="FE5" s="140"/>
      <c r="FF5" s="140"/>
      <c r="FG5" s="140"/>
      <c r="FH5" s="140"/>
      <c r="FI5" s="140"/>
      <c r="FJ5" s="140"/>
      <c r="FK5" s="140"/>
      <c r="FL5" s="140"/>
      <c r="FM5" s="140"/>
      <c r="FN5" s="140"/>
      <c r="FO5" s="140"/>
      <c r="FP5" s="140"/>
      <c r="FQ5" s="140"/>
      <c r="FR5" s="140"/>
      <c r="FS5" s="140"/>
      <c r="FT5" s="140"/>
      <c r="FU5" s="140"/>
      <c r="FV5" s="140"/>
      <c r="FW5" s="140"/>
      <c r="FX5" s="140"/>
      <c r="FY5" s="140"/>
      <c r="FZ5" s="140"/>
      <c r="GA5" s="140"/>
      <c r="GB5" s="140"/>
      <c r="GC5" s="140"/>
      <c r="GD5" s="140"/>
      <c r="GE5" s="140"/>
      <c r="GF5" s="140"/>
      <c r="GG5" s="140"/>
      <c r="GH5" s="140"/>
      <c r="GI5" s="140"/>
      <c r="GJ5" s="140"/>
      <c r="GK5" s="140"/>
      <c r="GL5" s="140"/>
      <c r="GM5" s="140"/>
      <c r="GN5" s="140"/>
      <c r="GO5" s="140"/>
      <c r="GP5" s="140"/>
      <c r="GQ5" s="140"/>
      <c r="GR5" s="140"/>
      <c r="GS5" s="140"/>
      <c r="GT5" s="140"/>
      <c r="GU5" s="140"/>
      <c r="GV5" s="140"/>
      <c r="GW5" s="140"/>
      <c r="GX5" s="140"/>
      <c r="GY5" s="140"/>
      <c r="GZ5" s="140"/>
      <c r="HA5" s="140"/>
      <c r="HB5" s="140"/>
      <c r="HC5" s="140"/>
      <c r="HD5" s="140"/>
      <c r="HE5" s="140"/>
      <c r="HF5" s="140"/>
      <c r="HG5" s="140"/>
      <c r="HH5" s="140"/>
      <c r="HI5" s="140"/>
      <c r="HJ5" s="140"/>
      <c r="HK5" s="140"/>
      <c r="HL5" s="140"/>
      <c r="HM5" s="140"/>
      <c r="HN5" s="140"/>
      <c r="HO5" s="140"/>
      <c r="HP5" s="140"/>
      <c r="HQ5" s="140"/>
      <c r="HR5" s="140"/>
      <c r="HS5" s="140"/>
      <c r="HT5" s="140"/>
      <c r="HU5" s="140"/>
      <c r="HV5" s="140"/>
      <c r="HW5" s="140"/>
      <c r="HX5" s="140"/>
      <c r="HY5" s="140"/>
      <c r="HZ5" s="140"/>
      <c r="IA5" s="140"/>
      <c r="IB5" s="140"/>
      <c r="IC5" s="140"/>
      <c r="ID5" s="140"/>
      <c r="IE5" s="140"/>
      <c r="IF5" s="140"/>
      <c r="IG5" s="140"/>
      <c r="IH5" s="140"/>
      <c r="II5" s="140"/>
      <c r="IJ5" s="140"/>
      <c r="IK5" s="140"/>
      <c r="IL5" s="140"/>
      <c r="IM5" s="140"/>
      <c r="IN5" s="140"/>
      <c r="IO5" s="140"/>
      <c r="IP5" s="140"/>
      <c r="IQ5" s="140"/>
      <c r="IR5" s="146"/>
    </row>
    <row r="6" spans="1:256" ht="12" customHeight="1" x14ac:dyDescent="0.25">
      <c r="A6" s="60" t="s">
        <v>23</v>
      </c>
      <c r="B6" s="147"/>
      <c r="C6" s="28">
        <f t="shared" ref="C6:BN6" si="8">C66</f>
        <v>6857.1428571428569</v>
      </c>
      <c r="D6" s="28">
        <f t="shared" si="8"/>
        <v>6857.1428571428569</v>
      </c>
      <c r="E6" s="28">
        <f t="shared" si="8"/>
        <v>6857.1428571428569</v>
      </c>
      <c r="F6" s="28">
        <f t="shared" si="8"/>
        <v>6857.1428571428569</v>
      </c>
      <c r="G6" s="28">
        <f t="shared" si="8"/>
        <v>6857.1428571428569</v>
      </c>
      <c r="H6" s="28">
        <f t="shared" si="8"/>
        <v>6857.1428571428569</v>
      </c>
      <c r="I6" s="28">
        <f t="shared" si="8"/>
        <v>6857.1428571428569</v>
      </c>
      <c r="J6" s="28">
        <f t="shared" si="8"/>
        <v>6857.1428571428569</v>
      </c>
      <c r="K6" s="28">
        <f t="shared" si="8"/>
        <v>6857.1428571428569</v>
      </c>
      <c r="L6" s="28">
        <f t="shared" si="8"/>
        <v>6857.1428571428569</v>
      </c>
      <c r="M6" s="28">
        <f t="shared" si="8"/>
        <v>6857.1428571428569</v>
      </c>
      <c r="N6" s="28">
        <f t="shared" si="8"/>
        <v>6857.1428571428569</v>
      </c>
      <c r="O6" s="28">
        <f t="shared" si="8"/>
        <v>6857.1428571428569</v>
      </c>
      <c r="P6" s="28">
        <f t="shared" si="8"/>
        <v>6857.1428571428569</v>
      </c>
      <c r="Q6" s="28">
        <f t="shared" si="8"/>
        <v>6857.1428571428569</v>
      </c>
      <c r="R6" s="28">
        <f t="shared" si="8"/>
        <v>6857.1428571428569</v>
      </c>
      <c r="S6" s="28">
        <f t="shared" si="8"/>
        <v>6857.1428571428569</v>
      </c>
      <c r="T6" s="28">
        <f t="shared" si="8"/>
        <v>6857.1428571428569</v>
      </c>
      <c r="U6" s="28">
        <f t="shared" si="8"/>
        <v>6857.1428571428569</v>
      </c>
      <c r="V6" s="28">
        <f t="shared" si="8"/>
        <v>6857.1428571428569</v>
      </c>
      <c r="W6" s="28">
        <f t="shared" si="8"/>
        <v>6857.1428571428569</v>
      </c>
      <c r="X6" s="28">
        <f t="shared" si="8"/>
        <v>6857.1428571428569</v>
      </c>
      <c r="Y6" s="28">
        <f t="shared" si="8"/>
        <v>6857.1428571428569</v>
      </c>
      <c r="Z6" s="28">
        <f t="shared" si="8"/>
        <v>6857.1428571428569</v>
      </c>
      <c r="AA6" s="28">
        <f t="shared" si="8"/>
        <v>6857.1428571428569</v>
      </c>
      <c r="AB6" s="28">
        <f t="shared" si="8"/>
        <v>6857.1428571428569</v>
      </c>
      <c r="AC6" s="28">
        <f t="shared" si="8"/>
        <v>6857.1428571428569</v>
      </c>
      <c r="AD6" s="28">
        <f t="shared" si="8"/>
        <v>6857.1428571428569</v>
      </c>
      <c r="AE6" s="28">
        <f t="shared" si="8"/>
        <v>6857.1428571428569</v>
      </c>
      <c r="AF6" s="28">
        <f t="shared" si="8"/>
        <v>6857.1428571428569</v>
      </c>
      <c r="AG6" s="28">
        <f t="shared" si="8"/>
        <v>6857.1428571428569</v>
      </c>
      <c r="AH6" s="28">
        <f t="shared" si="8"/>
        <v>6857.1428571428569</v>
      </c>
      <c r="AI6" s="28">
        <f t="shared" si="8"/>
        <v>6857.1428571428569</v>
      </c>
      <c r="AJ6" s="28">
        <f t="shared" si="8"/>
        <v>6857.1428571428569</v>
      </c>
      <c r="AK6" s="28">
        <f t="shared" si="8"/>
        <v>6857.1428571428569</v>
      </c>
      <c r="AL6" s="28">
        <f t="shared" si="8"/>
        <v>6857.1428571428569</v>
      </c>
      <c r="AM6" s="28">
        <f t="shared" si="8"/>
        <v>6857.1428571428569</v>
      </c>
      <c r="AN6" s="28">
        <f t="shared" si="8"/>
        <v>6857.1428571428569</v>
      </c>
      <c r="AO6" s="28">
        <f t="shared" si="8"/>
        <v>6857.1428571428569</v>
      </c>
      <c r="AP6" s="28">
        <f t="shared" si="8"/>
        <v>6857.1428571428569</v>
      </c>
      <c r="AQ6" s="28">
        <f t="shared" si="8"/>
        <v>6857.1428571428569</v>
      </c>
      <c r="AR6" s="28">
        <f t="shared" si="8"/>
        <v>6857.1428571428569</v>
      </c>
      <c r="AS6" s="28">
        <f t="shared" si="8"/>
        <v>6857.1428571428569</v>
      </c>
      <c r="AT6" s="28">
        <f t="shared" si="8"/>
        <v>6857.1428571428569</v>
      </c>
      <c r="AU6" s="28">
        <f t="shared" si="8"/>
        <v>6857.1428571428569</v>
      </c>
      <c r="AV6" s="28">
        <f t="shared" si="8"/>
        <v>6857.1428571428569</v>
      </c>
      <c r="AW6" s="28">
        <f t="shared" si="8"/>
        <v>6857.1428571428569</v>
      </c>
      <c r="AX6" s="28">
        <f t="shared" si="8"/>
        <v>6857.1428571428569</v>
      </c>
      <c r="AY6" s="28">
        <f t="shared" si="8"/>
        <v>6857.1428571428569</v>
      </c>
      <c r="AZ6" s="28">
        <f t="shared" si="8"/>
        <v>6857.1428571428569</v>
      </c>
      <c r="BA6" s="28">
        <f t="shared" si="8"/>
        <v>6857.1428571428569</v>
      </c>
      <c r="BB6" s="28">
        <f t="shared" si="8"/>
        <v>285.71428571428442</v>
      </c>
      <c r="BC6" s="28">
        <f t="shared" si="8"/>
        <v>0</v>
      </c>
      <c r="BD6" s="28">
        <f t="shared" si="8"/>
        <v>0</v>
      </c>
      <c r="BE6" s="28">
        <f t="shared" si="8"/>
        <v>0</v>
      </c>
      <c r="BF6" s="28">
        <f t="shared" si="8"/>
        <v>0</v>
      </c>
      <c r="BG6" s="28">
        <f t="shared" si="8"/>
        <v>0</v>
      </c>
      <c r="BH6" s="28">
        <f t="shared" si="8"/>
        <v>0</v>
      </c>
      <c r="BI6" s="28">
        <f t="shared" si="8"/>
        <v>0</v>
      </c>
      <c r="BJ6" s="28">
        <f t="shared" si="8"/>
        <v>0</v>
      </c>
      <c r="BK6" s="28">
        <f t="shared" si="8"/>
        <v>0</v>
      </c>
      <c r="BL6" s="28">
        <f t="shared" si="8"/>
        <v>0</v>
      </c>
      <c r="BM6" s="28">
        <f t="shared" si="8"/>
        <v>960</v>
      </c>
      <c r="BN6" s="28">
        <f t="shared" si="8"/>
        <v>960</v>
      </c>
      <c r="BO6" s="28">
        <f t="shared" ref="BO6:DZ6" si="9">BO66</f>
        <v>960</v>
      </c>
      <c r="BP6" s="28">
        <f t="shared" si="9"/>
        <v>960</v>
      </c>
      <c r="BQ6" s="28">
        <f t="shared" si="9"/>
        <v>960</v>
      </c>
      <c r="BR6" s="28">
        <f t="shared" si="9"/>
        <v>960</v>
      </c>
      <c r="BS6" s="28">
        <f t="shared" si="9"/>
        <v>960</v>
      </c>
      <c r="BT6" s="28">
        <f t="shared" si="9"/>
        <v>960</v>
      </c>
      <c r="BU6" s="28">
        <f t="shared" si="9"/>
        <v>960</v>
      </c>
      <c r="BV6" s="28">
        <f t="shared" si="9"/>
        <v>960</v>
      </c>
      <c r="BW6" s="28">
        <f t="shared" si="9"/>
        <v>960</v>
      </c>
      <c r="BX6" s="28">
        <f t="shared" si="9"/>
        <v>960</v>
      </c>
      <c r="BY6" s="28">
        <f t="shared" si="9"/>
        <v>960</v>
      </c>
      <c r="BZ6" s="28">
        <f t="shared" si="9"/>
        <v>960</v>
      </c>
      <c r="CA6" s="28">
        <f t="shared" si="9"/>
        <v>960</v>
      </c>
      <c r="CB6" s="28">
        <f t="shared" si="9"/>
        <v>960</v>
      </c>
      <c r="CC6" s="28">
        <f t="shared" si="9"/>
        <v>960</v>
      </c>
      <c r="CD6" s="28">
        <f t="shared" si="9"/>
        <v>960</v>
      </c>
      <c r="CE6" s="28">
        <f t="shared" si="9"/>
        <v>960</v>
      </c>
      <c r="CF6" s="28">
        <f t="shared" si="9"/>
        <v>960</v>
      </c>
      <c r="CG6" s="28">
        <f t="shared" si="9"/>
        <v>960</v>
      </c>
      <c r="CH6" s="28">
        <f t="shared" si="9"/>
        <v>960</v>
      </c>
      <c r="CI6" s="28">
        <f t="shared" si="9"/>
        <v>960</v>
      </c>
      <c r="CJ6" s="28">
        <f t="shared" si="9"/>
        <v>960</v>
      </c>
      <c r="CK6" s="28">
        <f t="shared" si="9"/>
        <v>960</v>
      </c>
      <c r="CL6" s="28">
        <f t="shared" si="9"/>
        <v>960</v>
      </c>
      <c r="CM6" s="28">
        <f t="shared" si="9"/>
        <v>960</v>
      </c>
      <c r="CN6" s="28">
        <f t="shared" si="9"/>
        <v>960</v>
      </c>
      <c r="CO6" s="28">
        <f t="shared" si="9"/>
        <v>960</v>
      </c>
      <c r="CP6" s="28">
        <f t="shared" si="9"/>
        <v>960</v>
      </c>
      <c r="CQ6" s="28">
        <f t="shared" si="9"/>
        <v>960</v>
      </c>
      <c r="CR6" s="28">
        <f t="shared" si="9"/>
        <v>960</v>
      </c>
      <c r="CS6" s="28">
        <f t="shared" si="9"/>
        <v>960</v>
      </c>
      <c r="CT6" s="28">
        <f t="shared" si="9"/>
        <v>960</v>
      </c>
      <c r="CU6" s="28">
        <f t="shared" si="9"/>
        <v>960</v>
      </c>
      <c r="CV6" s="28">
        <f t="shared" si="9"/>
        <v>960</v>
      </c>
      <c r="CW6" s="28">
        <f t="shared" si="9"/>
        <v>960</v>
      </c>
      <c r="CX6" s="28">
        <f t="shared" si="9"/>
        <v>960</v>
      </c>
      <c r="CY6" s="28">
        <f t="shared" si="9"/>
        <v>960</v>
      </c>
      <c r="CZ6" s="28">
        <f t="shared" si="9"/>
        <v>960</v>
      </c>
      <c r="DA6" s="28">
        <f t="shared" si="9"/>
        <v>960</v>
      </c>
      <c r="DB6" s="28">
        <f t="shared" si="9"/>
        <v>960</v>
      </c>
      <c r="DC6" s="28">
        <f t="shared" si="9"/>
        <v>960</v>
      </c>
      <c r="DD6" s="28">
        <f t="shared" si="9"/>
        <v>960</v>
      </c>
      <c r="DE6" s="28">
        <f t="shared" si="9"/>
        <v>960</v>
      </c>
      <c r="DF6" s="28">
        <f t="shared" si="9"/>
        <v>960</v>
      </c>
      <c r="DG6" s="28">
        <f t="shared" si="9"/>
        <v>960</v>
      </c>
      <c r="DH6" s="28">
        <f t="shared" si="9"/>
        <v>960</v>
      </c>
      <c r="DI6" s="28">
        <f t="shared" si="9"/>
        <v>960</v>
      </c>
      <c r="DJ6" s="28">
        <f t="shared" si="9"/>
        <v>960</v>
      </c>
      <c r="DK6" s="28">
        <f t="shared" si="9"/>
        <v>960</v>
      </c>
      <c r="DL6" s="28">
        <f t="shared" si="9"/>
        <v>960</v>
      </c>
      <c r="DM6" s="28">
        <f t="shared" si="9"/>
        <v>960</v>
      </c>
      <c r="DN6" s="28">
        <f t="shared" si="9"/>
        <v>960</v>
      </c>
      <c r="DO6" s="28">
        <f t="shared" si="9"/>
        <v>960</v>
      </c>
      <c r="DP6" s="28">
        <f t="shared" si="9"/>
        <v>960</v>
      </c>
      <c r="DQ6" s="28">
        <f t="shared" si="9"/>
        <v>960</v>
      </c>
      <c r="DR6" s="28">
        <f t="shared" si="9"/>
        <v>960</v>
      </c>
      <c r="DS6" s="28">
        <f t="shared" si="9"/>
        <v>960</v>
      </c>
      <c r="DT6" s="28">
        <f t="shared" si="9"/>
        <v>960</v>
      </c>
      <c r="DU6" s="28">
        <f t="shared" si="9"/>
        <v>960</v>
      </c>
      <c r="DV6" s="28">
        <f t="shared" si="9"/>
        <v>960</v>
      </c>
      <c r="DW6" s="28">
        <f t="shared" si="9"/>
        <v>960</v>
      </c>
      <c r="DX6" s="28">
        <f t="shared" si="9"/>
        <v>960</v>
      </c>
      <c r="DY6" s="28">
        <f t="shared" si="9"/>
        <v>960</v>
      </c>
      <c r="DZ6" s="28">
        <f t="shared" si="9"/>
        <v>960</v>
      </c>
      <c r="EA6" s="28">
        <f t="shared" ref="EA6:GL6" si="10">EA66</f>
        <v>960</v>
      </c>
      <c r="EB6" s="28">
        <f t="shared" si="10"/>
        <v>960</v>
      </c>
      <c r="EC6" s="28">
        <f t="shared" si="10"/>
        <v>960</v>
      </c>
      <c r="ED6" s="28">
        <f t="shared" si="10"/>
        <v>960</v>
      </c>
      <c r="EE6" s="28">
        <f t="shared" si="10"/>
        <v>960</v>
      </c>
      <c r="EF6" s="28">
        <f t="shared" si="10"/>
        <v>960</v>
      </c>
      <c r="EG6" s="28">
        <f t="shared" si="10"/>
        <v>880</v>
      </c>
      <c r="EH6" s="28">
        <f t="shared" si="10"/>
        <v>0</v>
      </c>
      <c r="EI6" s="28">
        <f t="shared" si="10"/>
        <v>0</v>
      </c>
      <c r="EJ6" s="28">
        <f t="shared" si="10"/>
        <v>0</v>
      </c>
      <c r="EK6" s="28">
        <f t="shared" si="10"/>
        <v>0</v>
      </c>
      <c r="EL6" s="28">
        <f t="shared" si="10"/>
        <v>0</v>
      </c>
      <c r="EM6" s="28">
        <f t="shared" si="10"/>
        <v>0</v>
      </c>
      <c r="EN6" s="28">
        <f t="shared" si="10"/>
        <v>0</v>
      </c>
      <c r="EO6" s="28">
        <f t="shared" si="10"/>
        <v>0</v>
      </c>
      <c r="EP6" s="28">
        <f t="shared" si="10"/>
        <v>0</v>
      </c>
      <c r="EQ6" s="28">
        <f t="shared" si="10"/>
        <v>0</v>
      </c>
      <c r="ER6" s="28">
        <f t="shared" si="10"/>
        <v>0</v>
      </c>
      <c r="ES6" s="28">
        <f t="shared" si="10"/>
        <v>0</v>
      </c>
      <c r="ET6" s="28">
        <f t="shared" si="10"/>
        <v>0</v>
      </c>
      <c r="EU6" s="28">
        <f t="shared" si="10"/>
        <v>0</v>
      </c>
      <c r="EV6" s="28">
        <f t="shared" si="10"/>
        <v>0</v>
      </c>
      <c r="EW6" s="28">
        <f t="shared" si="10"/>
        <v>0</v>
      </c>
      <c r="EX6" s="28">
        <f t="shared" si="10"/>
        <v>0</v>
      </c>
      <c r="EY6" s="28">
        <f t="shared" si="10"/>
        <v>0</v>
      </c>
      <c r="EZ6" s="28">
        <f t="shared" si="10"/>
        <v>0</v>
      </c>
      <c r="FA6" s="28">
        <f t="shared" si="10"/>
        <v>0</v>
      </c>
      <c r="FB6" s="28">
        <f t="shared" si="10"/>
        <v>0</v>
      </c>
      <c r="FC6" s="28">
        <f t="shared" si="10"/>
        <v>0</v>
      </c>
      <c r="FD6" s="28">
        <f t="shared" si="10"/>
        <v>0</v>
      </c>
      <c r="FE6" s="28">
        <f t="shared" si="10"/>
        <v>0</v>
      </c>
      <c r="FF6" s="28">
        <f t="shared" si="10"/>
        <v>0</v>
      </c>
      <c r="FG6" s="28">
        <f t="shared" si="10"/>
        <v>0</v>
      </c>
      <c r="FH6" s="28">
        <f t="shared" si="10"/>
        <v>0</v>
      </c>
      <c r="FI6" s="28">
        <f t="shared" si="10"/>
        <v>0</v>
      </c>
      <c r="FJ6" s="28">
        <f t="shared" si="10"/>
        <v>0</v>
      </c>
      <c r="FK6" s="28">
        <f t="shared" si="10"/>
        <v>0</v>
      </c>
      <c r="FL6" s="28">
        <f t="shared" si="10"/>
        <v>0</v>
      </c>
      <c r="FM6" s="28">
        <f t="shared" si="10"/>
        <v>0</v>
      </c>
      <c r="FN6" s="28">
        <f t="shared" si="10"/>
        <v>0</v>
      </c>
      <c r="FO6" s="28">
        <f t="shared" si="10"/>
        <v>0</v>
      </c>
      <c r="FP6" s="28">
        <f t="shared" si="10"/>
        <v>0</v>
      </c>
      <c r="FQ6" s="28">
        <f t="shared" si="10"/>
        <v>0</v>
      </c>
      <c r="FR6" s="28">
        <f t="shared" si="10"/>
        <v>0</v>
      </c>
      <c r="FS6" s="28">
        <f t="shared" si="10"/>
        <v>0</v>
      </c>
      <c r="FT6" s="28">
        <f t="shared" si="10"/>
        <v>0</v>
      </c>
      <c r="FU6" s="28">
        <f t="shared" si="10"/>
        <v>0</v>
      </c>
      <c r="FV6" s="28">
        <f t="shared" si="10"/>
        <v>0</v>
      </c>
      <c r="FW6" s="28">
        <f t="shared" si="10"/>
        <v>0</v>
      </c>
      <c r="FX6" s="28">
        <f t="shared" si="10"/>
        <v>0</v>
      </c>
      <c r="FY6" s="28">
        <f t="shared" si="10"/>
        <v>0</v>
      </c>
      <c r="FZ6" s="28">
        <f t="shared" si="10"/>
        <v>0</v>
      </c>
      <c r="GA6" s="28">
        <f t="shared" si="10"/>
        <v>0</v>
      </c>
      <c r="GB6" s="28">
        <f t="shared" si="10"/>
        <v>0</v>
      </c>
      <c r="GC6" s="28">
        <f t="shared" si="10"/>
        <v>0</v>
      </c>
      <c r="GD6" s="28">
        <f t="shared" si="10"/>
        <v>0</v>
      </c>
      <c r="GE6" s="28">
        <f t="shared" si="10"/>
        <v>0</v>
      </c>
      <c r="GF6" s="28">
        <f t="shared" si="10"/>
        <v>0</v>
      </c>
      <c r="GG6" s="28">
        <f t="shared" si="10"/>
        <v>0</v>
      </c>
      <c r="GH6" s="28">
        <f t="shared" si="10"/>
        <v>0</v>
      </c>
      <c r="GI6" s="28">
        <f t="shared" si="10"/>
        <v>0</v>
      </c>
      <c r="GJ6" s="28">
        <f t="shared" si="10"/>
        <v>0</v>
      </c>
      <c r="GK6" s="28">
        <f t="shared" si="10"/>
        <v>0</v>
      </c>
      <c r="GL6" s="28">
        <f t="shared" si="10"/>
        <v>0</v>
      </c>
      <c r="GM6" s="28">
        <f t="shared" ref="GM6:IR6" si="11">GM66</f>
        <v>0</v>
      </c>
      <c r="GN6" s="28">
        <f t="shared" si="11"/>
        <v>0</v>
      </c>
      <c r="GO6" s="28">
        <f t="shared" si="11"/>
        <v>0</v>
      </c>
      <c r="GP6" s="28">
        <f t="shared" si="11"/>
        <v>0</v>
      </c>
      <c r="GQ6" s="28">
        <f t="shared" si="11"/>
        <v>0</v>
      </c>
      <c r="GR6" s="28">
        <f t="shared" si="11"/>
        <v>0</v>
      </c>
      <c r="GS6" s="28">
        <f t="shared" si="11"/>
        <v>0</v>
      </c>
      <c r="GT6" s="28">
        <f t="shared" si="11"/>
        <v>0</v>
      </c>
      <c r="GU6" s="28">
        <f t="shared" si="11"/>
        <v>0</v>
      </c>
      <c r="GV6" s="28">
        <f t="shared" si="11"/>
        <v>0</v>
      </c>
      <c r="GW6" s="28">
        <f t="shared" si="11"/>
        <v>0</v>
      </c>
      <c r="GX6" s="28">
        <f t="shared" si="11"/>
        <v>0</v>
      </c>
      <c r="GY6" s="28">
        <f t="shared" si="11"/>
        <v>0</v>
      </c>
      <c r="GZ6" s="28">
        <f t="shared" si="11"/>
        <v>0</v>
      </c>
      <c r="HA6" s="28">
        <f t="shared" si="11"/>
        <v>0</v>
      </c>
      <c r="HB6" s="28">
        <f t="shared" si="11"/>
        <v>0</v>
      </c>
      <c r="HC6" s="28">
        <f t="shared" si="11"/>
        <v>0</v>
      </c>
      <c r="HD6" s="28">
        <f t="shared" si="11"/>
        <v>0</v>
      </c>
      <c r="HE6" s="28">
        <f t="shared" si="11"/>
        <v>0</v>
      </c>
      <c r="HF6" s="28">
        <f t="shared" si="11"/>
        <v>0</v>
      </c>
      <c r="HG6" s="28">
        <f t="shared" si="11"/>
        <v>0</v>
      </c>
      <c r="HH6" s="28">
        <f t="shared" si="11"/>
        <v>0</v>
      </c>
      <c r="HI6" s="28">
        <f t="shared" si="11"/>
        <v>0</v>
      </c>
      <c r="HJ6" s="28">
        <f t="shared" si="11"/>
        <v>0</v>
      </c>
      <c r="HK6" s="28">
        <f t="shared" si="11"/>
        <v>0</v>
      </c>
      <c r="HL6" s="28">
        <f t="shared" si="11"/>
        <v>0</v>
      </c>
      <c r="HM6" s="28">
        <f t="shared" si="11"/>
        <v>0</v>
      </c>
      <c r="HN6" s="28">
        <f t="shared" si="11"/>
        <v>0</v>
      </c>
      <c r="HO6" s="28">
        <f t="shared" si="11"/>
        <v>0</v>
      </c>
      <c r="HP6" s="28">
        <f t="shared" si="11"/>
        <v>0</v>
      </c>
      <c r="HQ6" s="28">
        <f t="shared" si="11"/>
        <v>0</v>
      </c>
      <c r="HR6" s="28">
        <f t="shared" si="11"/>
        <v>0</v>
      </c>
      <c r="HS6" s="28">
        <f t="shared" si="11"/>
        <v>0</v>
      </c>
      <c r="HT6" s="28">
        <f t="shared" si="11"/>
        <v>0</v>
      </c>
      <c r="HU6" s="28">
        <f t="shared" si="11"/>
        <v>0</v>
      </c>
      <c r="HV6" s="28">
        <f t="shared" si="11"/>
        <v>0</v>
      </c>
      <c r="HW6" s="28">
        <f t="shared" si="11"/>
        <v>0</v>
      </c>
      <c r="HX6" s="28">
        <f t="shared" si="11"/>
        <v>0</v>
      </c>
      <c r="HY6" s="28">
        <f t="shared" si="11"/>
        <v>0</v>
      </c>
      <c r="HZ6" s="28">
        <f t="shared" si="11"/>
        <v>0</v>
      </c>
      <c r="IA6" s="28">
        <f t="shared" si="11"/>
        <v>0</v>
      </c>
      <c r="IB6" s="28">
        <f t="shared" si="11"/>
        <v>0</v>
      </c>
      <c r="IC6" s="28">
        <f t="shared" si="11"/>
        <v>0</v>
      </c>
      <c r="ID6" s="28">
        <f t="shared" si="11"/>
        <v>0</v>
      </c>
      <c r="IE6" s="28">
        <f t="shared" si="11"/>
        <v>0</v>
      </c>
      <c r="IF6" s="28">
        <f t="shared" si="11"/>
        <v>0</v>
      </c>
      <c r="IG6" s="28">
        <f t="shared" si="11"/>
        <v>0</v>
      </c>
      <c r="IH6" s="28">
        <f t="shared" si="11"/>
        <v>0</v>
      </c>
      <c r="II6" s="28">
        <f t="shared" si="11"/>
        <v>0</v>
      </c>
      <c r="IJ6" s="28">
        <f t="shared" si="11"/>
        <v>0</v>
      </c>
      <c r="IK6" s="28">
        <f t="shared" si="11"/>
        <v>0</v>
      </c>
      <c r="IL6" s="28">
        <f t="shared" si="11"/>
        <v>0</v>
      </c>
      <c r="IM6" s="28">
        <f t="shared" si="11"/>
        <v>0</v>
      </c>
      <c r="IN6" s="28">
        <f t="shared" si="11"/>
        <v>0</v>
      </c>
      <c r="IO6" s="28">
        <f t="shared" si="11"/>
        <v>0</v>
      </c>
      <c r="IP6" s="28">
        <f t="shared" si="11"/>
        <v>0</v>
      </c>
      <c r="IQ6" s="28">
        <f t="shared" si="11"/>
        <v>0</v>
      </c>
      <c r="IR6" s="29">
        <f t="shared" si="11"/>
        <v>0</v>
      </c>
    </row>
    <row r="7" spans="1:256" ht="12" customHeight="1" x14ac:dyDescent="0.25">
      <c r="A7" s="60" t="s">
        <v>98</v>
      </c>
      <c r="B7" s="148">
        <f t="shared" ref="B7:BM7" si="12">B61</f>
        <v>350000</v>
      </c>
      <c r="C7" s="57">
        <f t="shared" si="12"/>
        <v>343142.85714285716</v>
      </c>
      <c r="D7" s="57">
        <f t="shared" si="12"/>
        <v>336285.71428571432</v>
      </c>
      <c r="E7" s="57">
        <f t="shared" si="12"/>
        <v>329428.57142857148</v>
      </c>
      <c r="F7" s="57">
        <f t="shared" si="12"/>
        <v>322571.42857142864</v>
      </c>
      <c r="G7" s="57">
        <f t="shared" si="12"/>
        <v>315714.2857142858</v>
      </c>
      <c r="H7" s="57">
        <f t="shared" si="12"/>
        <v>308857.14285714296</v>
      </c>
      <c r="I7" s="57">
        <f t="shared" si="12"/>
        <v>302000.00000000012</v>
      </c>
      <c r="J7" s="57">
        <f t="shared" si="12"/>
        <v>295142.85714285728</v>
      </c>
      <c r="K7" s="57">
        <f t="shared" si="12"/>
        <v>288285.71428571444</v>
      </c>
      <c r="L7" s="57">
        <f t="shared" si="12"/>
        <v>281428.57142857159</v>
      </c>
      <c r="M7" s="57">
        <f t="shared" si="12"/>
        <v>274571.42857142875</v>
      </c>
      <c r="N7" s="57">
        <f t="shared" si="12"/>
        <v>267714.28571428591</v>
      </c>
      <c r="O7" s="57">
        <f t="shared" si="12"/>
        <v>260857.14285714304</v>
      </c>
      <c r="P7" s="57">
        <f t="shared" si="12"/>
        <v>254000.00000000017</v>
      </c>
      <c r="Q7" s="57">
        <f t="shared" si="12"/>
        <v>247142.85714285731</v>
      </c>
      <c r="R7" s="57">
        <f t="shared" si="12"/>
        <v>240285.71428571444</v>
      </c>
      <c r="S7" s="57">
        <f t="shared" si="12"/>
        <v>233428.57142857157</v>
      </c>
      <c r="T7" s="57">
        <f t="shared" si="12"/>
        <v>226571.4285714287</v>
      </c>
      <c r="U7" s="57">
        <f t="shared" si="12"/>
        <v>219714.28571428583</v>
      </c>
      <c r="V7" s="57">
        <f t="shared" si="12"/>
        <v>212857.14285714296</v>
      </c>
      <c r="W7" s="57">
        <f t="shared" si="12"/>
        <v>206000.00000000009</v>
      </c>
      <c r="X7" s="57">
        <f t="shared" si="12"/>
        <v>199142.85714285722</v>
      </c>
      <c r="Y7" s="57">
        <f t="shared" si="12"/>
        <v>192285.71428571435</v>
      </c>
      <c r="Z7" s="57">
        <f t="shared" si="12"/>
        <v>185428.57142857148</v>
      </c>
      <c r="AA7" s="57">
        <f t="shared" si="12"/>
        <v>178571.42857142861</v>
      </c>
      <c r="AB7" s="57">
        <f t="shared" si="12"/>
        <v>171714.28571428574</v>
      </c>
      <c r="AC7" s="57">
        <f t="shared" si="12"/>
        <v>164857.14285714287</v>
      </c>
      <c r="AD7" s="57">
        <f t="shared" si="12"/>
        <v>158000</v>
      </c>
      <c r="AE7" s="57">
        <f t="shared" si="12"/>
        <v>151142.85714285713</v>
      </c>
      <c r="AF7" s="57">
        <f t="shared" si="12"/>
        <v>144285.71428571426</v>
      </c>
      <c r="AG7" s="57">
        <f t="shared" si="12"/>
        <v>137428.57142857139</v>
      </c>
      <c r="AH7" s="57">
        <f t="shared" si="12"/>
        <v>130571.42857142854</v>
      </c>
      <c r="AI7" s="57">
        <f t="shared" si="12"/>
        <v>123714.28571428568</v>
      </c>
      <c r="AJ7" s="57">
        <f t="shared" si="12"/>
        <v>116857.14285714283</v>
      </c>
      <c r="AK7" s="57">
        <f t="shared" si="12"/>
        <v>109999.99999999997</v>
      </c>
      <c r="AL7" s="57">
        <f t="shared" si="12"/>
        <v>103142.85714285712</v>
      </c>
      <c r="AM7" s="57">
        <f t="shared" si="12"/>
        <v>96285.714285714261</v>
      </c>
      <c r="AN7" s="57">
        <f t="shared" si="12"/>
        <v>89428.571428571406</v>
      </c>
      <c r="AO7" s="57">
        <f t="shared" si="12"/>
        <v>82571.428571428551</v>
      </c>
      <c r="AP7" s="57">
        <f t="shared" si="12"/>
        <v>75714.285714285696</v>
      </c>
      <c r="AQ7" s="57">
        <f t="shared" si="12"/>
        <v>68857.142857142841</v>
      </c>
      <c r="AR7" s="57">
        <f t="shared" si="12"/>
        <v>61999.999999999985</v>
      </c>
      <c r="AS7" s="57">
        <f t="shared" si="12"/>
        <v>55142.85714285713</v>
      </c>
      <c r="AT7" s="57">
        <f t="shared" si="12"/>
        <v>48285.714285714275</v>
      </c>
      <c r="AU7" s="57">
        <f t="shared" si="12"/>
        <v>41428.57142857142</v>
      </c>
      <c r="AV7" s="57">
        <f t="shared" si="12"/>
        <v>34571.428571428565</v>
      </c>
      <c r="AW7" s="57">
        <f t="shared" si="12"/>
        <v>27714.28571428571</v>
      </c>
      <c r="AX7" s="57">
        <f t="shared" si="12"/>
        <v>20857.142857142855</v>
      </c>
      <c r="AY7" s="57">
        <f t="shared" si="12"/>
        <v>13999.999999999998</v>
      </c>
      <c r="AZ7" s="57">
        <f t="shared" si="12"/>
        <v>7142.8571428571413</v>
      </c>
      <c r="BA7" s="57">
        <f t="shared" si="12"/>
        <v>285.71428571428442</v>
      </c>
      <c r="BB7" s="57">
        <f t="shared" si="12"/>
        <v>0</v>
      </c>
      <c r="BC7" s="57">
        <f t="shared" si="12"/>
        <v>0</v>
      </c>
      <c r="BD7" s="57">
        <f t="shared" si="12"/>
        <v>0</v>
      </c>
      <c r="BE7" s="57">
        <f t="shared" si="12"/>
        <v>0</v>
      </c>
      <c r="BF7" s="57">
        <f t="shared" si="12"/>
        <v>0</v>
      </c>
      <c r="BG7" s="57">
        <f t="shared" si="12"/>
        <v>0</v>
      </c>
      <c r="BH7" s="57">
        <f t="shared" si="12"/>
        <v>0</v>
      </c>
      <c r="BI7" s="57">
        <f t="shared" si="12"/>
        <v>0</v>
      </c>
      <c r="BJ7" s="57">
        <f t="shared" si="12"/>
        <v>0</v>
      </c>
      <c r="BK7" s="57">
        <f t="shared" si="12"/>
        <v>0</v>
      </c>
      <c r="BL7" s="57">
        <f t="shared" si="12"/>
        <v>0</v>
      </c>
      <c r="BM7" s="57">
        <f t="shared" si="12"/>
        <v>0</v>
      </c>
      <c r="BN7" s="57">
        <f t="shared" ref="BN7:DY7" si="13">BN61</f>
        <v>0</v>
      </c>
      <c r="BO7" s="57">
        <f t="shared" si="13"/>
        <v>0</v>
      </c>
      <c r="BP7" s="57">
        <f t="shared" si="13"/>
        <v>0</v>
      </c>
      <c r="BQ7" s="57">
        <f t="shared" si="13"/>
        <v>0</v>
      </c>
      <c r="BR7" s="57">
        <f t="shared" si="13"/>
        <v>0</v>
      </c>
      <c r="BS7" s="57">
        <f t="shared" si="13"/>
        <v>0</v>
      </c>
      <c r="BT7" s="57">
        <f t="shared" si="13"/>
        <v>0</v>
      </c>
      <c r="BU7" s="57">
        <f t="shared" si="13"/>
        <v>0</v>
      </c>
      <c r="BV7" s="57">
        <f t="shared" si="13"/>
        <v>0</v>
      </c>
      <c r="BW7" s="57">
        <f t="shared" si="13"/>
        <v>0</v>
      </c>
      <c r="BX7" s="57">
        <f t="shared" si="13"/>
        <v>0</v>
      </c>
      <c r="BY7" s="57">
        <f t="shared" si="13"/>
        <v>0</v>
      </c>
      <c r="BZ7" s="57">
        <f t="shared" si="13"/>
        <v>0</v>
      </c>
      <c r="CA7" s="57">
        <f t="shared" si="13"/>
        <v>0</v>
      </c>
      <c r="CB7" s="57">
        <f t="shared" si="13"/>
        <v>0</v>
      </c>
      <c r="CC7" s="57">
        <f t="shared" si="13"/>
        <v>0</v>
      </c>
      <c r="CD7" s="57">
        <f t="shared" si="13"/>
        <v>0</v>
      </c>
      <c r="CE7" s="57">
        <f t="shared" si="13"/>
        <v>0</v>
      </c>
      <c r="CF7" s="57">
        <f t="shared" si="13"/>
        <v>0</v>
      </c>
      <c r="CG7" s="57">
        <f t="shared" si="13"/>
        <v>0</v>
      </c>
      <c r="CH7" s="57">
        <f t="shared" si="13"/>
        <v>0</v>
      </c>
      <c r="CI7" s="57">
        <f t="shared" si="13"/>
        <v>0</v>
      </c>
      <c r="CJ7" s="57">
        <f t="shared" si="13"/>
        <v>0</v>
      </c>
      <c r="CK7" s="57">
        <f t="shared" si="13"/>
        <v>0</v>
      </c>
      <c r="CL7" s="57">
        <f t="shared" si="13"/>
        <v>0</v>
      </c>
      <c r="CM7" s="57">
        <f t="shared" si="13"/>
        <v>0</v>
      </c>
      <c r="CN7" s="57">
        <f t="shared" si="13"/>
        <v>0</v>
      </c>
      <c r="CO7" s="57">
        <f t="shared" si="13"/>
        <v>0</v>
      </c>
      <c r="CP7" s="57">
        <f t="shared" si="13"/>
        <v>0</v>
      </c>
      <c r="CQ7" s="57">
        <f t="shared" si="13"/>
        <v>0</v>
      </c>
      <c r="CR7" s="57">
        <f t="shared" si="13"/>
        <v>0</v>
      </c>
      <c r="CS7" s="57">
        <f t="shared" si="13"/>
        <v>0</v>
      </c>
      <c r="CT7" s="57">
        <f t="shared" si="13"/>
        <v>0</v>
      </c>
      <c r="CU7" s="57">
        <f t="shared" si="13"/>
        <v>0</v>
      </c>
      <c r="CV7" s="57">
        <f t="shared" si="13"/>
        <v>0</v>
      </c>
      <c r="CW7" s="57">
        <f t="shared" si="13"/>
        <v>0</v>
      </c>
      <c r="CX7" s="57">
        <f t="shared" si="13"/>
        <v>0</v>
      </c>
      <c r="CY7" s="57">
        <f t="shared" si="13"/>
        <v>0</v>
      </c>
      <c r="CZ7" s="57">
        <f t="shared" si="13"/>
        <v>0</v>
      </c>
      <c r="DA7" s="57">
        <f t="shared" si="13"/>
        <v>0</v>
      </c>
      <c r="DB7" s="57">
        <f t="shared" si="13"/>
        <v>0</v>
      </c>
      <c r="DC7" s="57">
        <f t="shared" si="13"/>
        <v>0</v>
      </c>
      <c r="DD7" s="57">
        <f t="shared" si="13"/>
        <v>0</v>
      </c>
      <c r="DE7" s="57">
        <f t="shared" si="13"/>
        <v>0</v>
      </c>
      <c r="DF7" s="57">
        <f t="shared" si="13"/>
        <v>0</v>
      </c>
      <c r="DG7" s="57">
        <f t="shared" si="13"/>
        <v>0</v>
      </c>
      <c r="DH7" s="57">
        <f t="shared" si="13"/>
        <v>0</v>
      </c>
      <c r="DI7" s="57">
        <f t="shared" si="13"/>
        <v>0</v>
      </c>
      <c r="DJ7" s="57">
        <f t="shared" si="13"/>
        <v>0</v>
      </c>
      <c r="DK7" s="57">
        <f t="shared" si="13"/>
        <v>0</v>
      </c>
      <c r="DL7" s="57">
        <f t="shared" si="13"/>
        <v>0</v>
      </c>
      <c r="DM7" s="57">
        <f t="shared" si="13"/>
        <v>0</v>
      </c>
      <c r="DN7" s="57">
        <f t="shared" si="13"/>
        <v>0</v>
      </c>
      <c r="DO7" s="57">
        <f t="shared" si="13"/>
        <v>0</v>
      </c>
      <c r="DP7" s="57">
        <f t="shared" si="13"/>
        <v>0</v>
      </c>
      <c r="DQ7" s="57">
        <f t="shared" si="13"/>
        <v>0</v>
      </c>
      <c r="DR7" s="57">
        <f t="shared" si="13"/>
        <v>0</v>
      </c>
      <c r="DS7" s="57">
        <f t="shared" si="13"/>
        <v>0</v>
      </c>
      <c r="DT7" s="57">
        <f t="shared" si="13"/>
        <v>0</v>
      </c>
      <c r="DU7" s="57">
        <f t="shared" si="13"/>
        <v>0</v>
      </c>
      <c r="DV7" s="57">
        <f t="shared" si="13"/>
        <v>0</v>
      </c>
      <c r="DW7" s="57">
        <f t="shared" si="13"/>
        <v>0</v>
      </c>
      <c r="DX7" s="57">
        <f t="shared" si="13"/>
        <v>0</v>
      </c>
      <c r="DY7" s="57">
        <f t="shared" si="13"/>
        <v>0</v>
      </c>
      <c r="DZ7" s="57">
        <f t="shared" ref="DZ7:GK7" si="14">DZ61</f>
        <v>0</v>
      </c>
      <c r="EA7" s="57">
        <f t="shared" si="14"/>
        <v>0</v>
      </c>
      <c r="EB7" s="57">
        <f t="shared" si="14"/>
        <v>0</v>
      </c>
      <c r="EC7" s="57">
        <f t="shared" si="14"/>
        <v>0</v>
      </c>
      <c r="ED7" s="57">
        <f t="shared" si="14"/>
        <v>0</v>
      </c>
      <c r="EE7" s="57">
        <f t="shared" si="14"/>
        <v>0</v>
      </c>
      <c r="EF7" s="57">
        <f t="shared" si="14"/>
        <v>0</v>
      </c>
      <c r="EG7" s="57">
        <f t="shared" si="14"/>
        <v>0</v>
      </c>
      <c r="EH7" s="57">
        <f t="shared" si="14"/>
        <v>0</v>
      </c>
      <c r="EI7" s="57">
        <f t="shared" si="14"/>
        <v>0</v>
      </c>
      <c r="EJ7" s="57">
        <f t="shared" si="14"/>
        <v>0</v>
      </c>
      <c r="EK7" s="57">
        <f t="shared" si="14"/>
        <v>0</v>
      </c>
      <c r="EL7" s="57">
        <f t="shared" si="14"/>
        <v>0</v>
      </c>
      <c r="EM7" s="57">
        <f t="shared" si="14"/>
        <v>0</v>
      </c>
      <c r="EN7" s="57">
        <f t="shared" si="14"/>
        <v>0</v>
      </c>
      <c r="EO7" s="57">
        <f t="shared" si="14"/>
        <v>0</v>
      </c>
      <c r="EP7" s="57">
        <f t="shared" si="14"/>
        <v>0</v>
      </c>
      <c r="EQ7" s="57">
        <f t="shared" si="14"/>
        <v>0</v>
      </c>
      <c r="ER7" s="57">
        <f t="shared" si="14"/>
        <v>0</v>
      </c>
      <c r="ES7" s="57">
        <f t="shared" si="14"/>
        <v>0</v>
      </c>
      <c r="ET7" s="57">
        <f t="shared" si="14"/>
        <v>0</v>
      </c>
      <c r="EU7" s="57">
        <f t="shared" si="14"/>
        <v>0</v>
      </c>
      <c r="EV7" s="57">
        <f t="shared" si="14"/>
        <v>0</v>
      </c>
      <c r="EW7" s="57">
        <f t="shared" si="14"/>
        <v>0</v>
      </c>
      <c r="EX7" s="57">
        <f t="shared" si="14"/>
        <v>0</v>
      </c>
      <c r="EY7" s="57">
        <f t="shared" si="14"/>
        <v>0</v>
      </c>
      <c r="EZ7" s="57">
        <f t="shared" si="14"/>
        <v>0</v>
      </c>
      <c r="FA7" s="57">
        <f t="shared" si="14"/>
        <v>0</v>
      </c>
      <c r="FB7" s="57">
        <f t="shared" si="14"/>
        <v>0</v>
      </c>
      <c r="FC7" s="57">
        <f t="shared" si="14"/>
        <v>0</v>
      </c>
      <c r="FD7" s="57">
        <f t="shared" si="14"/>
        <v>0</v>
      </c>
      <c r="FE7" s="57">
        <f t="shared" si="14"/>
        <v>0</v>
      </c>
      <c r="FF7" s="57">
        <f t="shared" si="14"/>
        <v>0</v>
      </c>
      <c r="FG7" s="57">
        <f t="shared" si="14"/>
        <v>0</v>
      </c>
      <c r="FH7" s="57">
        <f t="shared" si="14"/>
        <v>0</v>
      </c>
      <c r="FI7" s="57">
        <f t="shared" si="14"/>
        <v>0</v>
      </c>
      <c r="FJ7" s="57">
        <f t="shared" si="14"/>
        <v>0</v>
      </c>
      <c r="FK7" s="57">
        <f t="shared" si="14"/>
        <v>0</v>
      </c>
      <c r="FL7" s="57">
        <f t="shared" si="14"/>
        <v>0</v>
      </c>
      <c r="FM7" s="57">
        <f t="shared" si="14"/>
        <v>0</v>
      </c>
      <c r="FN7" s="57">
        <f t="shared" si="14"/>
        <v>0</v>
      </c>
      <c r="FO7" s="57">
        <f t="shared" si="14"/>
        <v>0</v>
      </c>
      <c r="FP7" s="57">
        <f t="shared" si="14"/>
        <v>0</v>
      </c>
      <c r="FQ7" s="57">
        <f t="shared" si="14"/>
        <v>0</v>
      </c>
      <c r="FR7" s="57">
        <f t="shared" si="14"/>
        <v>0</v>
      </c>
      <c r="FS7" s="57">
        <f t="shared" si="14"/>
        <v>0</v>
      </c>
      <c r="FT7" s="57">
        <f t="shared" si="14"/>
        <v>0</v>
      </c>
      <c r="FU7" s="57">
        <f t="shared" si="14"/>
        <v>0</v>
      </c>
      <c r="FV7" s="57">
        <f t="shared" si="14"/>
        <v>0</v>
      </c>
      <c r="FW7" s="57">
        <f t="shared" si="14"/>
        <v>0</v>
      </c>
      <c r="FX7" s="57">
        <f t="shared" si="14"/>
        <v>0</v>
      </c>
      <c r="FY7" s="57">
        <f t="shared" si="14"/>
        <v>0</v>
      </c>
      <c r="FZ7" s="57">
        <f t="shared" si="14"/>
        <v>0</v>
      </c>
      <c r="GA7" s="57">
        <f t="shared" si="14"/>
        <v>0</v>
      </c>
      <c r="GB7" s="57">
        <f t="shared" si="14"/>
        <v>0</v>
      </c>
      <c r="GC7" s="57">
        <f t="shared" si="14"/>
        <v>0</v>
      </c>
      <c r="GD7" s="57">
        <f t="shared" si="14"/>
        <v>0</v>
      </c>
      <c r="GE7" s="57">
        <f t="shared" si="14"/>
        <v>0</v>
      </c>
      <c r="GF7" s="57">
        <f t="shared" si="14"/>
        <v>0</v>
      </c>
      <c r="GG7" s="57">
        <f t="shared" si="14"/>
        <v>0</v>
      </c>
      <c r="GH7" s="57">
        <f t="shared" si="14"/>
        <v>0</v>
      </c>
      <c r="GI7" s="57">
        <f t="shared" si="14"/>
        <v>0</v>
      </c>
      <c r="GJ7" s="57">
        <f t="shared" si="14"/>
        <v>0</v>
      </c>
      <c r="GK7" s="57">
        <f t="shared" si="14"/>
        <v>0</v>
      </c>
      <c r="GL7" s="57">
        <f t="shared" ref="GL7:IR7" si="15">GL61</f>
        <v>0</v>
      </c>
      <c r="GM7" s="57">
        <f t="shared" si="15"/>
        <v>0</v>
      </c>
      <c r="GN7" s="57">
        <f t="shared" si="15"/>
        <v>0</v>
      </c>
      <c r="GO7" s="57">
        <f t="shared" si="15"/>
        <v>0</v>
      </c>
      <c r="GP7" s="57">
        <f t="shared" si="15"/>
        <v>0</v>
      </c>
      <c r="GQ7" s="57">
        <f t="shared" si="15"/>
        <v>0</v>
      </c>
      <c r="GR7" s="57">
        <f t="shared" si="15"/>
        <v>0</v>
      </c>
      <c r="GS7" s="57">
        <f t="shared" si="15"/>
        <v>0</v>
      </c>
      <c r="GT7" s="57">
        <f t="shared" si="15"/>
        <v>0</v>
      </c>
      <c r="GU7" s="57">
        <f t="shared" si="15"/>
        <v>0</v>
      </c>
      <c r="GV7" s="57">
        <f t="shared" si="15"/>
        <v>0</v>
      </c>
      <c r="GW7" s="57">
        <f t="shared" si="15"/>
        <v>0</v>
      </c>
      <c r="GX7" s="57">
        <f t="shared" si="15"/>
        <v>0</v>
      </c>
      <c r="GY7" s="57">
        <f t="shared" si="15"/>
        <v>0</v>
      </c>
      <c r="GZ7" s="57">
        <f t="shared" si="15"/>
        <v>0</v>
      </c>
      <c r="HA7" s="57">
        <f t="shared" si="15"/>
        <v>0</v>
      </c>
      <c r="HB7" s="57">
        <f t="shared" si="15"/>
        <v>0</v>
      </c>
      <c r="HC7" s="57">
        <f t="shared" si="15"/>
        <v>0</v>
      </c>
      <c r="HD7" s="57">
        <f t="shared" si="15"/>
        <v>0</v>
      </c>
      <c r="HE7" s="57">
        <f t="shared" si="15"/>
        <v>0</v>
      </c>
      <c r="HF7" s="57">
        <f t="shared" si="15"/>
        <v>0</v>
      </c>
      <c r="HG7" s="57">
        <f t="shared" si="15"/>
        <v>0</v>
      </c>
      <c r="HH7" s="57">
        <f t="shared" si="15"/>
        <v>0</v>
      </c>
      <c r="HI7" s="57">
        <f t="shared" si="15"/>
        <v>0</v>
      </c>
      <c r="HJ7" s="57">
        <f t="shared" si="15"/>
        <v>0</v>
      </c>
      <c r="HK7" s="57">
        <f t="shared" si="15"/>
        <v>0</v>
      </c>
      <c r="HL7" s="57">
        <f t="shared" si="15"/>
        <v>0</v>
      </c>
      <c r="HM7" s="57">
        <f t="shared" si="15"/>
        <v>0</v>
      </c>
      <c r="HN7" s="57">
        <f t="shared" si="15"/>
        <v>0</v>
      </c>
      <c r="HO7" s="57">
        <f t="shared" si="15"/>
        <v>0</v>
      </c>
      <c r="HP7" s="57">
        <f t="shared" si="15"/>
        <v>0</v>
      </c>
      <c r="HQ7" s="57">
        <f t="shared" si="15"/>
        <v>0</v>
      </c>
      <c r="HR7" s="57">
        <f t="shared" si="15"/>
        <v>0</v>
      </c>
      <c r="HS7" s="57">
        <f t="shared" si="15"/>
        <v>0</v>
      </c>
      <c r="HT7" s="57">
        <f t="shared" si="15"/>
        <v>0</v>
      </c>
      <c r="HU7" s="57">
        <f t="shared" si="15"/>
        <v>0</v>
      </c>
      <c r="HV7" s="57">
        <f t="shared" si="15"/>
        <v>0</v>
      </c>
      <c r="HW7" s="57">
        <f t="shared" si="15"/>
        <v>0</v>
      </c>
      <c r="HX7" s="57">
        <f t="shared" si="15"/>
        <v>0</v>
      </c>
      <c r="HY7" s="57">
        <f t="shared" si="15"/>
        <v>0</v>
      </c>
      <c r="HZ7" s="57">
        <f t="shared" si="15"/>
        <v>0</v>
      </c>
      <c r="IA7" s="57">
        <f t="shared" si="15"/>
        <v>0</v>
      </c>
      <c r="IB7" s="57">
        <f t="shared" si="15"/>
        <v>0</v>
      </c>
      <c r="IC7" s="57">
        <f t="shared" si="15"/>
        <v>0</v>
      </c>
      <c r="ID7" s="57">
        <f t="shared" si="15"/>
        <v>0</v>
      </c>
      <c r="IE7" s="57">
        <f t="shared" si="15"/>
        <v>0</v>
      </c>
      <c r="IF7" s="57">
        <f t="shared" si="15"/>
        <v>0</v>
      </c>
      <c r="IG7" s="57">
        <f t="shared" si="15"/>
        <v>0</v>
      </c>
      <c r="IH7" s="57">
        <f t="shared" si="15"/>
        <v>0</v>
      </c>
      <c r="II7" s="57">
        <f t="shared" si="15"/>
        <v>0</v>
      </c>
      <c r="IJ7" s="57">
        <f t="shared" si="15"/>
        <v>0</v>
      </c>
      <c r="IK7" s="57">
        <f t="shared" si="15"/>
        <v>0</v>
      </c>
      <c r="IL7" s="57">
        <f t="shared" si="15"/>
        <v>0</v>
      </c>
      <c r="IM7" s="57">
        <f t="shared" si="15"/>
        <v>0</v>
      </c>
      <c r="IN7" s="57">
        <f t="shared" si="15"/>
        <v>0</v>
      </c>
      <c r="IO7" s="57">
        <f t="shared" si="15"/>
        <v>0</v>
      </c>
      <c r="IP7" s="57">
        <f t="shared" si="15"/>
        <v>0</v>
      </c>
      <c r="IQ7" s="57">
        <f t="shared" si="15"/>
        <v>0</v>
      </c>
      <c r="IR7" s="58">
        <f t="shared" si="15"/>
        <v>0</v>
      </c>
    </row>
    <row r="8" spans="1:256" ht="12" customHeight="1" x14ac:dyDescent="0.25">
      <c r="A8" s="60" t="s">
        <v>99</v>
      </c>
      <c r="B8" s="147">
        <f t="shared" ref="B8:BM8" si="16">B64</f>
        <v>70000</v>
      </c>
      <c r="C8" s="28">
        <f t="shared" si="16"/>
        <v>70000</v>
      </c>
      <c r="D8" s="28">
        <f t="shared" si="16"/>
        <v>70000</v>
      </c>
      <c r="E8" s="28">
        <f t="shared" si="16"/>
        <v>70000</v>
      </c>
      <c r="F8" s="28">
        <f t="shared" si="16"/>
        <v>70000</v>
      </c>
      <c r="G8" s="28">
        <f t="shared" si="16"/>
        <v>70000</v>
      </c>
      <c r="H8" s="28">
        <f t="shared" si="16"/>
        <v>70000</v>
      </c>
      <c r="I8" s="28">
        <f t="shared" si="16"/>
        <v>70000</v>
      </c>
      <c r="J8" s="28">
        <f t="shared" si="16"/>
        <v>70000</v>
      </c>
      <c r="K8" s="28">
        <f t="shared" si="16"/>
        <v>70000</v>
      </c>
      <c r="L8" s="28">
        <f t="shared" si="16"/>
        <v>70000</v>
      </c>
      <c r="M8" s="28">
        <f t="shared" si="16"/>
        <v>70000</v>
      </c>
      <c r="N8" s="28">
        <f t="shared" si="16"/>
        <v>70000</v>
      </c>
      <c r="O8" s="28">
        <f t="shared" si="16"/>
        <v>70000</v>
      </c>
      <c r="P8" s="28">
        <f t="shared" si="16"/>
        <v>70000</v>
      </c>
      <c r="Q8" s="28">
        <f t="shared" si="16"/>
        <v>70000</v>
      </c>
      <c r="R8" s="28">
        <f t="shared" si="16"/>
        <v>70000</v>
      </c>
      <c r="S8" s="28">
        <f t="shared" si="16"/>
        <v>70000</v>
      </c>
      <c r="T8" s="28">
        <f t="shared" si="16"/>
        <v>70000</v>
      </c>
      <c r="U8" s="28">
        <f t="shared" si="16"/>
        <v>70000</v>
      </c>
      <c r="V8" s="28">
        <f t="shared" si="16"/>
        <v>70000</v>
      </c>
      <c r="W8" s="28">
        <f t="shared" si="16"/>
        <v>70000</v>
      </c>
      <c r="X8" s="28">
        <f t="shared" si="16"/>
        <v>70000</v>
      </c>
      <c r="Y8" s="28">
        <f t="shared" si="16"/>
        <v>70000</v>
      </c>
      <c r="Z8" s="28">
        <f t="shared" si="16"/>
        <v>70000</v>
      </c>
      <c r="AA8" s="28">
        <f t="shared" si="16"/>
        <v>70000</v>
      </c>
      <c r="AB8" s="28">
        <f t="shared" si="16"/>
        <v>70000</v>
      </c>
      <c r="AC8" s="28">
        <f t="shared" si="16"/>
        <v>70000</v>
      </c>
      <c r="AD8" s="28">
        <f t="shared" si="16"/>
        <v>70000</v>
      </c>
      <c r="AE8" s="28">
        <f t="shared" si="16"/>
        <v>70000</v>
      </c>
      <c r="AF8" s="28">
        <f t="shared" si="16"/>
        <v>70000</v>
      </c>
      <c r="AG8" s="28">
        <f t="shared" si="16"/>
        <v>70000</v>
      </c>
      <c r="AH8" s="28">
        <f t="shared" si="16"/>
        <v>70000</v>
      </c>
      <c r="AI8" s="28">
        <f t="shared" si="16"/>
        <v>70000</v>
      </c>
      <c r="AJ8" s="28">
        <f t="shared" si="16"/>
        <v>70000</v>
      </c>
      <c r="AK8" s="28">
        <f t="shared" si="16"/>
        <v>70000</v>
      </c>
      <c r="AL8" s="28">
        <f t="shared" si="16"/>
        <v>70000</v>
      </c>
      <c r="AM8" s="28">
        <f t="shared" si="16"/>
        <v>70000</v>
      </c>
      <c r="AN8" s="28">
        <f t="shared" si="16"/>
        <v>70000</v>
      </c>
      <c r="AO8" s="28">
        <f t="shared" si="16"/>
        <v>70000</v>
      </c>
      <c r="AP8" s="28">
        <f t="shared" si="16"/>
        <v>70000</v>
      </c>
      <c r="AQ8" s="28">
        <f t="shared" si="16"/>
        <v>70000</v>
      </c>
      <c r="AR8" s="28">
        <f t="shared" si="16"/>
        <v>70000</v>
      </c>
      <c r="AS8" s="28">
        <f t="shared" si="16"/>
        <v>70000</v>
      </c>
      <c r="AT8" s="28">
        <f t="shared" si="16"/>
        <v>70000</v>
      </c>
      <c r="AU8" s="28">
        <f t="shared" si="16"/>
        <v>70000</v>
      </c>
      <c r="AV8" s="28">
        <f t="shared" si="16"/>
        <v>70000</v>
      </c>
      <c r="AW8" s="28">
        <f t="shared" si="16"/>
        <v>70000</v>
      </c>
      <c r="AX8" s="28">
        <f t="shared" si="16"/>
        <v>70000</v>
      </c>
      <c r="AY8" s="28">
        <f t="shared" si="16"/>
        <v>70000</v>
      </c>
      <c r="AZ8" s="28">
        <f t="shared" si="16"/>
        <v>70000</v>
      </c>
      <c r="BA8" s="28">
        <f t="shared" si="16"/>
        <v>70000</v>
      </c>
      <c r="BB8" s="28">
        <f t="shared" si="16"/>
        <v>70000</v>
      </c>
      <c r="BC8" s="28">
        <f t="shared" si="16"/>
        <v>70000</v>
      </c>
      <c r="BD8" s="28">
        <f t="shared" si="16"/>
        <v>70000</v>
      </c>
      <c r="BE8" s="28">
        <f t="shared" si="16"/>
        <v>70000</v>
      </c>
      <c r="BF8" s="28">
        <f t="shared" si="16"/>
        <v>70000</v>
      </c>
      <c r="BG8" s="28">
        <f t="shared" si="16"/>
        <v>70000</v>
      </c>
      <c r="BH8" s="28">
        <f t="shared" si="16"/>
        <v>70000</v>
      </c>
      <c r="BI8" s="28">
        <f t="shared" si="16"/>
        <v>70000</v>
      </c>
      <c r="BJ8" s="28">
        <f t="shared" si="16"/>
        <v>70000</v>
      </c>
      <c r="BK8" s="28">
        <f t="shared" si="16"/>
        <v>70000</v>
      </c>
      <c r="BL8" s="28">
        <f t="shared" si="16"/>
        <v>70000</v>
      </c>
      <c r="BM8" s="28">
        <f t="shared" si="16"/>
        <v>69040</v>
      </c>
      <c r="BN8" s="28">
        <f t="shared" ref="BN8:CX8" si="17">BN64</f>
        <v>68080</v>
      </c>
      <c r="BO8" s="28">
        <f t="shared" si="17"/>
        <v>67120</v>
      </c>
      <c r="BP8" s="28">
        <f t="shared" si="17"/>
        <v>66160</v>
      </c>
      <c r="BQ8" s="28">
        <f t="shared" si="17"/>
        <v>65200</v>
      </c>
      <c r="BR8" s="28">
        <f t="shared" si="17"/>
        <v>64240</v>
      </c>
      <c r="BS8" s="28">
        <f t="shared" si="17"/>
        <v>63280</v>
      </c>
      <c r="BT8" s="28">
        <f t="shared" si="17"/>
        <v>62320</v>
      </c>
      <c r="BU8" s="28">
        <f t="shared" si="17"/>
        <v>61360</v>
      </c>
      <c r="BV8" s="28">
        <f t="shared" si="17"/>
        <v>60400</v>
      </c>
      <c r="BW8" s="28">
        <f t="shared" si="17"/>
        <v>59440</v>
      </c>
      <c r="BX8" s="28">
        <f t="shared" si="17"/>
        <v>58480</v>
      </c>
      <c r="BY8" s="28">
        <f t="shared" si="17"/>
        <v>57520</v>
      </c>
      <c r="BZ8" s="28">
        <f t="shared" si="17"/>
        <v>56560</v>
      </c>
      <c r="CA8" s="28">
        <f t="shared" si="17"/>
        <v>55600</v>
      </c>
      <c r="CB8" s="28">
        <f t="shared" si="17"/>
        <v>54640</v>
      </c>
      <c r="CC8" s="28">
        <f t="shared" si="17"/>
        <v>53680</v>
      </c>
      <c r="CD8" s="28">
        <f t="shared" si="17"/>
        <v>52720</v>
      </c>
      <c r="CE8" s="28">
        <f t="shared" si="17"/>
        <v>51760</v>
      </c>
      <c r="CF8" s="28">
        <f t="shared" si="17"/>
        <v>50800</v>
      </c>
      <c r="CG8" s="28">
        <f t="shared" si="17"/>
        <v>49840</v>
      </c>
      <c r="CH8" s="28">
        <f t="shared" si="17"/>
        <v>48880</v>
      </c>
      <c r="CI8" s="28">
        <f t="shared" si="17"/>
        <v>47920</v>
      </c>
      <c r="CJ8" s="28">
        <f t="shared" si="17"/>
        <v>46960</v>
      </c>
      <c r="CK8" s="28">
        <f t="shared" si="17"/>
        <v>46000</v>
      </c>
      <c r="CL8" s="28">
        <f t="shared" si="17"/>
        <v>45040</v>
      </c>
      <c r="CM8" s="28">
        <f t="shared" si="17"/>
        <v>44080</v>
      </c>
      <c r="CN8" s="28">
        <f t="shared" si="17"/>
        <v>43120</v>
      </c>
      <c r="CO8" s="28">
        <f t="shared" si="17"/>
        <v>42160</v>
      </c>
      <c r="CP8" s="28">
        <f t="shared" si="17"/>
        <v>41200</v>
      </c>
      <c r="CQ8" s="28">
        <f t="shared" si="17"/>
        <v>40240</v>
      </c>
      <c r="CR8" s="28">
        <f t="shared" si="17"/>
        <v>39280</v>
      </c>
      <c r="CS8" s="28">
        <f t="shared" si="17"/>
        <v>38320</v>
      </c>
      <c r="CT8" s="28">
        <f t="shared" si="17"/>
        <v>37360</v>
      </c>
      <c r="CU8" s="28">
        <f t="shared" si="17"/>
        <v>36400</v>
      </c>
      <c r="CV8" s="28">
        <f t="shared" si="17"/>
        <v>35440</v>
      </c>
      <c r="CW8" s="28">
        <f t="shared" si="17"/>
        <v>34480</v>
      </c>
      <c r="CX8" s="28">
        <f t="shared" si="17"/>
        <v>33520</v>
      </c>
      <c r="CY8" s="28">
        <f t="shared" ref="CY8:EM8" si="18">CY64</f>
        <v>32560</v>
      </c>
      <c r="CZ8" s="28">
        <f t="shared" si="18"/>
        <v>31600</v>
      </c>
      <c r="DA8" s="28">
        <f t="shared" si="18"/>
        <v>30640</v>
      </c>
      <c r="DB8" s="28">
        <f t="shared" si="18"/>
        <v>29680</v>
      </c>
      <c r="DC8" s="28">
        <f t="shared" si="18"/>
        <v>28720</v>
      </c>
      <c r="DD8" s="28">
        <f t="shared" si="18"/>
        <v>27760</v>
      </c>
      <c r="DE8" s="28">
        <f t="shared" si="18"/>
        <v>26800</v>
      </c>
      <c r="DF8" s="28">
        <f t="shared" si="18"/>
        <v>25840</v>
      </c>
      <c r="DG8" s="28">
        <f t="shared" si="18"/>
        <v>24880</v>
      </c>
      <c r="DH8" s="28">
        <f t="shared" si="18"/>
        <v>23920</v>
      </c>
      <c r="DI8" s="28">
        <f t="shared" si="18"/>
        <v>22960</v>
      </c>
      <c r="DJ8" s="28">
        <f t="shared" si="18"/>
        <v>22000</v>
      </c>
      <c r="DK8" s="28">
        <f t="shared" si="18"/>
        <v>21040</v>
      </c>
      <c r="DL8" s="28">
        <f t="shared" si="18"/>
        <v>20080</v>
      </c>
      <c r="DM8" s="28">
        <f t="shared" si="18"/>
        <v>19120</v>
      </c>
      <c r="DN8" s="28">
        <f t="shared" si="18"/>
        <v>18160</v>
      </c>
      <c r="DO8" s="28">
        <f t="shared" si="18"/>
        <v>17200</v>
      </c>
      <c r="DP8" s="28">
        <f t="shared" si="18"/>
        <v>16240</v>
      </c>
      <c r="DQ8" s="28">
        <f t="shared" si="18"/>
        <v>15280</v>
      </c>
      <c r="DR8" s="28">
        <f t="shared" si="18"/>
        <v>14320</v>
      </c>
      <c r="DS8" s="28">
        <f t="shared" si="18"/>
        <v>13360</v>
      </c>
      <c r="DT8" s="28">
        <f t="shared" si="18"/>
        <v>12400</v>
      </c>
      <c r="DU8" s="28">
        <f t="shared" si="18"/>
        <v>11440</v>
      </c>
      <c r="DV8" s="28">
        <f t="shared" si="18"/>
        <v>10480</v>
      </c>
      <c r="DW8" s="28">
        <f t="shared" si="18"/>
        <v>9520</v>
      </c>
      <c r="DX8" s="28">
        <f t="shared" si="18"/>
        <v>8560</v>
      </c>
      <c r="DY8" s="28">
        <f t="shared" si="18"/>
        <v>7600</v>
      </c>
      <c r="DZ8" s="28">
        <f t="shared" si="18"/>
        <v>6640</v>
      </c>
      <c r="EA8" s="28">
        <f t="shared" si="18"/>
        <v>5680</v>
      </c>
      <c r="EB8" s="28">
        <f t="shared" si="18"/>
        <v>4720</v>
      </c>
      <c r="EC8" s="28">
        <f t="shared" si="18"/>
        <v>3760</v>
      </c>
      <c r="ED8" s="28">
        <f t="shared" si="18"/>
        <v>2800</v>
      </c>
      <c r="EE8" s="28">
        <f t="shared" si="18"/>
        <v>1840</v>
      </c>
      <c r="EF8" s="28">
        <f t="shared" si="18"/>
        <v>880</v>
      </c>
      <c r="EG8" s="28">
        <f t="shared" si="18"/>
        <v>0</v>
      </c>
      <c r="EH8" s="28">
        <f t="shared" si="18"/>
        <v>0</v>
      </c>
      <c r="EI8" s="28">
        <f t="shared" si="18"/>
        <v>0</v>
      </c>
      <c r="EJ8" s="28">
        <f t="shared" si="18"/>
        <v>0</v>
      </c>
      <c r="EK8" s="28">
        <f t="shared" si="18"/>
        <v>0</v>
      </c>
      <c r="EL8" s="28">
        <f t="shared" si="18"/>
        <v>0</v>
      </c>
      <c r="EM8" s="28">
        <f t="shared" si="18"/>
        <v>0</v>
      </c>
      <c r="EN8" s="28">
        <f t="shared" ref="EN8:EY8" si="19">EN64</f>
        <v>0</v>
      </c>
      <c r="EO8" s="28">
        <f t="shared" si="19"/>
        <v>0</v>
      </c>
      <c r="EP8" s="28">
        <f t="shared" si="19"/>
        <v>0</v>
      </c>
      <c r="EQ8" s="28">
        <f t="shared" si="19"/>
        <v>0</v>
      </c>
      <c r="ER8" s="28">
        <f t="shared" si="19"/>
        <v>0</v>
      </c>
      <c r="ES8" s="28">
        <f t="shared" si="19"/>
        <v>0</v>
      </c>
      <c r="ET8" s="28">
        <f t="shared" si="19"/>
        <v>0</v>
      </c>
      <c r="EU8" s="28">
        <f t="shared" si="19"/>
        <v>0</v>
      </c>
      <c r="EV8" s="28">
        <f t="shared" si="19"/>
        <v>0</v>
      </c>
      <c r="EW8" s="28">
        <f t="shared" si="19"/>
        <v>0</v>
      </c>
      <c r="EX8" s="28">
        <f t="shared" si="19"/>
        <v>0</v>
      </c>
      <c r="EY8" s="28">
        <f t="shared" si="19"/>
        <v>0</v>
      </c>
      <c r="EZ8" s="28">
        <f t="shared" ref="EZ8:HK8" si="20">EZ64</f>
        <v>0</v>
      </c>
      <c r="FA8" s="28">
        <f t="shared" si="20"/>
        <v>0</v>
      </c>
      <c r="FB8" s="28">
        <f t="shared" si="20"/>
        <v>0</v>
      </c>
      <c r="FC8" s="28">
        <f t="shared" si="20"/>
        <v>0</v>
      </c>
      <c r="FD8" s="28">
        <f t="shared" si="20"/>
        <v>0</v>
      </c>
      <c r="FE8" s="28">
        <f t="shared" si="20"/>
        <v>0</v>
      </c>
      <c r="FF8" s="28">
        <f t="shared" si="20"/>
        <v>0</v>
      </c>
      <c r="FG8" s="28">
        <f t="shared" si="20"/>
        <v>0</v>
      </c>
      <c r="FH8" s="28">
        <f t="shared" si="20"/>
        <v>0</v>
      </c>
      <c r="FI8" s="28">
        <f t="shared" si="20"/>
        <v>0</v>
      </c>
      <c r="FJ8" s="28">
        <f t="shared" si="20"/>
        <v>0</v>
      </c>
      <c r="FK8" s="28">
        <f t="shared" si="20"/>
        <v>0</v>
      </c>
      <c r="FL8" s="28">
        <f t="shared" si="20"/>
        <v>0</v>
      </c>
      <c r="FM8" s="28">
        <f t="shared" si="20"/>
        <v>0</v>
      </c>
      <c r="FN8" s="28">
        <f t="shared" si="20"/>
        <v>0</v>
      </c>
      <c r="FO8" s="28">
        <f t="shared" si="20"/>
        <v>0</v>
      </c>
      <c r="FP8" s="28">
        <f t="shared" si="20"/>
        <v>0</v>
      </c>
      <c r="FQ8" s="28">
        <f t="shared" si="20"/>
        <v>0</v>
      </c>
      <c r="FR8" s="28">
        <f t="shared" si="20"/>
        <v>0</v>
      </c>
      <c r="FS8" s="28">
        <f t="shared" si="20"/>
        <v>0</v>
      </c>
      <c r="FT8" s="28">
        <f t="shared" si="20"/>
        <v>0</v>
      </c>
      <c r="FU8" s="28">
        <f t="shared" si="20"/>
        <v>0</v>
      </c>
      <c r="FV8" s="28">
        <f t="shared" si="20"/>
        <v>0</v>
      </c>
      <c r="FW8" s="28">
        <f t="shared" si="20"/>
        <v>0</v>
      </c>
      <c r="FX8" s="28">
        <f t="shared" si="20"/>
        <v>0</v>
      </c>
      <c r="FY8" s="28">
        <f t="shared" si="20"/>
        <v>0</v>
      </c>
      <c r="FZ8" s="28">
        <f t="shared" si="20"/>
        <v>0</v>
      </c>
      <c r="GA8" s="28">
        <f t="shared" si="20"/>
        <v>0</v>
      </c>
      <c r="GB8" s="28">
        <f t="shared" si="20"/>
        <v>0</v>
      </c>
      <c r="GC8" s="28">
        <f t="shared" si="20"/>
        <v>0</v>
      </c>
      <c r="GD8" s="28">
        <f t="shared" si="20"/>
        <v>0</v>
      </c>
      <c r="GE8" s="28">
        <f t="shared" si="20"/>
        <v>0</v>
      </c>
      <c r="GF8" s="28">
        <f t="shared" si="20"/>
        <v>0</v>
      </c>
      <c r="GG8" s="28">
        <f t="shared" si="20"/>
        <v>0</v>
      </c>
      <c r="GH8" s="28">
        <f t="shared" si="20"/>
        <v>0</v>
      </c>
      <c r="GI8" s="28">
        <f t="shared" si="20"/>
        <v>0</v>
      </c>
      <c r="GJ8" s="28">
        <f t="shared" si="20"/>
        <v>0</v>
      </c>
      <c r="GK8" s="28">
        <f t="shared" si="20"/>
        <v>0</v>
      </c>
      <c r="GL8" s="28">
        <f t="shared" si="20"/>
        <v>0</v>
      </c>
      <c r="GM8" s="28">
        <f t="shared" si="20"/>
        <v>0</v>
      </c>
      <c r="GN8" s="28">
        <f t="shared" si="20"/>
        <v>0</v>
      </c>
      <c r="GO8" s="28">
        <f t="shared" si="20"/>
        <v>0</v>
      </c>
      <c r="GP8" s="28">
        <f t="shared" si="20"/>
        <v>0</v>
      </c>
      <c r="GQ8" s="28">
        <f t="shared" si="20"/>
        <v>0</v>
      </c>
      <c r="GR8" s="28">
        <f t="shared" si="20"/>
        <v>0</v>
      </c>
      <c r="GS8" s="28">
        <f t="shared" si="20"/>
        <v>0</v>
      </c>
      <c r="GT8" s="28">
        <f t="shared" si="20"/>
        <v>0</v>
      </c>
      <c r="GU8" s="28">
        <f t="shared" si="20"/>
        <v>0</v>
      </c>
      <c r="GV8" s="28">
        <f t="shared" si="20"/>
        <v>0</v>
      </c>
      <c r="GW8" s="28">
        <f t="shared" si="20"/>
        <v>0</v>
      </c>
      <c r="GX8" s="28">
        <f t="shared" si="20"/>
        <v>0</v>
      </c>
      <c r="GY8" s="28">
        <f t="shared" si="20"/>
        <v>0</v>
      </c>
      <c r="GZ8" s="28">
        <f t="shared" si="20"/>
        <v>0</v>
      </c>
      <c r="HA8" s="28">
        <f t="shared" si="20"/>
        <v>0</v>
      </c>
      <c r="HB8" s="28">
        <f t="shared" si="20"/>
        <v>0</v>
      </c>
      <c r="HC8" s="28">
        <f t="shared" si="20"/>
        <v>0</v>
      </c>
      <c r="HD8" s="28">
        <f t="shared" si="20"/>
        <v>0</v>
      </c>
      <c r="HE8" s="28">
        <f t="shared" si="20"/>
        <v>0</v>
      </c>
      <c r="HF8" s="28">
        <f t="shared" si="20"/>
        <v>0</v>
      </c>
      <c r="HG8" s="28">
        <f t="shared" si="20"/>
        <v>0</v>
      </c>
      <c r="HH8" s="28">
        <f t="shared" si="20"/>
        <v>0</v>
      </c>
      <c r="HI8" s="28">
        <f t="shared" si="20"/>
        <v>0</v>
      </c>
      <c r="HJ8" s="28">
        <f t="shared" si="20"/>
        <v>0</v>
      </c>
      <c r="HK8" s="28">
        <f t="shared" si="20"/>
        <v>0</v>
      </c>
      <c r="HL8" s="28">
        <f t="shared" ref="HL8:IR8" si="21">HL64</f>
        <v>0</v>
      </c>
      <c r="HM8" s="28">
        <f t="shared" si="21"/>
        <v>0</v>
      </c>
      <c r="HN8" s="28">
        <f t="shared" si="21"/>
        <v>0</v>
      </c>
      <c r="HO8" s="28">
        <f t="shared" si="21"/>
        <v>0</v>
      </c>
      <c r="HP8" s="28">
        <f t="shared" si="21"/>
        <v>0</v>
      </c>
      <c r="HQ8" s="28">
        <f t="shared" si="21"/>
        <v>0</v>
      </c>
      <c r="HR8" s="28">
        <f t="shared" si="21"/>
        <v>0</v>
      </c>
      <c r="HS8" s="28">
        <f t="shared" si="21"/>
        <v>0</v>
      </c>
      <c r="HT8" s="28">
        <f t="shared" si="21"/>
        <v>0</v>
      </c>
      <c r="HU8" s="28">
        <f t="shared" si="21"/>
        <v>0</v>
      </c>
      <c r="HV8" s="28">
        <f t="shared" si="21"/>
        <v>0</v>
      </c>
      <c r="HW8" s="28">
        <f t="shared" si="21"/>
        <v>0</v>
      </c>
      <c r="HX8" s="28">
        <f t="shared" si="21"/>
        <v>0</v>
      </c>
      <c r="HY8" s="28">
        <f t="shared" si="21"/>
        <v>0</v>
      </c>
      <c r="HZ8" s="28">
        <f t="shared" si="21"/>
        <v>0</v>
      </c>
      <c r="IA8" s="28">
        <f t="shared" si="21"/>
        <v>0</v>
      </c>
      <c r="IB8" s="28">
        <f t="shared" si="21"/>
        <v>0</v>
      </c>
      <c r="IC8" s="28">
        <f t="shared" si="21"/>
        <v>0</v>
      </c>
      <c r="ID8" s="28">
        <f t="shared" si="21"/>
        <v>0</v>
      </c>
      <c r="IE8" s="28">
        <f t="shared" si="21"/>
        <v>0</v>
      </c>
      <c r="IF8" s="28">
        <f t="shared" si="21"/>
        <v>0</v>
      </c>
      <c r="IG8" s="28">
        <f t="shared" si="21"/>
        <v>0</v>
      </c>
      <c r="IH8" s="28">
        <f t="shared" si="21"/>
        <v>0</v>
      </c>
      <c r="II8" s="28">
        <f t="shared" si="21"/>
        <v>0</v>
      </c>
      <c r="IJ8" s="28">
        <f t="shared" si="21"/>
        <v>0</v>
      </c>
      <c r="IK8" s="28">
        <f t="shared" si="21"/>
        <v>0</v>
      </c>
      <c r="IL8" s="28">
        <f t="shared" si="21"/>
        <v>0</v>
      </c>
      <c r="IM8" s="28">
        <f t="shared" si="21"/>
        <v>0</v>
      </c>
      <c r="IN8" s="28">
        <f t="shared" si="21"/>
        <v>0</v>
      </c>
      <c r="IO8" s="28">
        <f t="shared" si="21"/>
        <v>0</v>
      </c>
      <c r="IP8" s="28">
        <f t="shared" si="21"/>
        <v>0</v>
      </c>
      <c r="IQ8" s="28">
        <f t="shared" si="21"/>
        <v>0</v>
      </c>
      <c r="IR8" s="29">
        <f t="shared" si="21"/>
        <v>0</v>
      </c>
    </row>
    <row r="9" spans="1:256" ht="12" customHeight="1" x14ac:dyDescent="0.25">
      <c r="A9" s="60" t="s">
        <v>35</v>
      </c>
      <c r="B9" s="147"/>
      <c r="C9" s="28">
        <f>C87</f>
        <v>487321.42857142858</v>
      </c>
      <c r="D9" s="28">
        <f t="shared" ref="D9:BO9" si="22">D87</f>
        <v>480464.28571428574</v>
      </c>
      <c r="E9" s="28">
        <f t="shared" si="22"/>
        <v>473607.1428571429</v>
      </c>
      <c r="F9" s="28">
        <f t="shared" si="22"/>
        <v>466750.00000000006</v>
      </c>
      <c r="G9" s="28">
        <f t="shared" si="22"/>
        <v>459892.85714285722</v>
      </c>
      <c r="H9" s="28">
        <f t="shared" si="22"/>
        <v>453035.71428571438</v>
      </c>
      <c r="I9" s="28">
        <f t="shared" si="22"/>
        <v>446178.57142857154</v>
      </c>
      <c r="J9" s="28">
        <f t="shared" si="22"/>
        <v>439321.4285714287</v>
      </c>
      <c r="K9" s="28">
        <f t="shared" si="22"/>
        <v>432464.28571428586</v>
      </c>
      <c r="L9" s="28">
        <f t="shared" si="22"/>
        <v>425607.14285714302</v>
      </c>
      <c r="M9" s="28">
        <f t="shared" si="22"/>
        <v>418750.00000000017</v>
      </c>
      <c r="N9" s="28">
        <f t="shared" si="22"/>
        <v>411892.85714285733</v>
      </c>
      <c r="O9" s="28">
        <f t="shared" si="22"/>
        <v>405035.71428571449</v>
      </c>
      <c r="P9" s="28">
        <f t="shared" si="22"/>
        <v>398178.57142857159</v>
      </c>
      <c r="Q9" s="28">
        <f t="shared" si="22"/>
        <v>391321.4285714287</v>
      </c>
      <c r="R9" s="28">
        <f t="shared" si="22"/>
        <v>384464.28571428586</v>
      </c>
      <c r="S9" s="28">
        <f t="shared" si="22"/>
        <v>377607.14285714302</v>
      </c>
      <c r="T9" s="28">
        <f t="shared" si="22"/>
        <v>370750.00000000012</v>
      </c>
      <c r="U9" s="28">
        <f t="shared" si="22"/>
        <v>363892.85714285722</v>
      </c>
      <c r="V9" s="28">
        <f t="shared" si="22"/>
        <v>357035.71428571438</v>
      </c>
      <c r="W9" s="28">
        <f t="shared" si="22"/>
        <v>350178.57142857154</v>
      </c>
      <c r="X9" s="28">
        <f t="shared" si="22"/>
        <v>343321.42857142864</v>
      </c>
      <c r="Y9" s="28">
        <f t="shared" si="22"/>
        <v>336464.28571428574</v>
      </c>
      <c r="Z9" s="28">
        <f t="shared" si="22"/>
        <v>329607.1428571429</v>
      </c>
      <c r="AA9" s="28">
        <f t="shared" si="22"/>
        <v>322750.00000000006</v>
      </c>
      <c r="AB9" s="28">
        <f t="shared" si="22"/>
        <v>315892.85714285716</v>
      </c>
      <c r="AC9" s="28">
        <f t="shared" si="22"/>
        <v>309035.71428571426</v>
      </c>
      <c r="AD9" s="28">
        <f t="shared" si="22"/>
        <v>302178.57142857142</v>
      </c>
      <c r="AE9" s="28">
        <f t="shared" si="22"/>
        <v>295321.42857142858</v>
      </c>
      <c r="AF9" s="28">
        <f t="shared" si="22"/>
        <v>288464.28571428568</v>
      </c>
      <c r="AG9" s="28">
        <f t="shared" si="22"/>
        <v>281607.14285714278</v>
      </c>
      <c r="AH9" s="28">
        <f t="shared" si="22"/>
        <v>274749.99999999994</v>
      </c>
      <c r="AI9" s="28">
        <f t="shared" si="22"/>
        <v>267892.8571428571</v>
      </c>
      <c r="AJ9" s="28">
        <f t="shared" si="22"/>
        <v>261035.71428571426</v>
      </c>
      <c r="AK9" s="28">
        <f t="shared" si="22"/>
        <v>254178.57142857139</v>
      </c>
      <c r="AL9" s="28">
        <f t="shared" si="22"/>
        <v>247321.42857142852</v>
      </c>
      <c r="AM9" s="28">
        <f t="shared" si="22"/>
        <v>240464.28571428568</v>
      </c>
      <c r="AN9" s="28">
        <f t="shared" si="22"/>
        <v>233607.14285714284</v>
      </c>
      <c r="AO9" s="28">
        <f t="shared" si="22"/>
        <v>226749.99999999997</v>
      </c>
      <c r="AP9" s="28">
        <f t="shared" si="22"/>
        <v>219892.8571428571</v>
      </c>
      <c r="AQ9" s="28">
        <f t="shared" si="22"/>
        <v>213035.71428571426</v>
      </c>
      <c r="AR9" s="28">
        <f t="shared" si="22"/>
        <v>206178.57142857142</v>
      </c>
      <c r="AS9" s="28">
        <f t="shared" si="22"/>
        <v>199321.42857142855</v>
      </c>
      <c r="AT9" s="28">
        <f t="shared" si="22"/>
        <v>192464.28571428568</v>
      </c>
      <c r="AU9" s="28">
        <f t="shared" si="22"/>
        <v>185607.14285714284</v>
      </c>
      <c r="AV9" s="28">
        <f t="shared" si="22"/>
        <v>178750</v>
      </c>
      <c r="AW9" s="28">
        <f t="shared" si="22"/>
        <v>171892.85714285713</v>
      </c>
      <c r="AX9" s="28">
        <f t="shared" si="22"/>
        <v>165035.71428571426</v>
      </c>
      <c r="AY9" s="28">
        <f t="shared" si="22"/>
        <v>158178.57142857142</v>
      </c>
      <c r="AZ9" s="28">
        <f t="shared" si="22"/>
        <v>151321.42857142858</v>
      </c>
      <c r="BA9" s="28">
        <f t="shared" si="22"/>
        <v>144464.28571428571</v>
      </c>
      <c r="BB9" s="28">
        <f t="shared" si="22"/>
        <v>140892.85714285713</v>
      </c>
      <c r="BC9" s="28">
        <f t="shared" si="22"/>
        <v>90750</v>
      </c>
      <c r="BD9" s="28">
        <f t="shared" si="22"/>
        <v>90750</v>
      </c>
      <c r="BE9" s="28">
        <f t="shared" si="22"/>
        <v>90750</v>
      </c>
      <c r="BF9" s="28">
        <f t="shared" si="22"/>
        <v>90750</v>
      </c>
      <c r="BG9" s="28">
        <f t="shared" si="22"/>
        <v>90750</v>
      </c>
      <c r="BH9" s="28">
        <f t="shared" si="22"/>
        <v>90750</v>
      </c>
      <c r="BI9" s="28">
        <f t="shared" si="22"/>
        <v>90750</v>
      </c>
      <c r="BJ9" s="28">
        <f t="shared" si="22"/>
        <v>90750</v>
      </c>
      <c r="BK9" s="28">
        <f t="shared" si="22"/>
        <v>90750</v>
      </c>
      <c r="BL9" s="28">
        <f t="shared" si="22"/>
        <v>90750</v>
      </c>
      <c r="BM9" s="28">
        <f t="shared" si="22"/>
        <v>90270</v>
      </c>
      <c r="BN9" s="28">
        <f t="shared" si="22"/>
        <v>89310</v>
      </c>
      <c r="BO9" s="28">
        <f t="shared" si="22"/>
        <v>88350</v>
      </c>
      <c r="BP9" s="28">
        <f t="shared" ref="BP9:EA9" si="23">BP87</f>
        <v>87390</v>
      </c>
      <c r="BQ9" s="28">
        <f t="shared" si="23"/>
        <v>86430</v>
      </c>
      <c r="BR9" s="28">
        <f t="shared" si="23"/>
        <v>85470</v>
      </c>
      <c r="BS9" s="28">
        <f t="shared" si="23"/>
        <v>84510</v>
      </c>
      <c r="BT9" s="28">
        <f t="shared" si="23"/>
        <v>83550</v>
      </c>
      <c r="BU9" s="28">
        <f t="shared" si="23"/>
        <v>82590</v>
      </c>
      <c r="BV9" s="28">
        <f t="shared" si="23"/>
        <v>81630</v>
      </c>
      <c r="BW9" s="28">
        <f t="shared" si="23"/>
        <v>80670</v>
      </c>
      <c r="BX9" s="28">
        <f t="shared" si="23"/>
        <v>79710</v>
      </c>
      <c r="BY9" s="28">
        <f t="shared" si="23"/>
        <v>78750</v>
      </c>
      <c r="BZ9" s="28">
        <f t="shared" si="23"/>
        <v>77790</v>
      </c>
      <c r="CA9" s="28">
        <f t="shared" si="23"/>
        <v>76830</v>
      </c>
      <c r="CB9" s="28">
        <f t="shared" si="23"/>
        <v>75870</v>
      </c>
      <c r="CC9" s="28">
        <f t="shared" si="23"/>
        <v>74910</v>
      </c>
      <c r="CD9" s="28">
        <f t="shared" si="23"/>
        <v>73950</v>
      </c>
      <c r="CE9" s="28">
        <f t="shared" si="23"/>
        <v>72990</v>
      </c>
      <c r="CF9" s="28">
        <f t="shared" si="23"/>
        <v>72030</v>
      </c>
      <c r="CG9" s="28">
        <f t="shared" si="23"/>
        <v>71070</v>
      </c>
      <c r="CH9" s="28">
        <f t="shared" si="23"/>
        <v>70110</v>
      </c>
      <c r="CI9" s="28">
        <f t="shared" si="23"/>
        <v>69150</v>
      </c>
      <c r="CJ9" s="28">
        <f t="shared" si="23"/>
        <v>68190</v>
      </c>
      <c r="CK9" s="28">
        <f t="shared" si="23"/>
        <v>67230</v>
      </c>
      <c r="CL9" s="28">
        <f t="shared" si="23"/>
        <v>66270</v>
      </c>
      <c r="CM9" s="28">
        <f t="shared" si="23"/>
        <v>65310</v>
      </c>
      <c r="CN9" s="28">
        <f t="shared" si="23"/>
        <v>64350</v>
      </c>
      <c r="CO9" s="28">
        <f t="shared" si="23"/>
        <v>63390</v>
      </c>
      <c r="CP9" s="28">
        <f t="shared" si="23"/>
        <v>62430</v>
      </c>
      <c r="CQ9" s="28">
        <f t="shared" si="23"/>
        <v>61470</v>
      </c>
      <c r="CR9" s="28">
        <f t="shared" si="23"/>
        <v>60510</v>
      </c>
      <c r="CS9" s="28">
        <f t="shared" si="23"/>
        <v>59550</v>
      </c>
      <c r="CT9" s="28">
        <f t="shared" si="23"/>
        <v>58590</v>
      </c>
      <c r="CU9" s="28">
        <f t="shared" si="23"/>
        <v>57630</v>
      </c>
      <c r="CV9" s="28">
        <f t="shared" si="23"/>
        <v>56670</v>
      </c>
      <c r="CW9" s="28">
        <f t="shared" si="23"/>
        <v>55710</v>
      </c>
      <c r="CX9" s="28">
        <f t="shared" si="23"/>
        <v>54750</v>
      </c>
      <c r="CY9" s="28">
        <f t="shared" si="23"/>
        <v>53790</v>
      </c>
      <c r="CZ9" s="28">
        <f t="shared" si="23"/>
        <v>52830</v>
      </c>
      <c r="DA9" s="28">
        <f t="shared" si="23"/>
        <v>51870</v>
      </c>
      <c r="DB9" s="28">
        <f t="shared" si="23"/>
        <v>50910</v>
      </c>
      <c r="DC9" s="28">
        <f t="shared" si="23"/>
        <v>49950</v>
      </c>
      <c r="DD9" s="28">
        <f t="shared" si="23"/>
        <v>48990</v>
      </c>
      <c r="DE9" s="28">
        <f t="shared" si="23"/>
        <v>48030</v>
      </c>
      <c r="DF9" s="28">
        <f t="shared" si="23"/>
        <v>47070</v>
      </c>
      <c r="DG9" s="28">
        <f t="shared" si="23"/>
        <v>46110</v>
      </c>
      <c r="DH9" s="28">
        <f t="shared" si="23"/>
        <v>45150</v>
      </c>
      <c r="DI9" s="28">
        <f t="shared" si="23"/>
        <v>44190</v>
      </c>
      <c r="DJ9" s="28">
        <f t="shared" si="23"/>
        <v>43230</v>
      </c>
      <c r="DK9" s="28">
        <f t="shared" si="23"/>
        <v>42270</v>
      </c>
      <c r="DL9" s="28">
        <f t="shared" si="23"/>
        <v>41310</v>
      </c>
      <c r="DM9" s="28">
        <f t="shared" si="23"/>
        <v>40350</v>
      </c>
      <c r="DN9" s="28">
        <f t="shared" si="23"/>
        <v>39390</v>
      </c>
      <c r="DO9" s="28">
        <f t="shared" si="23"/>
        <v>38430</v>
      </c>
      <c r="DP9" s="28">
        <f t="shared" si="23"/>
        <v>37470</v>
      </c>
      <c r="DQ9" s="28">
        <f t="shared" si="23"/>
        <v>36510</v>
      </c>
      <c r="DR9" s="28">
        <f t="shared" si="23"/>
        <v>35550</v>
      </c>
      <c r="DS9" s="28">
        <f t="shared" si="23"/>
        <v>34590</v>
      </c>
      <c r="DT9" s="28">
        <f t="shared" si="23"/>
        <v>33630</v>
      </c>
      <c r="DU9" s="28">
        <f t="shared" si="23"/>
        <v>32670</v>
      </c>
      <c r="DV9" s="28">
        <f t="shared" si="23"/>
        <v>31710</v>
      </c>
      <c r="DW9" s="28">
        <f t="shared" si="23"/>
        <v>30750</v>
      </c>
      <c r="DX9" s="28">
        <f t="shared" si="23"/>
        <v>29790</v>
      </c>
      <c r="DY9" s="28">
        <f t="shared" si="23"/>
        <v>28830</v>
      </c>
      <c r="DZ9" s="28">
        <f t="shared" si="23"/>
        <v>27870</v>
      </c>
      <c r="EA9" s="28">
        <f t="shared" si="23"/>
        <v>26910</v>
      </c>
      <c r="EB9" s="28">
        <f t="shared" ref="EB9:GM9" si="24">EB87</f>
        <v>25950</v>
      </c>
      <c r="EC9" s="28">
        <f t="shared" si="24"/>
        <v>24990</v>
      </c>
      <c r="ED9" s="28">
        <f t="shared" si="24"/>
        <v>24030</v>
      </c>
      <c r="EE9" s="28">
        <f t="shared" si="24"/>
        <v>23070</v>
      </c>
      <c r="EF9" s="28">
        <f t="shared" si="24"/>
        <v>22110</v>
      </c>
      <c r="EG9" s="28">
        <f t="shared" si="24"/>
        <v>21190</v>
      </c>
      <c r="EH9" s="28">
        <f t="shared" si="24"/>
        <v>0</v>
      </c>
      <c r="EI9" s="28">
        <f t="shared" si="24"/>
        <v>0</v>
      </c>
      <c r="EJ9" s="28">
        <f t="shared" si="24"/>
        <v>0</v>
      </c>
      <c r="EK9" s="28">
        <f t="shared" si="24"/>
        <v>0</v>
      </c>
      <c r="EL9" s="28">
        <f t="shared" si="24"/>
        <v>0</v>
      </c>
      <c r="EM9" s="28">
        <f t="shared" si="24"/>
        <v>0</v>
      </c>
      <c r="EN9" s="28">
        <f t="shared" si="24"/>
        <v>0</v>
      </c>
      <c r="EO9" s="28">
        <f t="shared" si="24"/>
        <v>0</v>
      </c>
      <c r="EP9" s="28">
        <f t="shared" si="24"/>
        <v>0</v>
      </c>
      <c r="EQ9" s="28">
        <f t="shared" si="24"/>
        <v>0</v>
      </c>
      <c r="ER9" s="28">
        <f t="shared" si="24"/>
        <v>0</v>
      </c>
      <c r="ES9" s="28">
        <f t="shared" si="24"/>
        <v>0</v>
      </c>
      <c r="ET9" s="28">
        <f t="shared" si="24"/>
        <v>0</v>
      </c>
      <c r="EU9" s="28">
        <f t="shared" si="24"/>
        <v>0</v>
      </c>
      <c r="EV9" s="28">
        <f t="shared" si="24"/>
        <v>0</v>
      </c>
      <c r="EW9" s="28">
        <f t="shared" si="24"/>
        <v>0</v>
      </c>
      <c r="EX9" s="28">
        <f t="shared" si="24"/>
        <v>0</v>
      </c>
      <c r="EY9" s="28">
        <f t="shared" si="24"/>
        <v>0</v>
      </c>
      <c r="EZ9" s="28">
        <f t="shared" si="24"/>
        <v>0</v>
      </c>
      <c r="FA9" s="28">
        <f t="shared" si="24"/>
        <v>0</v>
      </c>
      <c r="FB9" s="28">
        <f t="shared" si="24"/>
        <v>0</v>
      </c>
      <c r="FC9" s="28">
        <f t="shared" si="24"/>
        <v>0</v>
      </c>
      <c r="FD9" s="28">
        <f t="shared" si="24"/>
        <v>0</v>
      </c>
      <c r="FE9" s="28">
        <f t="shared" si="24"/>
        <v>0</v>
      </c>
      <c r="FF9" s="28">
        <f t="shared" si="24"/>
        <v>0</v>
      </c>
      <c r="FG9" s="28">
        <f t="shared" si="24"/>
        <v>0</v>
      </c>
      <c r="FH9" s="28">
        <f t="shared" si="24"/>
        <v>0</v>
      </c>
      <c r="FI9" s="28">
        <f t="shared" si="24"/>
        <v>0</v>
      </c>
      <c r="FJ9" s="28">
        <f t="shared" si="24"/>
        <v>0</v>
      </c>
      <c r="FK9" s="28">
        <f t="shared" si="24"/>
        <v>0</v>
      </c>
      <c r="FL9" s="28">
        <f t="shared" si="24"/>
        <v>0</v>
      </c>
      <c r="FM9" s="28">
        <f t="shared" si="24"/>
        <v>0</v>
      </c>
      <c r="FN9" s="28">
        <f t="shared" si="24"/>
        <v>0</v>
      </c>
      <c r="FO9" s="28">
        <f t="shared" si="24"/>
        <v>0</v>
      </c>
      <c r="FP9" s="28">
        <f t="shared" si="24"/>
        <v>0</v>
      </c>
      <c r="FQ9" s="28">
        <f t="shared" si="24"/>
        <v>0</v>
      </c>
      <c r="FR9" s="28">
        <f t="shared" si="24"/>
        <v>0</v>
      </c>
      <c r="FS9" s="28">
        <f t="shared" si="24"/>
        <v>0</v>
      </c>
      <c r="FT9" s="28">
        <f t="shared" si="24"/>
        <v>0</v>
      </c>
      <c r="FU9" s="28">
        <f t="shared" si="24"/>
        <v>0</v>
      </c>
      <c r="FV9" s="28">
        <f t="shared" si="24"/>
        <v>0</v>
      </c>
      <c r="FW9" s="28">
        <f t="shared" si="24"/>
        <v>0</v>
      </c>
      <c r="FX9" s="28">
        <f t="shared" si="24"/>
        <v>0</v>
      </c>
      <c r="FY9" s="28">
        <f t="shared" si="24"/>
        <v>0</v>
      </c>
      <c r="FZ9" s="28">
        <f t="shared" si="24"/>
        <v>0</v>
      </c>
      <c r="GA9" s="28">
        <f t="shared" si="24"/>
        <v>0</v>
      </c>
      <c r="GB9" s="28">
        <f t="shared" si="24"/>
        <v>0</v>
      </c>
      <c r="GC9" s="28">
        <f t="shared" si="24"/>
        <v>0</v>
      </c>
      <c r="GD9" s="28">
        <f t="shared" si="24"/>
        <v>0</v>
      </c>
      <c r="GE9" s="28">
        <f t="shared" si="24"/>
        <v>0</v>
      </c>
      <c r="GF9" s="28">
        <f t="shared" si="24"/>
        <v>0</v>
      </c>
      <c r="GG9" s="28">
        <f t="shared" si="24"/>
        <v>0</v>
      </c>
      <c r="GH9" s="28">
        <f t="shared" si="24"/>
        <v>0</v>
      </c>
      <c r="GI9" s="28">
        <f t="shared" si="24"/>
        <v>0</v>
      </c>
      <c r="GJ9" s="28">
        <f t="shared" si="24"/>
        <v>0</v>
      </c>
      <c r="GK9" s="28">
        <f t="shared" si="24"/>
        <v>0</v>
      </c>
      <c r="GL9" s="28">
        <f t="shared" si="24"/>
        <v>0</v>
      </c>
      <c r="GM9" s="28">
        <f t="shared" si="24"/>
        <v>0</v>
      </c>
      <c r="GN9" s="28">
        <f t="shared" ref="GN9:IR9" si="25">GN87</f>
        <v>0</v>
      </c>
      <c r="GO9" s="28">
        <f t="shared" si="25"/>
        <v>0</v>
      </c>
      <c r="GP9" s="28">
        <f t="shared" si="25"/>
        <v>0</v>
      </c>
      <c r="GQ9" s="28">
        <f t="shared" si="25"/>
        <v>0</v>
      </c>
      <c r="GR9" s="28">
        <f t="shared" si="25"/>
        <v>0</v>
      </c>
      <c r="GS9" s="28">
        <f t="shared" si="25"/>
        <v>0</v>
      </c>
      <c r="GT9" s="28">
        <f t="shared" si="25"/>
        <v>0</v>
      </c>
      <c r="GU9" s="28">
        <f t="shared" si="25"/>
        <v>0</v>
      </c>
      <c r="GV9" s="28">
        <f t="shared" si="25"/>
        <v>0</v>
      </c>
      <c r="GW9" s="28">
        <f t="shared" si="25"/>
        <v>0</v>
      </c>
      <c r="GX9" s="28">
        <f t="shared" si="25"/>
        <v>0</v>
      </c>
      <c r="GY9" s="28">
        <f t="shared" si="25"/>
        <v>0</v>
      </c>
      <c r="GZ9" s="28">
        <f t="shared" si="25"/>
        <v>0</v>
      </c>
      <c r="HA9" s="28">
        <f t="shared" si="25"/>
        <v>0</v>
      </c>
      <c r="HB9" s="28">
        <f t="shared" si="25"/>
        <v>0</v>
      </c>
      <c r="HC9" s="28">
        <f t="shared" si="25"/>
        <v>0</v>
      </c>
      <c r="HD9" s="28">
        <f t="shared" si="25"/>
        <v>0</v>
      </c>
      <c r="HE9" s="28">
        <f t="shared" si="25"/>
        <v>0</v>
      </c>
      <c r="HF9" s="28">
        <f t="shared" si="25"/>
        <v>0</v>
      </c>
      <c r="HG9" s="28">
        <f t="shared" si="25"/>
        <v>0</v>
      </c>
      <c r="HH9" s="28">
        <f t="shared" si="25"/>
        <v>0</v>
      </c>
      <c r="HI9" s="28">
        <f t="shared" si="25"/>
        <v>0</v>
      </c>
      <c r="HJ9" s="28">
        <f t="shared" si="25"/>
        <v>0</v>
      </c>
      <c r="HK9" s="28">
        <f t="shared" si="25"/>
        <v>0</v>
      </c>
      <c r="HL9" s="28">
        <f t="shared" si="25"/>
        <v>0</v>
      </c>
      <c r="HM9" s="28">
        <f t="shared" si="25"/>
        <v>0</v>
      </c>
      <c r="HN9" s="28">
        <f t="shared" si="25"/>
        <v>0</v>
      </c>
      <c r="HO9" s="28">
        <f t="shared" si="25"/>
        <v>0</v>
      </c>
      <c r="HP9" s="28">
        <f t="shared" si="25"/>
        <v>0</v>
      </c>
      <c r="HQ9" s="28">
        <f t="shared" si="25"/>
        <v>0</v>
      </c>
      <c r="HR9" s="28">
        <f t="shared" si="25"/>
        <v>0</v>
      </c>
      <c r="HS9" s="28">
        <f t="shared" si="25"/>
        <v>0</v>
      </c>
      <c r="HT9" s="28">
        <f t="shared" si="25"/>
        <v>0</v>
      </c>
      <c r="HU9" s="28">
        <f t="shared" si="25"/>
        <v>0</v>
      </c>
      <c r="HV9" s="28">
        <f t="shared" si="25"/>
        <v>0</v>
      </c>
      <c r="HW9" s="28">
        <f t="shared" si="25"/>
        <v>0</v>
      </c>
      <c r="HX9" s="28">
        <f t="shared" si="25"/>
        <v>0</v>
      </c>
      <c r="HY9" s="28">
        <f t="shared" si="25"/>
        <v>0</v>
      </c>
      <c r="HZ9" s="28">
        <f t="shared" si="25"/>
        <v>0</v>
      </c>
      <c r="IA9" s="28">
        <f t="shared" si="25"/>
        <v>0</v>
      </c>
      <c r="IB9" s="28">
        <f t="shared" si="25"/>
        <v>0</v>
      </c>
      <c r="IC9" s="28">
        <f t="shared" si="25"/>
        <v>0</v>
      </c>
      <c r="ID9" s="28">
        <f t="shared" si="25"/>
        <v>0</v>
      </c>
      <c r="IE9" s="28">
        <f t="shared" si="25"/>
        <v>0</v>
      </c>
      <c r="IF9" s="28">
        <f t="shared" si="25"/>
        <v>0</v>
      </c>
      <c r="IG9" s="28">
        <f t="shared" si="25"/>
        <v>0</v>
      </c>
      <c r="IH9" s="28">
        <f t="shared" si="25"/>
        <v>0</v>
      </c>
      <c r="II9" s="28">
        <f t="shared" si="25"/>
        <v>0</v>
      </c>
      <c r="IJ9" s="28">
        <f t="shared" si="25"/>
        <v>0</v>
      </c>
      <c r="IK9" s="28">
        <f t="shared" si="25"/>
        <v>0</v>
      </c>
      <c r="IL9" s="28">
        <f t="shared" si="25"/>
        <v>0</v>
      </c>
      <c r="IM9" s="28">
        <f t="shared" si="25"/>
        <v>0</v>
      </c>
      <c r="IN9" s="28">
        <f t="shared" si="25"/>
        <v>0</v>
      </c>
      <c r="IO9" s="28">
        <f t="shared" si="25"/>
        <v>0</v>
      </c>
      <c r="IP9" s="28">
        <f t="shared" si="25"/>
        <v>0</v>
      </c>
      <c r="IQ9" s="28">
        <f t="shared" si="25"/>
        <v>0</v>
      </c>
      <c r="IR9" s="29">
        <f t="shared" si="25"/>
        <v>0</v>
      </c>
    </row>
    <row r="10" spans="1:256" ht="12" customHeight="1" x14ac:dyDescent="0.25">
      <c r="A10" s="60" t="s">
        <v>101</v>
      </c>
      <c r="B10" s="147">
        <f t="shared" ref="B10:AF10" si="26">B88</f>
        <v>490750</v>
      </c>
      <c r="C10" s="28">
        <f t="shared" si="26"/>
        <v>483892.85714285716</v>
      </c>
      <c r="D10" s="28">
        <f t="shared" si="26"/>
        <v>477035.71428571432</v>
      </c>
      <c r="E10" s="28">
        <f t="shared" si="26"/>
        <v>470178.57142857148</v>
      </c>
      <c r="F10" s="28">
        <f t="shared" si="26"/>
        <v>463321.42857142864</v>
      </c>
      <c r="G10" s="28">
        <f t="shared" si="26"/>
        <v>456464.2857142858</v>
      </c>
      <c r="H10" s="28">
        <f t="shared" si="26"/>
        <v>449607.14285714296</v>
      </c>
      <c r="I10" s="28">
        <f t="shared" si="26"/>
        <v>442750.00000000012</v>
      </c>
      <c r="J10" s="28">
        <f t="shared" si="26"/>
        <v>435892.85714285728</v>
      </c>
      <c r="K10" s="28">
        <f t="shared" si="26"/>
        <v>429035.71428571444</v>
      </c>
      <c r="L10" s="28">
        <f t="shared" si="26"/>
        <v>422178.57142857159</v>
      </c>
      <c r="M10" s="28">
        <f t="shared" si="26"/>
        <v>415321.42857142875</v>
      </c>
      <c r="N10" s="28">
        <f t="shared" si="26"/>
        <v>408464.28571428591</v>
      </c>
      <c r="O10" s="28">
        <f t="shared" si="26"/>
        <v>401607.14285714307</v>
      </c>
      <c r="P10" s="28">
        <f t="shared" si="26"/>
        <v>394750.00000000017</v>
      </c>
      <c r="Q10" s="28">
        <f t="shared" si="26"/>
        <v>387892.85714285728</v>
      </c>
      <c r="R10" s="28">
        <f t="shared" si="26"/>
        <v>381035.71428571444</v>
      </c>
      <c r="S10" s="28">
        <f t="shared" si="26"/>
        <v>374178.57142857159</v>
      </c>
      <c r="T10" s="28">
        <f t="shared" si="26"/>
        <v>367321.4285714287</v>
      </c>
      <c r="U10" s="28">
        <f t="shared" si="26"/>
        <v>360464.2857142858</v>
      </c>
      <c r="V10" s="28">
        <f t="shared" si="26"/>
        <v>353607.14285714296</v>
      </c>
      <c r="W10" s="28">
        <f t="shared" si="26"/>
        <v>346750.00000000012</v>
      </c>
      <c r="X10" s="28">
        <f t="shared" si="26"/>
        <v>339892.85714285722</v>
      </c>
      <c r="Y10" s="28">
        <f t="shared" si="26"/>
        <v>333035.71428571432</v>
      </c>
      <c r="Z10" s="28">
        <f t="shared" si="26"/>
        <v>326178.57142857148</v>
      </c>
      <c r="AA10" s="28">
        <f t="shared" si="26"/>
        <v>319321.42857142864</v>
      </c>
      <c r="AB10" s="28">
        <f t="shared" si="26"/>
        <v>312464.28571428574</v>
      </c>
      <c r="AC10" s="28">
        <f t="shared" si="26"/>
        <v>305607.14285714284</v>
      </c>
      <c r="AD10" s="28">
        <f t="shared" si="26"/>
        <v>298750</v>
      </c>
      <c r="AE10" s="28">
        <f t="shared" si="26"/>
        <v>291892.85714285716</v>
      </c>
      <c r="AF10" s="28">
        <f t="shared" si="26"/>
        <v>285035.71428571426</v>
      </c>
      <c r="AG10" s="28">
        <f t="shared" ref="AG10:BL10" si="27">AG88</f>
        <v>278178.57142857136</v>
      </c>
      <c r="AH10" s="28">
        <f t="shared" si="27"/>
        <v>271321.42857142852</v>
      </c>
      <c r="AI10" s="28">
        <f t="shared" si="27"/>
        <v>264464.28571428568</v>
      </c>
      <c r="AJ10" s="28">
        <f t="shared" si="27"/>
        <v>257607.14285714284</v>
      </c>
      <c r="AK10" s="28">
        <f t="shared" si="27"/>
        <v>250749.99999999997</v>
      </c>
      <c r="AL10" s="28">
        <f t="shared" si="27"/>
        <v>243892.8571428571</v>
      </c>
      <c r="AM10" s="28">
        <f t="shared" si="27"/>
        <v>237035.71428571426</v>
      </c>
      <c r="AN10" s="28">
        <f t="shared" si="27"/>
        <v>230178.57142857142</v>
      </c>
      <c r="AO10" s="28">
        <f t="shared" si="27"/>
        <v>223321.42857142855</v>
      </c>
      <c r="AP10" s="28">
        <f t="shared" si="27"/>
        <v>216464.28571428568</v>
      </c>
      <c r="AQ10" s="28">
        <f t="shared" si="27"/>
        <v>209607.14285714284</v>
      </c>
      <c r="AR10" s="28">
        <f t="shared" si="27"/>
        <v>202750</v>
      </c>
      <c r="AS10" s="28">
        <f t="shared" si="27"/>
        <v>195892.85714285713</v>
      </c>
      <c r="AT10" s="28">
        <f t="shared" si="27"/>
        <v>189035.71428571426</v>
      </c>
      <c r="AU10" s="28">
        <f t="shared" si="27"/>
        <v>182178.57142857142</v>
      </c>
      <c r="AV10" s="28">
        <f t="shared" si="27"/>
        <v>175321.42857142858</v>
      </c>
      <c r="AW10" s="28">
        <f t="shared" si="27"/>
        <v>168464.28571428571</v>
      </c>
      <c r="AX10" s="28">
        <f t="shared" si="27"/>
        <v>161607.14285714284</v>
      </c>
      <c r="AY10" s="28">
        <f t="shared" si="27"/>
        <v>154750</v>
      </c>
      <c r="AZ10" s="28">
        <f t="shared" si="27"/>
        <v>147892.85714285716</v>
      </c>
      <c r="BA10" s="28">
        <f t="shared" si="27"/>
        <v>141035.71428571429</v>
      </c>
      <c r="BB10" s="28">
        <f t="shared" si="27"/>
        <v>140750</v>
      </c>
      <c r="BC10" s="28">
        <f t="shared" si="27"/>
        <v>90750</v>
      </c>
      <c r="BD10" s="28">
        <f t="shared" si="27"/>
        <v>90750</v>
      </c>
      <c r="BE10" s="28">
        <f t="shared" si="27"/>
        <v>90750</v>
      </c>
      <c r="BF10" s="28">
        <f t="shared" si="27"/>
        <v>90750</v>
      </c>
      <c r="BG10" s="28">
        <f t="shared" si="27"/>
        <v>90750</v>
      </c>
      <c r="BH10" s="28">
        <f t="shared" si="27"/>
        <v>90750</v>
      </c>
      <c r="BI10" s="28">
        <f t="shared" si="27"/>
        <v>90750</v>
      </c>
      <c r="BJ10" s="28">
        <f t="shared" si="27"/>
        <v>90750</v>
      </c>
      <c r="BK10" s="28">
        <f t="shared" si="27"/>
        <v>90750</v>
      </c>
      <c r="BL10" s="28">
        <f t="shared" si="27"/>
        <v>90750</v>
      </c>
      <c r="BM10" s="28">
        <f t="shared" ref="BM10:CR10" si="28">BM88</f>
        <v>89790</v>
      </c>
      <c r="BN10" s="28">
        <f t="shared" si="28"/>
        <v>88830</v>
      </c>
      <c r="BO10" s="28">
        <f t="shared" si="28"/>
        <v>87870</v>
      </c>
      <c r="BP10" s="28">
        <f t="shared" si="28"/>
        <v>86910</v>
      </c>
      <c r="BQ10" s="28">
        <f t="shared" si="28"/>
        <v>85950</v>
      </c>
      <c r="BR10" s="28">
        <f t="shared" si="28"/>
        <v>84990</v>
      </c>
      <c r="BS10" s="28">
        <f t="shared" si="28"/>
        <v>84030</v>
      </c>
      <c r="BT10" s="28">
        <f t="shared" si="28"/>
        <v>83070</v>
      </c>
      <c r="BU10" s="28">
        <f t="shared" si="28"/>
        <v>82110</v>
      </c>
      <c r="BV10" s="28">
        <f t="shared" si="28"/>
        <v>81150</v>
      </c>
      <c r="BW10" s="28">
        <f t="shared" si="28"/>
        <v>80190</v>
      </c>
      <c r="BX10" s="28">
        <f t="shared" si="28"/>
        <v>79230</v>
      </c>
      <c r="BY10" s="28">
        <f t="shared" si="28"/>
        <v>78270</v>
      </c>
      <c r="BZ10" s="28">
        <f t="shared" si="28"/>
        <v>77310</v>
      </c>
      <c r="CA10" s="28">
        <f t="shared" si="28"/>
        <v>76350</v>
      </c>
      <c r="CB10" s="28">
        <f t="shared" si="28"/>
        <v>75390</v>
      </c>
      <c r="CC10" s="28">
        <f t="shared" si="28"/>
        <v>74430</v>
      </c>
      <c r="CD10" s="28">
        <f t="shared" si="28"/>
        <v>73470</v>
      </c>
      <c r="CE10" s="28">
        <f t="shared" si="28"/>
        <v>72510</v>
      </c>
      <c r="CF10" s="28">
        <f t="shared" si="28"/>
        <v>71550</v>
      </c>
      <c r="CG10" s="28">
        <f t="shared" si="28"/>
        <v>70590</v>
      </c>
      <c r="CH10" s="28">
        <f t="shared" si="28"/>
        <v>69630</v>
      </c>
      <c r="CI10" s="28">
        <f t="shared" si="28"/>
        <v>68670</v>
      </c>
      <c r="CJ10" s="28">
        <f t="shared" si="28"/>
        <v>67710</v>
      </c>
      <c r="CK10" s="28">
        <f t="shared" si="28"/>
        <v>66750</v>
      </c>
      <c r="CL10" s="28">
        <f t="shared" si="28"/>
        <v>65790</v>
      </c>
      <c r="CM10" s="28">
        <f t="shared" si="28"/>
        <v>64830</v>
      </c>
      <c r="CN10" s="28">
        <f t="shared" si="28"/>
        <v>63870</v>
      </c>
      <c r="CO10" s="28">
        <f t="shared" si="28"/>
        <v>62910</v>
      </c>
      <c r="CP10" s="28">
        <f t="shared" si="28"/>
        <v>61950</v>
      </c>
      <c r="CQ10" s="28">
        <f t="shared" si="28"/>
        <v>60990</v>
      </c>
      <c r="CR10" s="28">
        <f t="shared" si="28"/>
        <v>60030</v>
      </c>
      <c r="CS10" s="28">
        <f t="shared" ref="CS10:CX10" si="29">CS88</f>
        <v>59070</v>
      </c>
      <c r="CT10" s="28">
        <f t="shared" si="29"/>
        <v>58110</v>
      </c>
      <c r="CU10" s="28">
        <f t="shared" si="29"/>
        <v>57150</v>
      </c>
      <c r="CV10" s="28">
        <f t="shared" si="29"/>
        <v>56190</v>
      </c>
      <c r="CW10" s="28">
        <f t="shared" si="29"/>
        <v>55230</v>
      </c>
      <c r="CX10" s="28">
        <f t="shared" si="29"/>
        <v>54270</v>
      </c>
      <c r="CY10" s="28">
        <f t="shared" ref="CY10:EM10" si="30">CY88</f>
        <v>53310</v>
      </c>
      <c r="CZ10" s="28">
        <f t="shared" si="30"/>
        <v>52350</v>
      </c>
      <c r="DA10" s="28">
        <f t="shared" si="30"/>
        <v>51390</v>
      </c>
      <c r="DB10" s="28">
        <f t="shared" si="30"/>
        <v>50430</v>
      </c>
      <c r="DC10" s="28">
        <f t="shared" si="30"/>
        <v>49470</v>
      </c>
      <c r="DD10" s="28">
        <f t="shared" si="30"/>
        <v>48510</v>
      </c>
      <c r="DE10" s="28">
        <f t="shared" si="30"/>
        <v>47550</v>
      </c>
      <c r="DF10" s="28">
        <f t="shared" si="30"/>
        <v>46590</v>
      </c>
      <c r="DG10" s="28">
        <f t="shared" si="30"/>
        <v>45630</v>
      </c>
      <c r="DH10" s="28">
        <f t="shared" si="30"/>
        <v>44670</v>
      </c>
      <c r="DI10" s="28">
        <f t="shared" si="30"/>
        <v>43710</v>
      </c>
      <c r="DJ10" s="28">
        <f t="shared" si="30"/>
        <v>42750</v>
      </c>
      <c r="DK10" s="28">
        <f t="shared" si="30"/>
        <v>41790</v>
      </c>
      <c r="DL10" s="28">
        <f t="shared" si="30"/>
        <v>40830</v>
      </c>
      <c r="DM10" s="28">
        <f t="shared" si="30"/>
        <v>39870</v>
      </c>
      <c r="DN10" s="28">
        <f t="shared" si="30"/>
        <v>38910</v>
      </c>
      <c r="DO10" s="28">
        <f t="shared" si="30"/>
        <v>37950</v>
      </c>
      <c r="DP10" s="28">
        <f t="shared" si="30"/>
        <v>36990</v>
      </c>
      <c r="DQ10" s="28">
        <f t="shared" si="30"/>
        <v>36030</v>
      </c>
      <c r="DR10" s="28">
        <f t="shared" si="30"/>
        <v>35070</v>
      </c>
      <c r="DS10" s="28">
        <f t="shared" si="30"/>
        <v>34110</v>
      </c>
      <c r="DT10" s="28">
        <f t="shared" si="30"/>
        <v>33150</v>
      </c>
      <c r="DU10" s="28">
        <f t="shared" si="30"/>
        <v>32190</v>
      </c>
      <c r="DV10" s="28">
        <f t="shared" si="30"/>
        <v>31230</v>
      </c>
      <c r="DW10" s="28">
        <f t="shared" si="30"/>
        <v>30270</v>
      </c>
      <c r="DX10" s="28">
        <f t="shared" si="30"/>
        <v>29310</v>
      </c>
      <c r="DY10" s="28">
        <f t="shared" si="30"/>
        <v>28350</v>
      </c>
      <c r="DZ10" s="28">
        <f t="shared" si="30"/>
        <v>27390</v>
      </c>
      <c r="EA10" s="28">
        <f t="shared" si="30"/>
        <v>26430</v>
      </c>
      <c r="EB10" s="28">
        <f t="shared" si="30"/>
        <v>25470</v>
      </c>
      <c r="EC10" s="28">
        <f t="shared" si="30"/>
        <v>24510</v>
      </c>
      <c r="ED10" s="28">
        <f t="shared" si="30"/>
        <v>23550</v>
      </c>
      <c r="EE10" s="28">
        <f t="shared" si="30"/>
        <v>22590</v>
      </c>
      <c r="EF10" s="28">
        <f t="shared" si="30"/>
        <v>21630</v>
      </c>
      <c r="EG10" s="28">
        <f t="shared" si="30"/>
        <v>20750</v>
      </c>
      <c r="EH10" s="28">
        <f t="shared" si="30"/>
        <v>10750</v>
      </c>
      <c r="EI10" s="28">
        <f t="shared" si="30"/>
        <v>10750</v>
      </c>
      <c r="EJ10" s="28">
        <f t="shared" si="30"/>
        <v>10750</v>
      </c>
      <c r="EK10" s="28">
        <f t="shared" si="30"/>
        <v>10750</v>
      </c>
      <c r="EL10" s="28">
        <f t="shared" si="30"/>
        <v>10750</v>
      </c>
      <c r="EM10" s="28">
        <f t="shared" si="30"/>
        <v>10750</v>
      </c>
      <c r="EN10" s="28">
        <f t="shared" ref="EN10:EY10" si="31">EN88</f>
        <v>10750</v>
      </c>
      <c r="EO10" s="28">
        <f t="shared" si="31"/>
        <v>10750</v>
      </c>
      <c r="EP10" s="28">
        <f t="shared" si="31"/>
        <v>10750</v>
      </c>
      <c r="EQ10" s="28">
        <f t="shared" si="31"/>
        <v>10750</v>
      </c>
      <c r="ER10" s="28">
        <f t="shared" si="31"/>
        <v>10750</v>
      </c>
      <c r="ES10" s="28">
        <f t="shared" si="31"/>
        <v>10750</v>
      </c>
      <c r="ET10" s="28">
        <f t="shared" si="31"/>
        <v>10750</v>
      </c>
      <c r="EU10" s="28">
        <f t="shared" si="31"/>
        <v>10750</v>
      </c>
      <c r="EV10" s="28">
        <f t="shared" si="31"/>
        <v>10750</v>
      </c>
      <c r="EW10" s="28">
        <f t="shared" si="31"/>
        <v>10750</v>
      </c>
      <c r="EX10" s="28">
        <f t="shared" si="31"/>
        <v>10750</v>
      </c>
      <c r="EY10" s="28">
        <f t="shared" si="31"/>
        <v>10750</v>
      </c>
      <c r="EZ10" s="28">
        <f t="shared" ref="EZ10:HK10" si="32">EZ88</f>
        <v>10750</v>
      </c>
      <c r="FA10" s="28">
        <f t="shared" si="32"/>
        <v>10750</v>
      </c>
      <c r="FB10" s="28">
        <f t="shared" si="32"/>
        <v>10750</v>
      </c>
      <c r="FC10" s="28">
        <f t="shared" si="32"/>
        <v>10750</v>
      </c>
      <c r="FD10" s="28">
        <f t="shared" si="32"/>
        <v>10750</v>
      </c>
      <c r="FE10" s="28">
        <f t="shared" si="32"/>
        <v>10750</v>
      </c>
      <c r="FF10" s="28">
        <f t="shared" si="32"/>
        <v>10750</v>
      </c>
      <c r="FG10" s="28">
        <f t="shared" si="32"/>
        <v>10750</v>
      </c>
      <c r="FH10" s="28">
        <f t="shared" si="32"/>
        <v>10750</v>
      </c>
      <c r="FI10" s="28">
        <f t="shared" si="32"/>
        <v>10750</v>
      </c>
      <c r="FJ10" s="28">
        <f t="shared" si="32"/>
        <v>10750</v>
      </c>
      <c r="FK10" s="28">
        <f t="shared" si="32"/>
        <v>10750</v>
      </c>
      <c r="FL10" s="28">
        <f t="shared" si="32"/>
        <v>10750</v>
      </c>
      <c r="FM10" s="28">
        <f t="shared" si="32"/>
        <v>10750</v>
      </c>
      <c r="FN10" s="28">
        <f t="shared" si="32"/>
        <v>10750</v>
      </c>
      <c r="FO10" s="28">
        <f t="shared" si="32"/>
        <v>10750</v>
      </c>
      <c r="FP10" s="28">
        <f t="shared" si="32"/>
        <v>10750</v>
      </c>
      <c r="FQ10" s="28">
        <f t="shared" si="32"/>
        <v>10750</v>
      </c>
      <c r="FR10" s="28">
        <f t="shared" si="32"/>
        <v>10750</v>
      </c>
      <c r="FS10" s="28">
        <f t="shared" si="32"/>
        <v>10750</v>
      </c>
      <c r="FT10" s="28">
        <f t="shared" si="32"/>
        <v>10750</v>
      </c>
      <c r="FU10" s="28">
        <f t="shared" si="32"/>
        <v>10750</v>
      </c>
      <c r="FV10" s="28">
        <f t="shared" si="32"/>
        <v>10750</v>
      </c>
      <c r="FW10" s="28">
        <f t="shared" si="32"/>
        <v>10750</v>
      </c>
      <c r="FX10" s="28">
        <f t="shared" si="32"/>
        <v>10750</v>
      </c>
      <c r="FY10" s="28">
        <f t="shared" si="32"/>
        <v>10750</v>
      </c>
      <c r="FZ10" s="28">
        <f t="shared" si="32"/>
        <v>10750</v>
      </c>
      <c r="GA10" s="28">
        <f t="shared" si="32"/>
        <v>10750</v>
      </c>
      <c r="GB10" s="28">
        <f t="shared" si="32"/>
        <v>10750</v>
      </c>
      <c r="GC10" s="28">
        <f t="shared" si="32"/>
        <v>10750</v>
      </c>
      <c r="GD10" s="28">
        <f t="shared" si="32"/>
        <v>10750</v>
      </c>
      <c r="GE10" s="28">
        <f t="shared" si="32"/>
        <v>10750</v>
      </c>
      <c r="GF10" s="28">
        <f t="shared" si="32"/>
        <v>10750</v>
      </c>
      <c r="GG10" s="28">
        <f t="shared" si="32"/>
        <v>10750</v>
      </c>
      <c r="GH10" s="28">
        <f t="shared" si="32"/>
        <v>10750</v>
      </c>
      <c r="GI10" s="28">
        <f t="shared" si="32"/>
        <v>10750</v>
      </c>
      <c r="GJ10" s="28">
        <f t="shared" si="32"/>
        <v>10750</v>
      </c>
      <c r="GK10" s="28">
        <f t="shared" si="32"/>
        <v>10750</v>
      </c>
      <c r="GL10" s="28">
        <f t="shared" si="32"/>
        <v>10750</v>
      </c>
      <c r="GM10" s="28">
        <f t="shared" si="32"/>
        <v>10750</v>
      </c>
      <c r="GN10" s="28">
        <f t="shared" si="32"/>
        <v>10750</v>
      </c>
      <c r="GO10" s="28">
        <f t="shared" si="32"/>
        <v>10750</v>
      </c>
      <c r="GP10" s="28">
        <f t="shared" si="32"/>
        <v>10750</v>
      </c>
      <c r="GQ10" s="28">
        <f t="shared" si="32"/>
        <v>10750</v>
      </c>
      <c r="GR10" s="28">
        <f t="shared" si="32"/>
        <v>10750</v>
      </c>
      <c r="GS10" s="28">
        <f t="shared" si="32"/>
        <v>10750</v>
      </c>
      <c r="GT10" s="28">
        <f t="shared" si="32"/>
        <v>10750</v>
      </c>
      <c r="GU10" s="28">
        <f t="shared" si="32"/>
        <v>10750</v>
      </c>
      <c r="GV10" s="28">
        <f t="shared" si="32"/>
        <v>10750</v>
      </c>
      <c r="GW10" s="28">
        <f t="shared" si="32"/>
        <v>10750</v>
      </c>
      <c r="GX10" s="28">
        <f t="shared" si="32"/>
        <v>10750</v>
      </c>
      <c r="GY10" s="28">
        <f t="shared" si="32"/>
        <v>10750</v>
      </c>
      <c r="GZ10" s="28">
        <f t="shared" si="32"/>
        <v>10750</v>
      </c>
      <c r="HA10" s="28">
        <f t="shared" si="32"/>
        <v>10750</v>
      </c>
      <c r="HB10" s="28">
        <f t="shared" si="32"/>
        <v>10750</v>
      </c>
      <c r="HC10" s="28">
        <f t="shared" si="32"/>
        <v>10750</v>
      </c>
      <c r="HD10" s="28">
        <f t="shared" si="32"/>
        <v>10750</v>
      </c>
      <c r="HE10" s="28">
        <f t="shared" si="32"/>
        <v>10750</v>
      </c>
      <c r="HF10" s="28">
        <f t="shared" si="32"/>
        <v>10750</v>
      </c>
      <c r="HG10" s="28">
        <f t="shared" si="32"/>
        <v>10750</v>
      </c>
      <c r="HH10" s="28">
        <f t="shared" si="32"/>
        <v>10750</v>
      </c>
      <c r="HI10" s="28">
        <f t="shared" si="32"/>
        <v>10750</v>
      </c>
      <c r="HJ10" s="28">
        <f t="shared" si="32"/>
        <v>10750</v>
      </c>
      <c r="HK10" s="28">
        <f t="shared" si="32"/>
        <v>10750</v>
      </c>
      <c r="HL10" s="28">
        <f t="shared" ref="HL10:IR10" si="33">HL88</f>
        <v>10750</v>
      </c>
      <c r="HM10" s="28">
        <f t="shared" si="33"/>
        <v>10750</v>
      </c>
      <c r="HN10" s="28">
        <f t="shared" si="33"/>
        <v>10750</v>
      </c>
      <c r="HO10" s="28">
        <f t="shared" si="33"/>
        <v>10750</v>
      </c>
      <c r="HP10" s="28">
        <f t="shared" si="33"/>
        <v>10750</v>
      </c>
      <c r="HQ10" s="28">
        <f t="shared" si="33"/>
        <v>10750</v>
      </c>
      <c r="HR10" s="28">
        <f t="shared" si="33"/>
        <v>10750</v>
      </c>
      <c r="HS10" s="28">
        <f t="shared" si="33"/>
        <v>10750</v>
      </c>
      <c r="HT10" s="28">
        <f t="shared" si="33"/>
        <v>10750</v>
      </c>
      <c r="HU10" s="28">
        <f t="shared" si="33"/>
        <v>10750</v>
      </c>
      <c r="HV10" s="28">
        <f t="shared" si="33"/>
        <v>10750</v>
      </c>
      <c r="HW10" s="28">
        <f t="shared" si="33"/>
        <v>10750</v>
      </c>
      <c r="HX10" s="28">
        <f t="shared" si="33"/>
        <v>10750</v>
      </c>
      <c r="HY10" s="28">
        <f t="shared" si="33"/>
        <v>10750</v>
      </c>
      <c r="HZ10" s="28">
        <f t="shared" si="33"/>
        <v>10750</v>
      </c>
      <c r="IA10" s="28">
        <f t="shared" si="33"/>
        <v>10750</v>
      </c>
      <c r="IB10" s="28">
        <f t="shared" si="33"/>
        <v>10750</v>
      </c>
      <c r="IC10" s="28">
        <f t="shared" si="33"/>
        <v>10750</v>
      </c>
      <c r="ID10" s="28">
        <f t="shared" si="33"/>
        <v>10750</v>
      </c>
      <c r="IE10" s="28">
        <f t="shared" si="33"/>
        <v>10750</v>
      </c>
      <c r="IF10" s="28">
        <f t="shared" si="33"/>
        <v>10750</v>
      </c>
      <c r="IG10" s="28">
        <f t="shared" si="33"/>
        <v>10750</v>
      </c>
      <c r="IH10" s="28">
        <f t="shared" si="33"/>
        <v>10750</v>
      </c>
      <c r="II10" s="28">
        <f t="shared" si="33"/>
        <v>10750</v>
      </c>
      <c r="IJ10" s="28">
        <f t="shared" si="33"/>
        <v>10750</v>
      </c>
      <c r="IK10" s="28">
        <f t="shared" si="33"/>
        <v>10750</v>
      </c>
      <c r="IL10" s="28">
        <f t="shared" si="33"/>
        <v>10750</v>
      </c>
      <c r="IM10" s="28">
        <f t="shared" si="33"/>
        <v>10750</v>
      </c>
      <c r="IN10" s="28">
        <f t="shared" si="33"/>
        <v>10750</v>
      </c>
      <c r="IO10" s="28">
        <f t="shared" si="33"/>
        <v>10750</v>
      </c>
      <c r="IP10" s="28">
        <f t="shared" si="33"/>
        <v>10750</v>
      </c>
      <c r="IQ10" s="28">
        <f t="shared" si="33"/>
        <v>10750</v>
      </c>
      <c r="IR10" s="29">
        <f t="shared" si="33"/>
        <v>10750</v>
      </c>
    </row>
    <row r="11" spans="1:256" ht="12" customHeight="1" x14ac:dyDescent="0.25">
      <c r="A11" s="67" t="s">
        <v>11</v>
      </c>
      <c r="B11" s="149"/>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1"/>
    </row>
    <row r="12" spans="1:256" ht="12" customHeight="1" x14ac:dyDescent="0.25">
      <c r="A12" s="68" t="s">
        <v>100</v>
      </c>
      <c r="B12" s="430"/>
      <c r="C12" s="39">
        <f t="shared" ref="C12:BM12" si="34">C68</f>
        <v>800000</v>
      </c>
      <c r="D12" s="39">
        <f t="shared" si="34"/>
        <v>800000</v>
      </c>
      <c r="E12" s="39">
        <f t="shared" si="34"/>
        <v>800000</v>
      </c>
      <c r="F12" s="39">
        <f t="shared" si="34"/>
        <v>800000</v>
      </c>
      <c r="G12" s="39">
        <f t="shared" si="34"/>
        <v>800000</v>
      </c>
      <c r="H12" s="39">
        <f t="shared" si="34"/>
        <v>800000</v>
      </c>
      <c r="I12" s="39">
        <f t="shared" si="34"/>
        <v>800000</v>
      </c>
      <c r="J12" s="39">
        <f t="shared" si="34"/>
        <v>800000</v>
      </c>
      <c r="K12" s="39">
        <f t="shared" si="34"/>
        <v>800000</v>
      </c>
      <c r="L12" s="39">
        <f t="shared" si="34"/>
        <v>800000</v>
      </c>
      <c r="M12" s="39">
        <f t="shared" si="34"/>
        <v>800000</v>
      </c>
      <c r="N12" s="39">
        <f t="shared" si="34"/>
        <v>800000</v>
      </c>
      <c r="O12" s="39">
        <f t="shared" si="34"/>
        <v>800000</v>
      </c>
      <c r="P12" s="39">
        <f t="shared" si="34"/>
        <v>800000</v>
      </c>
      <c r="Q12" s="39">
        <f t="shared" si="34"/>
        <v>800000</v>
      </c>
      <c r="R12" s="39">
        <f t="shared" si="34"/>
        <v>800000</v>
      </c>
      <c r="S12" s="39">
        <f t="shared" si="34"/>
        <v>800000</v>
      </c>
      <c r="T12" s="39">
        <f t="shared" si="34"/>
        <v>800000</v>
      </c>
      <c r="U12" s="39">
        <f t="shared" si="34"/>
        <v>800000</v>
      </c>
      <c r="V12" s="39">
        <f t="shared" si="34"/>
        <v>800000</v>
      </c>
      <c r="W12" s="39">
        <f t="shared" si="34"/>
        <v>800000</v>
      </c>
      <c r="X12" s="39">
        <f t="shared" si="34"/>
        <v>800000</v>
      </c>
      <c r="Y12" s="39">
        <f t="shared" si="34"/>
        <v>800000</v>
      </c>
      <c r="Z12" s="39">
        <f t="shared" si="34"/>
        <v>800000</v>
      </c>
      <c r="AA12" s="39">
        <f t="shared" si="34"/>
        <v>800000</v>
      </c>
      <c r="AB12" s="39">
        <f t="shared" si="34"/>
        <v>800000</v>
      </c>
      <c r="AC12" s="39">
        <f t="shared" si="34"/>
        <v>800000</v>
      </c>
      <c r="AD12" s="39">
        <f t="shared" si="34"/>
        <v>800000</v>
      </c>
      <c r="AE12" s="39">
        <f t="shared" si="34"/>
        <v>800000</v>
      </c>
      <c r="AF12" s="39">
        <f t="shared" si="34"/>
        <v>800000</v>
      </c>
      <c r="AG12" s="39">
        <f t="shared" si="34"/>
        <v>800000</v>
      </c>
      <c r="AH12" s="39">
        <f t="shared" si="34"/>
        <v>800000</v>
      </c>
      <c r="AI12" s="39">
        <f t="shared" si="34"/>
        <v>800000</v>
      </c>
      <c r="AJ12" s="39">
        <f t="shared" si="34"/>
        <v>800000</v>
      </c>
      <c r="AK12" s="39">
        <f t="shared" si="34"/>
        <v>800000</v>
      </c>
      <c r="AL12" s="39">
        <f t="shared" si="34"/>
        <v>800000</v>
      </c>
      <c r="AM12" s="39">
        <f t="shared" si="34"/>
        <v>800000</v>
      </c>
      <c r="AN12" s="39">
        <f t="shared" si="34"/>
        <v>800000</v>
      </c>
      <c r="AO12" s="39">
        <f t="shared" si="34"/>
        <v>800000</v>
      </c>
      <c r="AP12" s="39">
        <f t="shared" si="34"/>
        <v>800000</v>
      </c>
      <c r="AQ12" s="39">
        <f t="shared" si="34"/>
        <v>800000</v>
      </c>
      <c r="AR12" s="39">
        <f t="shared" si="34"/>
        <v>800000</v>
      </c>
      <c r="AS12" s="39">
        <f t="shared" si="34"/>
        <v>800000</v>
      </c>
      <c r="AT12" s="39">
        <f t="shared" si="34"/>
        <v>800000</v>
      </c>
      <c r="AU12" s="39">
        <f t="shared" si="34"/>
        <v>800000</v>
      </c>
      <c r="AV12" s="39">
        <f t="shared" si="34"/>
        <v>800000</v>
      </c>
      <c r="AW12" s="39">
        <f t="shared" si="34"/>
        <v>800000</v>
      </c>
      <c r="AX12" s="39">
        <f t="shared" si="34"/>
        <v>800000</v>
      </c>
      <c r="AY12" s="39">
        <f t="shared" si="34"/>
        <v>800000</v>
      </c>
      <c r="AZ12" s="39">
        <f t="shared" si="34"/>
        <v>800000</v>
      </c>
      <c r="BA12" s="39">
        <f t="shared" si="34"/>
        <v>800000</v>
      </c>
      <c r="BB12" s="39">
        <f t="shared" si="34"/>
        <v>33333.333333333183</v>
      </c>
      <c r="BC12" s="39">
        <f t="shared" si="34"/>
        <v>0</v>
      </c>
      <c r="BD12" s="39">
        <f t="shared" si="34"/>
        <v>0</v>
      </c>
      <c r="BE12" s="39">
        <f t="shared" si="34"/>
        <v>0</v>
      </c>
      <c r="BF12" s="39">
        <f t="shared" si="34"/>
        <v>0</v>
      </c>
      <c r="BG12" s="39">
        <f t="shared" si="34"/>
        <v>0</v>
      </c>
      <c r="BH12" s="39">
        <f t="shared" si="34"/>
        <v>0</v>
      </c>
      <c r="BI12" s="39">
        <f t="shared" si="34"/>
        <v>0</v>
      </c>
      <c r="BJ12" s="39">
        <f t="shared" si="34"/>
        <v>0</v>
      </c>
      <c r="BK12" s="39">
        <f t="shared" si="34"/>
        <v>0</v>
      </c>
      <c r="BL12" s="39">
        <f t="shared" si="34"/>
        <v>0</v>
      </c>
      <c r="BM12" s="39">
        <f t="shared" si="34"/>
        <v>120000</v>
      </c>
      <c r="BN12" s="39">
        <f t="shared" ref="BN12:CX12" si="35">BN68</f>
        <v>120000</v>
      </c>
      <c r="BO12" s="39">
        <f t="shared" si="35"/>
        <v>120000</v>
      </c>
      <c r="BP12" s="39">
        <f t="shared" si="35"/>
        <v>120000</v>
      </c>
      <c r="BQ12" s="39">
        <f t="shared" si="35"/>
        <v>120000</v>
      </c>
      <c r="BR12" s="39">
        <f t="shared" si="35"/>
        <v>120000</v>
      </c>
      <c r="BS12" s="39">
        <f t="shared" si="35"/>
        <v>120000</v>
      </c>
      <c r="BT12" s="39">
        <f t="shared" si="35"/>
        <v>120000</v>
      </c>
      <c r="BU12" s="39">
        <f t="shared" si="35"/>
        <v>120000</v>
      </c>
      <c r="BV12" s="39">
        <f t="shared" si="35"/>
        <v>120000</v>
      </c>
      <c r="BW12" s="39">
        <f t="shared" si="35"/>
        <v>120000</v>
      </c>
      <c r="BX12" s="39">
        <f t="shared" si="35"/>
        <v>120000</v>
      </c>
      <c r="BY12" s="39">
        <f t="shared" si="35"/>
        <v>120000</v>
      </c>
      <c r="BZ12" s="39">
        <f t="shared" si="35"/>
        <v>120000</v>
      </c>
      <c r="CA12" s="39">
        <f t="shared" si="35"/>
        <v>120000</v>
      </c>
      <c r="CB12" s="39">
        <f t="shared" si="35"/>
        <v>120000</v>
      </c>
      <c r="CC12" s="39">
        <f t="shared" si="35"/>
        <v>120000</v>
      </c>
      <c r="CD12" s="39">
        <f t="shared" si="35"/>
        <v>120000</v>
      </c>
      <c r="CE12" s="39">
        <f t="shared" si="35"/>
        <v>120000</v>
      </c>
      <c r="CF12" s="39">
        <f t="shared" si="35"/>
        <v>120000</v>
      </c>
      <c r="CG12" s="39">
        <f t="shared" si="35"/>
        <v>120000</v>
      </c>
      <c r="CH12" s="39">
        <f t="shared" si="35"/>
        <v>120000</v>
      </c>
      <c r="CI12" s="39">
        <f t="shared" si="35"/>
        <v>120000</v>
      </c>
      <c r="CJ12" s="39">
        <f t="shared" si="35"/>
        <v>120000</v>
      </c>
      <c r="CK12" s="39">
        <f t="shared" si="35"/>
        <v>120000</v>
      </c>
      <c r="CL12" s="39">
        <f t="shared" si="35"/>
        <v>120000</v>
      </c>
      <c r="CM12" s="39">
        <f t="shared" si="35"/>
        <v>120000</v>
      </c>
      <c r="CN12" s="39">
        <f t="shared" si="35"/>
        <v>120000</v>
      </c>
      <c r="CO12" s="39">
        <f t="shared" si="35"/>
        <v>120000</v>
      </c>
      <c r="CP12" s="39">
        <f t="shared" si="35"/>
        <v>120000</v>
      </c>
      <c r="CQ12" s="39">
        <f t="shared" si="35"/>
        <v>120000</v>
      </c>
      <c r="CR12" s="39">
        <f t="shared" si="35"/>
        <v>120000</v>
      </c>
      <c r="CS12" s="39">
        <f t="shared" si="35"/>
        <v>120000</v>
      </c>
      <c r="CT12" s="39">
        <f t="shared" si="35"/>
        <v>120000</v>
      </c>
      <c r="CU12" s="39">
        <f t="shared" si="35"/>
        <v>120000</v>
      </c>
      <c r="CV12" s="39">
        <f t="shared" si="35"/>
        <v>120000</v>
      </c>
      <c r="CW12" s="39">
        <f t="shared" si="35"/>
        <v>120000</v>
      </c>
      <c r="CX12" s="39">
        <f t="shared" si="35"/>
        <v>120000</v>
      </c>
      <c r="CY12" s="39">
        <f t="shared" ref="CY12:EM12" si="36">CY68</f>
        <v>120000</v>
      </c>
      <c r="CZ12" s="39">
        <f t="shared" si="36"/>
        <v>120000</v>
      </c>
      <c r="DA12" s="39">
        <f t="shared" si="36"/>
        <v>120000</v>
      </c>
      <c r="DB12" s="39">
        <f t="shared" si="36"/>
        <v>120000</v>
      </c>
      <c r="DC12" s="39">
        <f t="shared" si="36"/>
        <v>120000</v>
      </c>
      <c r="DD12" s="39">
        <f t="shared" si="36"/>
        <v>120000</v>
      </c>
      <c r="DE12" s="39">
        <f t="shared" si="36"/>
        <v>120000</v>
      </c>
      <c r="DF12" s="39">
        <f t="shared" si="36"/>
        <v>120000</v>
      </c>
      <c r="DG12" s="39">
        <f t="shared" si="36"/>
        <v>120000</v>
      </c>
      <c r="DH12" s="39">
        <f t="shared" si="36"/>
        <v>120000</v>
      </c>
      <c r="DI12" s="39">
        <f t="shared" si="36"/>
        <v>120000</v>
      </c>
      <c r="DJ12" s="39">
        <f t="shared" si="36"/>
        <v>120000</v>
      </c>
      <c r="DK12" s="39">
        <f t="shared" si="36"/>
        <v>120000</v>
      </c>
      <c r="DL12" s="39">
        <f t="shared" si="36"/>
        <v>120000</v>
      </c>
      <c r="DM12" s="39">
        <f t="shared" si="36"/>
        <v>120000</v>
      </c>
      <c r="DN12" s="39">
        <f t="shared" si="36"/>
        <v>120000</v>
      </c>
      <c r="DO12" s="39">
        <f t="shared" si="36"/>
        <v>120000</v>
      </c>
      <c r="DP12" s="39">
        <f t="shared" si="36"/>
        <v>120000</v>
      </c>
      <c r="DQ12" s="39">
        <f t="shared" si="36"/>
        <v>120000</v>
      </c>
      <c r="DR12" s="39">
        <f t="shared" si="36"/>
        <v>120000</v>
      </c>
      <c r="DS12" s="39">
        <f t="shared" si="36"/>
        <v>120000</v>
      </c>
      <c r="DT12" s="39">
        <f t="shared" si="36"/>
        <v>120000</v>
      </c>
      <c r="DU12" s="39">
        <f t="shared" si="36"/>
        <v>120000</v>
      </c>
      <c r="DV12" s="39">
        <f t="shared" si="36"/>
        <v>120000</v>
      </c>
      <c r="DW12" s="39">
        <f t="shared" si="36"/>
        <v>120000</v>
      </c>
      <c r="DX12" s="39">
        <f t="shared" si="36"/>
        <v>120000</v>
      </c>
      <c r="DY12" s="39">
        <f t="shared" si="36"/>
        <v>120000</v>
      </c>
      <c r="DZ12" s="39">
        <f t="shared" si="36"/>
        <v>120000</v>
      </c>
      <c r="EA12" s="39">
        <f t="shared" si="36"/>
        <v>120000</v>
      </c>
      <c r="EB12" s="39">
        <f t="shared" si="36"/>
        <v>120000</v>
      </c>
      <c r="EC12" s="39">
        <f t="shared" si="36"/>
        <v>120000</v>
      </c>
      <c r="ED12" s="39">
        <f t="shared" si="36"/>
        <v>120000</v>
      </c>
      <c r="EE12" s="39">
        <f t="shared" si="36"/>
        <v>120000</v>
      </c>
      <c r="EF12" s="39">
        <f t="shared" si="36"/>
        <v>120000</v>
      </c>
      <c r="EG12" s="39">
        <f t="shared" si="36"/>
        <v>110000</v>
      </c>
      <c r="EH12" s="39">
        <f t="shared" si="36"/>
        <v>0</v>
      </c>
      <c r="EI12" s="39">
        <f t="shared" si="36"/>
        <v>0</v>
      </c>
      <c r="EJ12" s="39">
        <f t="shared" si="36"/>
        <v>0</v>
      </c>
      <c r="EK12" s="39">
        <f t="shared" si="36"/>
        <v>0</v>
      </c>
      <c r="EL12" s="39">
        <f t="shared" si="36"/>
        <v>0</v>
      </c>
      <c r="EM12" s="39">
        <f t="shared" si="36"/>
        <v>0</v>
      </c>
      <c r="EN12" s="39">
        <f t="shared" ref="EN12:EY12" si="37">EN68</f>
        <v>0</v>
      </c>
      <c r="EO12" s="39">
        <f t="shared" si="37"/>
        <v>0</v>
      </c>
      <c r="EP12" s="39">
        <f t="shared" si="37"/>
        <v>0</v>
      </c>
      <c r="EQ12" s="39">
        <f t="shared" si="37"/>
        <v>0</v>
      </c>
      <c r="ER12" s="39">
        <f t="shared" si="37"/>
        <v>0</v>
      </c>
      <c r="ES12" s="39">
        <f t="shared" si="37"/>
        <v>0</v>
      </c>
      <c r="ET12" s="39">
        <f t="shared" si="37"/>
        <v>0</v>
      </c>
      <c r="EU12" s="39">
        <f t="shared" si="37"/>
        <v>0</v>
      </c>
      <c r="EV12" s="39">
        <f t="shared" si="37"/>
        <v>0</v>
      </c>
      <c r="EW12" s="39">
        <f t="shared" si="37"/>
        <v>0</v>
      </c>
      <c r="EX12" s="39">
        <f t="shared" si="37"/>
        <v>0</v>
      </c>
      <c r="EY12" s="39">
        <f t="shared" si="37"/>
        <v>0</v>
      </c>
      <c r="EZ12" s="39">
        <f t="shared" ref="EZ12:HK12" si="38">EZ68</f>
        <v>0</v>
      </c>
      <c r="FA12" s="39">
        <f t="shared" si="38"/>
        <v>0</v>
      </c>
      <c r="FB12" s="39">
        <f t="shared" si="38"/>
        <v>0</v>
      </c>
      <c r="FC12" s="39">
        <f t="shared" si="38"/>
        <v>0</v>
      </c>
      <c r="FD12" s="39">
        <f t="shared" si="38"/>
        <v>0</v>
      </c>
      <c r="FE12" s="39">
        <f t="shared" si="38"/>
        <v>0</v>
      </c>
      <c r="FF12" s="39">
        <f t="shared" si="38"/>
        <v>0</v>
      </c>
      <c r="FG12" s="39">
        <f t="shared" si="38"/>
        <v>0</v>
      </c>
      <c r="FH12" s="39">
        <f t="shared" si="38"/>
        <v>0</v>
      </c>
      <c r="FI12" s="39">
        <f t="shared" si="38"/>
        <v>0</v>
      </c>
      <c r="FJ12" s="39">
        <f t="shared" si="38"/>
        <v>0</v>
      </c>
      <c r="FK12" s="39">
        <f t="shared" si="38"/>
        <v>0</v>
      </c>
      <c r="FL12" s="39">
        <f t="shared" si="38"/>
        <v>0</v>
      </c>
      <c r="FM12" s="39">
        <f t="shared" si="38"/>
        <v>0</v>
      </c>
      <c r="FN12" s="39">
        <f t="shared" si="38"/>
        <v>0</v>
      </c>
      <c r="FO12" s="39">
        <f t="shared" si="38"/>
        <v>0</v>
      </c>
      <c r="FP12" s="39">
        <f t="shared" si="38"/>
        <v>0</v>
      </c>
      <c r="FQ12" s="39">
        <f t="shared" si="38"/>
        <v>0</v>
      </c>
      <c r="FR12" s="39">
        <f t="shared" si="38"/>
        <v>0</v>
      </c>
      <c r="FS12" s="39">
        <f t="shared" si="38"/>
        <v>0</v>
      </c>
      <c r="FT12" s="39">
        <f t="shared" si="38"/>
        <v>0</v>
      </c>
      <c r="FU12" s="39">
        <f t="shared" si="38"/>
        <v>0</v>
      </c>
      <c r="FV12" s="39">
        <f t="shared" si="38"/>
        <v>0</v>
      </c>
      <c r="FW12" s="39">
        <f t="shared" si="38"/>
        <v>0</v>
      </c>
      <c r="FX12" s="39">
        <f t="shared" si="38"/>
        <v>0</v>
      </c>
      <c r="FY12" s="39">
        <f t="shared" si="38"/>
        <v>0</v>
      </c>
      <c r="FZ12" s="39">
        <f t="shared" si="38"/>
        <v>0</v>
      </c>
      <c r="GA12" s="39">
        <f t="shared" si="38"/>
        <v>0</v>
      </c>
      <c r="GB12" s="39">
        <f t="shared" si="38"/>
        <v>0</v>
      </c>
      <c r="GC12" s="39">
        <f t="shared" si="38"/>
        <v>0</v>
      </c>
      <c r="GD12" s="39">
        <f t="shared" si="38"/>
        <v>0</v>
      </c>
      <c r="GE12" s="39">
        <f t="shared" si="38"/>
        <v>0</v>
      </c>
      <c r="GF12" s="39">
        <f t="shared" si="38"/>
        <v>0</v>
      </c>
      <c r="GG12" s="39">
        <f t="shared" si="38"/>
        <v>0</v>
      </c>
      <c r="GH12" s="39">
        <f t="shared" si="38"/>
        <v>0</v>
      </c>
      <c r="GI12" s="39">
        <f t="shared" si="38"/>
        <v>0</v>
      </c>
      <c r="GJ12" s="39">
        <f t="shared" si="38"/>
        <v>0</v>
      </c>
      <c r="GK12" s="39">
        <f t="shared" si="38"/>
        <v>0</v>
      </c>
      <c r="GL12" s="39">
        <f t="shared" si="38"/>
        <v>0</v>
      </c>
      <c r="GM12" s="39">
        <f t="shared" si="38"/>
        <v>0</v>
      </c>
      <c r="GN12" s="39">
        <f t="shared" si="38"/>
        <v>0</v>
      </c>
      <c r="GO12" s="39">
        <f t="shared" si="38"/>
        <v>0</v>
      </c>
      <c r="GP12" s="39">
        <f t="shared" si="38"/>
        <v>0</v>
      </c>
      <c r="GQ12" s="39">
        <f t="shared" si="38"/>
        <v>0</v>
      </c>
      <c r="GR12" s="39">
        <f t="shared" si="38"/>
        <v>0</v>
      </c>
      <c r="GS12" s="39">
        <f t="shared" si="38"/>
        <v>0</v>
      </c>
      <c r="GT12" s="39">
        <f t="shared" si="38"/>
        <v>0</v>
      </c>
      <c r="GU12" s="39">
        <f t="shared" si="38"/>
        <v>0</v>
      </c>
      <c r="GV12" s="39">
        <f t="shared" si="38"/>
        <v>0</v>
      </c>
      <c r="GW12" s="39">
        <f t="shared" si="38"/>
        <v>0</v>
      </c>
      <c r="GX12" s="39">
        <f t="shared" si="38"/>
        <v>0</v>
      </c>
      <c r="GY12" s="39">
        <f t="shared" si="38"/>
        <v>0</v>
      </c>
      <c r="GZ12" s="39">
        <f t="shared" si="38"/>
        <v>0</v>
      </c>
      <c r="HA12" s="39">
        <f t="shared" si="38"/>
        <v>0</v>
      </c>
      <c r="HB12" s="39">
        <f t="shared" si="38"/>
        <v>0</v>
      </c>
      <c r="HC12" s="39">
        <f t="shared" si="38"/>
        <v>0</v>
      </c>
      <c r="HD12" s="39">
        <f t="shared" si="38"/>
        <v>0</v>
      </c>
      <c r="HE12" s="39">
        <f t="shared" si="38"/>
        <v>0</v>
      </c>
      <c r="HF12" s="39">
        <f t="shared" si="38"/>
        <v>0</v>
      </c>
      <c r="HG12" s="39">
        <f t="shared" si="38"/>
        <v>0</v>
      </c>
      <c r="HH12" s="39">
        <f t="shared" si="38"/>
        <v>0</v>
      </c>
      <c r="HI12" s="39">
        <f t="shared" si="38"/>
        <v>0</v>
      </c>
      <c r="HJ12" s="39">
        <f t="shared" si="38"/>
        <v>0</v>
      </c>
      <c r="HK12" s="39">
        <f t="shared" si="38"/>
        <v>0</v>
      </c>
      <c r="HL12" s="39">
        <f t="shared" ref="HL12:IR12" si="39">HL68</f>
        <v>0</v>
      </c>
      <c r="HM12" s="39">
        <f t="shared" si="39"/>
        <v>0</v>
      </c>
      <c r="HN12" s="39">
        <f t="shared" si="39"/>
        <v>0</v>
      </c>
      <c r="HO12" s="39">
        <f t="shared" si="39"/>
        <v>0</v>
      </c>
      <c r="HP12" s="39">
        <f t="shared" si="39"/>
        <v>0</v>
      </c>
      <c r="HQ12" s="39">
        <f t="shared" si="39"/>
        <v>0</v>
      </c>
      <c r="HR12" s="39">
        <f t="shared" si="39"/>
        <v>0</v>
      </c>
      <c r="HS12" s="39">
        <f t="shared" si="39"/>
        <v>0</v>
      </c>
      <c r="HT12" s="39">
        <f t="shared" si="39"/>
        <v>0</v>
      </c>
      <c r="HU12" s="39">
        <f t="shared" si="39"/>
        <v>0</v>
      </c>
      <c r="HV12" s="39">
        <f t="shared" si="39"/>
        <v>0</v>
      </c>
      <c r="HW12" s="39">
        <f t="shared" si="39"/>
        <v>0</v>
      </c>
      <c r="HX12" s="39">
        <f t="shared" si="39"/>
        <v>0</v>
      </c>
      <c r="HY12" s="39">
        <f t="shared" si="39"/>
        <v>0</v>
      </c>
      <c r="HZ12" s="39">
        <f t="shared" si="39"/>
        <v>0</v>
      </c>
      <c r="IA12" s="39">
        <f t="shared" si="39"/>
        <v>0</v>
      </c>
      <c r="IB12" s="39">
        <f t="shared" si="39"/>
        <v>0</v>
      </c>
      <c r="IC12" s="39">
        <f t="shared" si="39"/>
        <v>0</v>
      </c>
      <c r="ID12" s="39">
        <f t="shared" si="39"/>
        <v>0</v>
      </c>
      <c r="IE12" s="39">
        <f t="shared" si="39"/>
        <v>0</v>
      </c>
      <c r="IF12" s="39">
        <f t="shared" si="39"/>
        <v>0</v>
      </c>
      <c r="IG12" s="39">
        <f t="shared" si="39"/>
        <v>0</v>
      </c>
      <c r="IH12" s="39">
        <f t="shared" si="39"/>
        <v>0</v>
      </c>
      <c r="II12" s="39">
        <f t="shared" si="39"/>
        <v>0</v>
      </c>
      <c r="IJ12" s="39">
        <f t="shared" si="39"/>
        <v>0</v>
      </c>
      <c r="IK12" s="39">
        <f t="shared" si="39"/>
        <v>0</v>
      </c>
      <c r="IL12" s="39">
        <f t="shared" si="39"/>
        <v>0</v>
      </c>
      <c r="IM12" s="39">
        <f t="shared" si="39"/>
        <v>0</v>
      </c>
      <c r="IN12" s="39">
        <f t="shared" si="39"/>
        <v>0</v>
      </c>
      <c r="IO12" s="39">
        <f t="shared" si="39"/>
        <v>0</v>
      </c>
      <c r="IP12" s="39">
        <f t="shared" si="39"/>
        <v>0</v>
      </c>
      <c r="IQ12" s="39">
        <f t="shared" si="39"/>
        <v>0</v>
      </c>
      <c r="IR12" s="431">
        <f t="shared" si="39"/>
        <v>0</v>
      </c>
    </row>
    <row r="13" spans="1:256" ht="12" customHeight="1" x14ac:dyDescent="0.25">
      <c r="A13" s="68" t="s">
        <v>24</v>
      </c>
      <c r="B13" s="430"/>
      <c r="C13" s="39">
        <f t="shared" ref="C13:BM13" si="40">C78</f>
        <v>0</v>
      </c>
      <c r="D13" s="39">
        <f t="shared" si="40"/>
        <v>0</v>
      </c>
      <c r="E13" s="39">
        <f t="shared" si="40"/>
        <v>0</v>
      </c>
      <c r="F13" s="39">
        <f t="shared" si="40"/>
        <v>0</v>
      </c>
      <c r="G13" s="39">
        <f t="shared" si="40"/>
        <v>0</v>
      </c>
      <c r="H13" s="39">
        <f t="shared" si="40"/>
        <v>0</v>
      </c>
      <c r="I13" s="39">
        <f t="shared" si="40"/>
        <v>0</v>
      </c>
      <c r="J13" s="39">
        <f t="shared" si="40"/>
        <v>0</v>
      </c>
      <c r="K13" s="39">
        <f t="shared" si="40"/>
        <v>0</v>
      </c>
      <c r="L13" s="39">
        <f t="shared" si="40"/>
        <v>0</v>
      </c>
      <c r="M13" s="39">
        <f t="shared" si="40"/>
        <v>0</v>
      </c>
      <c r="N13" s="39">
        <f t="shared" si="40"/>
        <v>0</v>
      </c>
      <c r="O13" s="39">
        <f t="shared" si="40"/>
        <v>0</v>
      </c>
      <c r="P13" s="39">
        <f t="shared" si="40"/>
        <v>0</v>
      </c>
      <c r="Q13" s="39">
        <f t="shared" si="40"/>
        <v>0</v>
      </c>
      <c r="R13" s="39">
        <f t="shared" si="40"/>
        <v>0</v>
      </c>
      <c r="S13" s="39">
        <f t="shared" si="40"/>
        <v>0</v>
      </c>
      <c r="T13" s="39">
        <f t="shared" si="40"/>
        <v>0</v>
      </c>
      <c r="U13" s="39">
        <f t="shared" si="40"/>
        <v>0</v>
      </c>
      <c r="V13" s="39">
        <f t="shared" si="40"/>
        <v>0</v>
      </c>
      <c r="W13" s="39">
        <f t="shared" si="40"/>
        <v>0</v>
      </c>
      <c r="X13" s="39">
        <f t="shared" si="40"/>
        <v>0</v>
      </c>
      <c r="Y13" s="39">
        <f t="shared" si="40"/>
        <v>0</v>
      </c>
      <c r="Z13" s="39">
        <f t="shared" si="40"/>
        <v>0</v>
      </c>
      <c r="AA13" s="39">
        <f t="shared" si="40"/>
        <v>0</v>
      </c>
      <c r="AB13" s="39">
        <f t="shared" si="40"/>
        <v>0</v>
      </c>
      <c r="AC13" s="39">
        <f t="shared" si="40"/>
        <v>0</v>
      </c>
      <c r="AD13" s="39">
        <f t="shared" si="40"/>
        <v>0</v>
      </c>
      <c r="AE13" s="39">
        <f t="shared" si="40"/>
        <v>0</v>
      </c>
      <c r="AF13" s="39">
        <f t="shared" si="40"/>
        <v>0</v>
      </c>
      <c r="AG13" s="39">
        <f t="shared" si="40"/>
        <v>0</v>
      </c>
      <c r="AH13" s="39">
        <f t="shared" si="40"/>
        <v>0</v>
      </c>
      <c r="AI13" s="39">
        <f t="shared" si="40"/>
        <v>0</v>
      </c>
      <c r="AJ13" s="39">
        <f t="shared" si="40"/>
        <v>0</v>
      </c>
      <c r="AK13" s="39">
        <f t="shared" si="40"/>
        <v>0</v>
      </c>
      <c r="AL13" s="39">
        <f t="shared" si="40"/>
        <v>0</v>
      </c>
      <c r="AM13" s="39">
        <f t="shared" si="40"/>
        <v>0</v>
      </c>
      <c r="AN13" s="39">
        <f t="shared" si="40"/>
        <v>0</v>
      </c>
      <c r="AO13" s="39">
        <f t="shared" si="40"/>
        <v>0</v>
      </c>
      <c r="AP13" s="39">
        <f t="shared" si="40"/>
        <v>0</v>
      </c>
      <c r="AQ13" s="39">
        <f t="shared" si="40"/>
        <v>0</v>
      </c>
      <c r="AR13" s="39">
        <f t="shared" si="40"/>
        <v>0</v>
      </c>
      <c r="AS13" s="39">
        <f t="shared" si="40"/>
        <v>0</v>
      </c>
      <c r="AT13" s="39">
        <f t="shared" si="40"/>
        <v>0</v>
      </c>
      <c r="AU13" s="39">
        <f t="shared" si="40"/>
        <v>0</v>
      </c>
      <c r="AV13" s="39">
        <f t="shared" si="40"/>
        <v>0</v>
      </c>
      <c r="AW13" s="39">
        <f t="shared" si="40"/>
        <v>0</v>
      </c>
      <c r="AX13" s="39">
        <f t="shared" si="40"/>
        <v>0</v>
      </c>
      <c r="AY13" s="39">
        <f t="shared" si="40"/>
        <v>0</v>
      </c>
      <c r="AZ13" s="39">
        <f t="shared" si="40"/>
        <v>0</v>
      </c>
      <c r="BA13" s="39">
        <f t="shared" si="40"/>
        <v>0</v>
      </c>
      <c r="BB13" s="39">
        <f t="shared" si="40"/>
        <v>0</v>
      </c>
      <c r="BC13" s="39">
        <f t="shared" si="40"/>
        <v>0</v>
      </c>
      <c r="BD13" s="39">
        <f t="shared" si="40"/>
        <v>0</v>
      </c>
      <c r="BE13" s="39">
        <f t="shared" si="40"/>
        <v>0</v>
      </c>
      <c r="BF13" s="39">
        <f t="shared" si="40"/>
        <v>0</v>
      </c>
      <c r="BG13" s="39">
        <f t="shared" si="40"/>
        <v>0</v>
      </c>
      <c r="BH13" s="39">
        <f t="shared" si="40"/>
        <v>0</v>
      </c>
      <c r="BI13" s="39">
        <f t="shared" si="40"/>
        <v>0</v>
      </c>
      <c r="BJ13" s="39">
        <f t="shared" si="40"/>
        <v>0</v>
      </c>
      <c r="BK13" s="39">
        <f t="shared" si="40"/>
        <v>0</v>
      </c>
      <c r="BL13" s="39">
        <f t="shared" si="40"/>
        <v>0</v>
      </c>
      <c r="BM13" s="39">
        <f t="shared" si="40"/>
        <v>0</v>
      </c>
      <c r="BN13" s="39">
        <f t="shared" ref="BN13:CX13" si="41">BN78</f>
        <v>0</v>
      </c>
      <c r="BO13" s="39">
        <f t="shared" si="41"/>
        <v>0</v>
      </c>
      <c r="BP13" s="39">
        <f t="shared" si="41"/>
        <v>0</v>
      </c>
      <c r="BQ13" s="39">
        <f t="shared" si="41"/>
        <v>0</v>
      </c>
      <c r="BR13" s="39">
        <f t="shared" si="41"/>
        <v>0</v>
      </c>
      <c r="BS13" s="39">
        <f t="shared" si="41"/>
        <v>0</v>
      </c>
      <c r="BT13" s="39">
        <f t="shared" si="41"/>
        <v>0</v>
      </c>
      <c r="BU13" s="39">
        <f t="shared" si="41"/>
        <v>0</v>
      </c>
      <c r="BV13" s="39">
        <f t="shared" si="41"/>
        <v>0</v>
      </c>
      <c r="BW13" s="39">
        <f t="shared" si="41"/>
        <v>0</v>
      </c>
      <c r="BX13" s="39">
        <f t="shared" si="41"/>
        <v>0</v>
      </c>
      <c r="BY13" s="39">
        <f t="shared" si="41"/>
        <v>0</v>
      </c>
      <c r="BZ13" s="39">
        <f t="shared" si="41"/>
        <v>0</v>
      </c>
      <c r="CA13" s="39">
        <f t="shared" si="41"/>
        <v>0</v>
      </c>
      <c r="CB13" s="39">
        <f t="shared" si="41"/>
        <v>0</v>
      </c>
      <c r="CC13" s="39">
        <f t="shared" si="41"/>
        <v>0</v>
      </c>
      <c r="CD13" s="39">
        <f t="shared" si="41"/>
        <v>0</v>
      </c>
      <c r="CE13" s="39">
        <f t="shared" si="41"/>
        <v>0</v>
      </c>
      <c r="CF13" s="39">
        <f t="shared" si="41"/>
        <v>0</v>
      </c>
      <c r="CG13" s="39">
        <f t="shared" si="41"/>
        <v>0</v>
      </c>
      <c r="CH13" s="39">
        <f t="shared" si="41"/>
        <v>0</v>
      </c>
      <c r="CI13" s="39">
        <f t="shared" si="41"/>
        <v>0</v>
      </c>
      <c r="CJ13" s="39">
        <f t="shared" si="41"/>
        <v>0</v>
      </c>
      <c r="CK13" s="39">
        <f t="shared" si="41"/>
        <v>0</v>
      </c>
      <c r="CL13" s="39">
        <f t="shared" si="41"/>
        <v>0</v>
      </c>
      <c r="CM13" s="39">
        <f t="shared" si="41"/>
        <v>0</v>
      </c>
      <c r="CN13" s="39">
        <f t="shared" si="41"/>
        <v>0</v>
      </c>
      <c r="CO13" s="39">
        <f t="shared" si="41"/>
        <v>0</v>
      </c>
      <c r="CP13" s="39">
        <f t="shared" si="41"/>
        <v>0</v>
      </c>
      <c r="CQ13" s="39">
        <f t="shared" si="41"/>
        <v>0</v>
      </c>
      <c r="CR13" s="39">
        <f t="shared" si="41"/>
        <v>0</v>
      </c>
      <c r="CS13" s="39">
        <f t="shared" si="41"/>
        <v>0</v>
      </c>
      <c r="CT13" s="39">
        <f t="shared" si="41"/>
        <v>0</v>
      </c>
      <c r="CU13" s="39">
        <f t="shared" si="41"/>
        <v>0</v>
      </c>
      <c r="CV13" s="39">
        <f t="shared" si="41"/>
        <v>0</v>
      </c>
      <c r="CW13" s="39">
        <f t="shared" si="41"/>
        <v>0</v>
      </c>
      <c r="CX13" s="39">
        <f t="shared" si="41"/>
        <v>0</v>
      </c>
      <c r="CY13" s="39">
        <f t="shared" ref="CY13:EM13" si="42">CY78</f>
        <v>0</v>
      </c>
      <c r="CZ13" s="39">
        <f t="shared" si="42"/>
        <v>0</v>
      </c>
      <c r="DA13" s="39">
        <f t="shared" si="42"/>
        <v>0</v>
      </c>
      <c r="DB13" s="39">
        <f t="shared" si="42"/>
        <v>0</v>
      </c>
      <c r="DC13" s="39">
        <f t="shared" si="42"/>
        <v>0</v>
      </c>
      <c r="DD13" s="39">
        <f t="shared" si="42"/>
        <v>0</v>
      </c>
      <c r="DE13" s="39">
        <f t="shared" si="42"/>
        <v>0</v>
      </c>
      <c r="DF13" s="39">
        <f t="shared" si="42"/>
        <v>0</v>
      </c>
      <c r="DG13" s="39">
        <f t="shared" si="42"/>
        <v>0</v>
      </c>
      <c r="DH13" s="39">
        <f t="shared" si="42"/>
        <v>0</v>
      </c>
      <c r="DI13" s="39">
        <f t="shared" si="42"/>
        <v>0</v>
      </c>
      <c r="DJ13" s="39">
        <f t="shared" si="42"/>
        <v>0</v>
      </c>
      <c r="DK13" s="39">
        <f t="shared" si="42"/>
        <v>0</v>
      </c>
      <c r="DL13" s="39">
        <f t="shared" si="42"/>
        <v>0</v>
      </c>
      <c r="DM13" s="39">
        <f t="shared" si="42"/>
        <v>0</v>
      </c>
      <c r="DN13" s="39">
        <f t="shared" si="42"/>
        <v>0</v>
      </c>
      <c r="DO13" s="39">
        <f t="shared" si="42"/>
        <v>0</v>
      </c>
      <c r="DP13" s="39">
        <f t="shared" si="42"/>
        <v>0</v>
      </c>
      <c r="DQ13" s="39">
        <f t="shared" si="42"/>
        <v>0</v>
      </c>
      <c r="DR13" s="39">
        <f t="shared" si="42"/>
        <v>0</v>
      </c>
      <c r="DS13" s="39">
        <f t="shared" si="42"/>
        <v>0</v>
      </c>
      <c r="DT13" s="39">
        <f t="shared" si="42"/>
        <v>0</v>
      </c>
      <c r="DU13" s="39">
        <f t="shared" si="42"/>
        <v>0</v>
      </c>
      <c r="DV13" s="39">
        <f t="shared" si="42"/>
        <v>0</v>
      </c>
      <c r="DW13" s="39">
        <f t="shared" si="42"/>
        <v>0</v>
      </c>
      <c r="DX13" s="39">
        <f t="shared" si="42"/>
        <v>0</v>
      </c>
      <c r="DY13" s="39">
        <f t="shared" si="42"/>
        <v>0</v>
      </c>
      <c r="DZ13" s="39">
        <f t="shared" si="42"/>
        <v>0</v>
      </c>
      <c r="EA13" s="39">
        <f t="shared" si="42"/>
        <v>0</v>
      </c>
      <c r="EB13" s="39">
        <f t="shared" si="42"/>
        <v>0</v>
      </c>
      <c r="EC13" s="39">
        <f t="shared" si="42"/>
        <v>0</v>
      </c>
      <c r="ED13" s="39">
        <f t="shared" si="42"/>
        <v>0</v>
      </c>
      <c r="EE13" s="39">
        <f t="shared" si="42"/>
        <v>0</v>
      </c>
      <c r="EF13" s="39">
        <f t="shared" si="42"/>
        <v>0</v>
      </c>
      <c r="EG13" s="39">
        <f t="shared" si="42"/>
        <v>0</v>
      </c>
      <c r="EH13" s="39">
        <f t="shared" si="42"/>
        <v>0</v>
      </c>
      <c r="EI13" s="39">
        <f t="shared" si="42"/>
        <v>0</v>
      </c>
      <c r="EJ13" s="39">
        <f t="shared" si="42"/>
        <v>0</v>
      </c>
      <c r="EK13" s="39">
        <f t="shared" si="42"/>
        <v>0</v>
      </c>
      <c r="EL13" s="39">
        <f t="shared" si="42"/>
        <v>0</v>
      </c>
      <c r="EM13" s="39">
        <f t="shared" si="42"/>
        <v>0</v>
      </c>
      <c r="EN13" s="39">
        <f t="shared" ref="EN13:EY13" si="43">EN78</f>
        <v>0</v>
      </c>
      <c r="EO13" s="39">
        <f t="shared" si="43"/>
        <v>0</v>
      </c>
      <c r="EP13" s="39">
        <f t="shared" si="43"/>
        <v>0</v>
      </c>
      <c r="EQ13" s="39">
        <f t="shared" si="43"/>
        <v>1785.5893942581631</v>
      </c>
      <c r="ER13" s="39">
        <f t="shared" si="43"/>
        <v>1376.4087383904534</v>
      </c>
      <c r="ES13" s="39">
        <f t="shared" si="43"/>
        <v>1063.5621321302588</v>
      </c>
      <c r="ET13" s="39">
        <f t="shared" si="43"/>
        <v>823.24972945596528</v>
      </c>
      <c r="EU13" s="39">
        <f t="shared" si="43"/>
        <v>637.72624297888649</v>
      </c>
      <c r="EV13" s="39">
        <f t="shared" si="43"/>
        <v>493.2780031364295</v>
      </c>
      <c r="EW13" s="39">
        <f t="shared" si="43"/>
        <v>379.93058443133265</v>
      </c>
      <c r="EX13" s="39">
        <f t="shared" si="43"/>
        <v>289.82106237731796</v>
      </c>
      <c r="EY13" s="39">
        <f t="shared" si="43"/>
        <v>217.38126326398196</v>
      </c>
      <c r="EZ13" s="39">
        <f t="shared" ref="EZ13:HK13" si="44">EZ78</f>
        <v>163.01087123835561</v>
      </c>
      <c r="FA13" s="39">
        <f t="shared" si="44"/>
        <v>141.64921261314967</v>
      </c>
      <c r="FB13" s="39">
        <f t="shared" si="44"/>
        <v>143.82820133878676</v>
      </c>
      <c r="FC13" s="39">
        <f t="shared" si="44"/>
        <v>145.26780282100017</v>
      </c>
      <c r="FD13" s="39">
        <f t="shared" si="44"/>
        <v>145.96240801311004</v>
      </c>
      <c r="FE13" s="39">
        <f t="shared" si="44"/>
        <v>0</v>
      </c>
      <c r="FF13" s="39">
        <f t="shared" si="44"/>
        <v>0</v>
      </c>
      <c r="FG13" s="39">
        <f t="shared" si="44"/>
        <v>0</v>
      </c>
      <c r="FH13" s="39">
        <f t="shared" si="44"/>
        <v>0</v>
      </c>
      <c r="FI13" s="39">
        <f t="shared" si="44"/>
        <v>0</v>
      </c>
      <c r="FJ13" s="39">
        <f t="shared" si="44"/>
        <v>0</v>
      </c>
      <c r="FK13" s="39">
        <f t="shared" si="44"/>
        <v>0</v>
      </c>
      <c r="FL13" s="39">
        <f t="shared" si="44"/>
        <v>0</v>
      </c>
      <c r="FM13" s="39">
        <f t="shared" si="44"/>
        <v>0</v>
      </c>
      <c r="FN13" s="39">
        <f t="shared" si="44"/>
        <v>0</v>
      </c>
      <c r="FO13" s="39">
        <f t="shared" si="44"/>
        <v>0</v>
      </c>
      <c r="FP13" s="39">
        <f t="shared" si="44"/>
        <v>0</v>
      </c>
      <c r="FQ13" s="39">
        <f t="shared" si="44"/>
        <v>0</v>
      </c>
      <c r="FR13" s="39">
        <f t="shared" si="44"/>
        <v>0</v>
      </c>
      <c r="FS13" s="39">
        <f t="shared" si="44"/>
        <v>0</v>
      </c>
      <c r="FT13" s="39">
        <f t="shared" si="44"/>
        <v>0</v>
      </c>
      <c r="FU13" s="39">
        <f t="shared" si="44"/>
        <v>0</v>
      </c>
      <c r="FV13" s="39">
        <f t="shared" si="44"/>
        <v>0</v>
      </c>
      <c r="FW13" s="39">
        <f t="shared" si="44"/>
        <v>0</v>
      </c>
      <c r="FX13" s="39">
        <f t="shared" si="44"/>
        <v>0</v>
      </c>
      <c r="FY13" s="39">
        <f t="shared" si="44"/>
        <v>0</v>
      </c>
      <c r="FZ13" s="39">
        <f t="shared" si="44"/>
        <v>0</v>
      </c>
      <c r="GA13" s="39">
        <f t="shared" si="44"/>
        <v>0</v>
      </c>
      <c r="GB13" s="39">
        <f t="shared" si="44"/>
        <v>0</v>
      </c>
      <c r="GC13" s="39">
        <f t="shared" si="44"/>
        <v>0</v>
      </c>
      <c r="GD13" s="39">
        <f t="shared" si="44"/>
        <v>0</v>
      </c>
      <c r="GE13" s="39">
        <f t="shared" si="44"/>
        <v>0</v>
      </c>
      <c r="GF13" s="39">
        <f t="shared" si="44"/>
        <v>0</v>
      </c>
      <c r="GG13" s="39">
        <f t="shared" si="44"/>
        <v>0</v>
      </c>
      <c r="GH13" s="39">
        <f t="shared" si="44"/>
        <v>0</v>
      </c>
      <c r="GI13" s="39">
        <f t="shared" si="44"/>
        <v>0</v>
      </c>
      <c r="GJ13" s="39">
        <f t="shared" si="44"/>
        <v>0</v>
      </c>
      <c r="GK13" s="39">
        <f t="shared" si="44"/>
        <v>0</v>
      </c>
      <c r="GL13" s="39">
        <f t="shared" si="44"/>
        <v>0</v>
      </c>
      <c r="GM13" s="39">
        <f t="shared" si="44"/>
        <v>0</v>
      </c>
      <c r="GN13" s="39">
        <f t="shared" si="44"/>
        <v>0</v>
      </c>
      <c r="GO13" s="39">
        <f t="shared" si="44"/>
        <v>0</v>
      </c>
      <c r="GP13" s="39">
        <f t="shared" si="44"/>
        <v>0</v>
      </c>
      <c r="GQ13" s="39">
        <f t="shared" si="44"/>
        <v>0</v>
      </c>
      <c r="GR13" s="39">
        <f t="shared" si="44"/>
        <v>0</v>
      </c>
      <c r="GS13" s="39">
        <f t="shared" si="44"/>
        <v>0</v>
      </c>
      <c r="GT13" s="39">
        <f t="shared" si="44"/>
        <v>0</v>
      </c>
      <c r="GU13" s="39">
        <f t="shared" si="44"/>
        <v>0</v>
      </c>
      <c r="GV13" s="39">
        <f t="shared" si="44"/>
        <v>0</v>
      </c>
      <c r="GW13" s="39">
        <f t="shared" si="44"/>
        <v>0</v>
      </c>
      <c r="GX13" s="39">
        <f t="shared" si="44"/>
        <v>0</v>
      </c>
      <c r="GY13" s="39">
        <f t="shared" si="44"/>
        <v>0</v>
      </c>
      <c r="GZ13" s="39">
        <f t="shared" si="44"/>
        <v>0</v>
      </c>
      <c r="HA13" s="39">
        <f t="shared" si="44"/>
        <v>0</v>
      </c>
      <c r="HB13" s="39">
        <f t="shared" si="44"/>
        <v>0</v>
      </c>
      <c r="HC13" s="39">
        <f t="shared" si="44"/>
        <v>0</v>
      </c>
      <c r="HD13" s="39">
        <f t="shared" si="44"/>
        <v>0</v>
      </c>
      <c r="HE13" s="39">
        <f t="shared" si="44"/>
        <v>0</v>
      </c>
      <c r="HF13" s="39">
        <f t="shared" si="44"/>
        <v>0</v>
      </c>
      <c r="HG13" s="39">
        <f t="shared" si="44"/>
        <v>0</v>
      </c>
      <c r="HH13" s="39">
        <f t="shared" si="44"/>
        <v>0</v>
      </c>
      <c r="HI13" s="39">
        <f t="shared" si="44"/>
        <v>0</v>
      </c>
      <c r="HJ13" s="39">
        <f t="shared" si="44"/>
        <v>0</v>
      </c>
      <c r="HK13" s="39">
        <f t="shared" si="44"/>
        <v>0</v>
      </c>
      <c r="HL13" s="39">
        <f t="shared" ref="HL13:IR13" si="45">HL78</f>
        <v>0</v>
      </c>
      <c r="HM13" s="39">
        <f t="shared" si="45"/>
        <v>0</v>
      </c>
      <c r="HN13" s="39">
        <f t="shared" si="45"/>
        <v>0</v>
      </c>
      <c r="HO13" s="39">
        <f t="shared" si="45"/>
        <v>0</v>
      </c>
      <c r="HP13" s="39">
        <f t="shared" si="45"/>
        <v>0</v>
      </c>
      <c r="HQ13" s="39">
        <f t="shared" si="45"/>
        <v>0</v>
      </c>
      <c r="HR13" s="39">
        <f t="shared" si="45"/>
        <v>0</v>
      </c>
      <c r="HS13" s="39">
        <f t="shared" si="45"/>
        <v>0</v>
      </c>
      <c r="HT13" s="39">
        <f t="shared" si="45"/>
        <v>0</v>
      </c>
      <c r="HU13" s="39">
        <f t="shared" si="45"/>
        <v>0</v>
      </c>
      <c r="HV13" s="39">
        <f t="shared" si="45"/>
        <v>0</v>
      </c>
      <c r="HW13" s="39">
        <f t="shared" si="45"/>
        <v>0</v>
      </c>
      <c r="HX13" s="39">
        <f t="shared" si="45"/>
        <v>0</v>
      </c>
      <c r="HY13" s="39">
        <f t="shared" si="45"/>
        <v>0</v>
      </c>
      <c r="HZ13" s="39">
        <f t="shared" si="45"/>
        <v>0</v>
      </c>
      <c r="IA13" s="39">
        <f t="shared" si="45"/>
        <v>0</v>
      </c>
      <c r="IB13" s="39">
        <f t="shared" si="45"/>
        <v>0</v>
      </c>
      <c r="IC13" s="39">
        <f t="shared" si="45"/>
        <v>0</v>
      </c>
      <c r="ID13" s="39">
        <f t="shared" si="45"/>
        <v>0</v>
      </c>
      <c r="IE13" s="39">
        <f t="shared" si="45"/>
        <v>0</v>
      </c>
      <c r="IF13" s="39">
        <f t="shared" si="45"/>
        <v>0</v>
      </c>
      <c r="IG13" s="39">
        <f t="shared" si="45"/>
        <v>0</v>
      </c>
      <c r="IH13" s="39">
        <f t="shared" si="45"/>
        <v>0</v>
      </c>
      <c r="II13" s="39">
        <f t="shared" si="45"/>
        <v>0</v>
      </c>
      <c r="IJ13" s="39">
        <f t="shared" si="45"/>
        <v>0</v>
      </c>
      <c r="IK13" s="39">
        <f t="shared" si="45"/>
        <v>0</v>
      </c>
      <c r="IL13" s="39">
        <f t="shared" si="45"/>
        <v>0</v>
      </c>
      <c r="IM13" s="39">
        <f t="shared" si="45"/>
        <v>0</v>
      </c>
      <c r="IN13" s="39">
        <f t="shared" si="45"/>
        <v>0</v>
      </c>
      <c r="IO13" s="39">
        <f t="shared" si="45"/>
        <v>0</v>
      </c>
      <c r="IP13" s="39">
        <f t="shared" si="45"/>
        <v>0</v>
      </c>
      <c r="IQ13" s="39">
        <f t="shared" si="45"/>
        <v>0</v>
      </c>
      <c r="IR13" s="431">
        <f t="shared" si="45"/>
        <v>0</v>
      </c>
    </row>
    <row r="14" spans="1:256" ht="12" customHeight="1" x14ac:dyDescent="0.25">
      <c r="A14" s="68" t="s">
        <v>25</v>
      </c>
      <c r="B14" s="430"/>
      <c r="C14" s="39">
        <f t="shared" ref="C14:BM14" si="46">C83</f>
        <v>0</v>
      </c>
      <c r="D14" s="39">
        <f t="shared" si="46"/>
        <v>0</v>
      </c>
      <c r="E14" s="39">
        <f t="shared" si="46"/>
        <v>0</v>
      </c>
      <c r="F14" s="39">
        <f t="shared" si="46"/>
        <v>0</v>
      </c>
      <c r="G14" s="39">
        <f t="shared" si="46"/>
        <v>0</v>
      </c>
      <c r="H14" s="39">
        <f t="shared" si="46"/>
        <v>0</v>
      </c>
      <c r="I14" s="39">
        <f t="shared" si="46"/>
        <v>0</v>
      </c>
      <c r="J14" s="39">
        <f t="shared" si="46"/>
        <v>0</v>
      </c>
      <c r="K14" s="39">
        <f t="shared" si="46"/>
        <v>0</v>
      </c>
      <c r="L14" s="39">
        <f t="shared" si="46"/>
        <v>0</v>
      </c>
      <c r="M14" s="39">
        <f t="shared" si="46"/>
        <v>0</v>
      </c>
      <c r="N14" s="39">
        <f t="shared" si="46"/>
        <v>0</v>
      </c>
      <c r="O14" s="39">
        <f t="shared" si="46"/>
        <v>0</v>
      </c>
      <c r="P14" s="39">
        <f t="shared" si="46"/>
        <v>0</v>
      </c>
      <c r="Q14" s="39">
        <f t="shared" si="46"/>
        <v>0</v>
      </c>
      <c r="R14" s="39">
        <f t="shared" si="46"/>
        <v>0</v>
      </c>
      <c r="S14" s="39">
        <f t="shared" si="46"/>
        <v>0</v>
      </c>
      <c r="T14" s="39">
        <f t="shared" si="46"/>
        <v>0</v>
      </c>
      <c r="U14" s="39">
        <f t="shared" si="46"/>
        <v>0</v>
      </c>
      <c r="V14" s="39">
        <f t="shared" si="46"/>
        <v>0</v>
      </c>
      <c r="W14" s="39">
        <f t="shared" si="46"/>
        <v>0</v>
      </c>
      <c r="X14" s="39">
        <f t="shared" si="46"/>
        <v>0</v>
      </c>
      <c r="Y14" s="39">
        <f t="shared" si="46"/>
        <v>0</v>
      </c>
      <c r="Z14" s="39">
        <f t="shared" si="46"/>
        <v>0</v>
      </c>
      <c r="AA14" s="39">
        <f t="shared" si="46"/>
        <v>0</v>
      </c>
      <c r="AB14" s="39">
        <f t="shared" si="46"/>
        <v>0</v>
      </c>
      <c r="AC14" s="39">
        <f t="shared" si="46"/>
        <v>0</v>
      </c>
      <c r="AD14" s="39">
        <f t="shared" si="46"/>
        <v>0</v>
      </c>
      <c r="AE14" s="39">
        <f t="shared" si="46"/>
        <v>0</v>
      </c>
      <c r="AF14" s="39">
        <f t="shared" si="46"/>
        <v>0</v>
      </c>
      <c r="AG14" s="39">
        <f t="shared" si="46"/>
        <v>0</v>
      </c>
      <c r="AH14" s="39">
        <f t="shared" si="46"/>
        <v>0</v>
      </c>
      <c r="AI14" s="39">
        <f t="shared" si="46"/>
        <v>0</v>
      </c>
      <c r="AJ14" s="39">
        <f t="shared" si="46"/>
        <v>0</v>
      </c>
      <c r="AK14" s="39">
        <f t="shared" si="46"/>
        <v>0</v>
      </c>
      <c r="AL14" s="39">
        <f t="shared" si="46"/>
        <v>0</v>
      </c>
      <c r="AM14" s="39">
        <f t="shared" si="46"/>
        <v>0</v>
      </c>
      <c r="AN14" s="39">
        <f t="shared" si="46"/>
        <v>0</v>
      </c>
      <c r="AO14" s="39">
        <f t="shared" si="46"/>
        <v>0</v>
      </c>
      <c r="AP14" s="39">
        <f t="shared" si="46"/>
        <v>0</v>
      </c>
      <c r="AQ14" s="39">
        <f t="shared" si="46"/>
        <v>0</v>
      </c>
      <c r="AR14" s="39">
        <f t="shared" si="46"/>
        <v>0</v>
      </c>
      <c r="AS14" s="39">
        <f t="shared" si="46"/>
        <v>0</v>
      </c>
      <c r="AT14" s="39">
        <f t="shared" si="46"/>
        <v>0</v>
      </c>
      <c r="AU14" s="39">
        <f t="shared" si="46"/>
        <v>0</v>
      </c>
      <c r="AV14" s="39">
        <f t="shared" si="46"/>
        <v>0</v>
      </c>
      <c r="AW14" s="39">
        <f t="shared" si="46"/>
        <v>0</v>
      </c>
      <c r="AX14" s="39">
        <f t="shared" si="46"/>
        <v>0</v>
      </c>
      <c r="AY14" s="39">
        <f t="shared" si="46"/>
        <v>0</v>
      </c>
      <c r="AZ14" s="39">
        <f t="shared" si="46"/>
        <v>0</v>
      </c>
      <c r="BA14" s="39">
        <f t="shared" si="46"/>
        <v>0</v>
      </c>
      <c r="BB14" s="39">
        <f t="shared" si="46"/>
        <v>0</v>
      </c>
      <c r="BC14" s="39">
        <f t="shared" si="46"/>
        <v>0</v>
      </c>
      <c r="BD14" s="39">
        <f t="shared" si="46"/>
        <v>0</v>
      </c>
      <c r="BE14" s="39">
        <f t="shared" si="46"/>
        <v>0</v>
      </c>
      <c r="BF14" s="39">
        <f t="shared" si="46"/>
        <v>0</v>
      </c>
      <c r="BG14" s="39">
        <f t="shared" si="46"/>
        <v>0</v>
      </c>
      <c r="BH14" s="39">
        <f t="shared" si="46"/>
        <v>0</v>
      </c>
      <c r="BI14" s="39">
        <f t="shared" si="46"/>
        <v>0</v>
      </c>
      <c r="BJ14" s="39">
        <f t="shared" si="46"/>
        <v>0</v>
      </c>
      <c r="BK14" s="39">
        <f t="shared" si="46"/>
        <v>0</v>
      </c>
      <c r="BL14" s="39">
        <f t="shared" si="46"/>
        <v>0</v>
      </c>
      <c r="BM14" s="39">
        <f t="shared" si="46"/>
        <v>0</v>
      </c>
      <c r="BN14" s="39">
        <f t="shared" ref="BN14:CX14" si="47">BN83</f>
        <v>0</v>
      </c>
      <c r="BO14" s="39">
        <f t="shared" si="47"/>
        <v>0</v>
      </c>
      <c r="BP14" s="39">
        <f t="shared" si="47"/>
        <v>0</v>
      </c>
      <c r="BQ14" s="39">
        <f t="shared" si="47"/>
        <v>0</v>
      </c>
      <c r="BR14" s="39">
        <f t="shared" si="47"/>
        <v>0</v>
      </c>
      <c r="BS14" s="39">
        <f t="shared" si="47"/>
        <v>0</v>
      </c>
      <c r="BT14" s="39">
        <f t="shared" si="47"/>
        <v>0</v>
      </c>
      <c r="BU14" s="39">
        <f t="shared" si="47"/>
        <v>0</v>
      </c>
      <c r="BV14" s="39">
        <f t="shared" si="47"/>
        <v>0</v>
      </c>
      <c r="BW14" s="39">
        <f t="shared" si="47"/>
        <v>0</v>
      </c>
      <c r="BX14" s="39">
        <f t="shared" si="47"/>
        <v>0</v>
      </c>
      <c r="BY14" s="39">
        <f t="shared" si="47"/>
        <v>0</v>
      </c>
      <c r="BZ14" s="39">
        <f t="shared" si="47"/>
        <v>0</v>
      </c>
      <c r="CA14" s="39">
        <f t="shared" si="47"/>
        <v>0</v>
      </c>
      <c r="CB14" s="39">
        <f t="shared" si="47"/>
        <v>0</v>
      </c>
      <c r="CC14" s="39">
        <f t="shared" si="47"/>
        <v>0</v>
      </c>
      <c r="CD14" s="39">
        <f t="shared" si="47"/>
        <v>0</v>
      </c>
      <c r="CE14" s="39">
        <f t="shared" si="47"/>
        <v>0</v>
      </c>
      <c r="CF14" s="39">
        <f t="shared" si="47"/>
        <v>0</v>
      </c>
      <c r="CG14" s="39">
        <f t="shared" si="47"/>
        <v>0</v>
      </c>
      <c r="CH14" s="39">
        <f t="shared" si="47"/>
        <v>0</v>
      </c>
      <c r="CI14" s="39">
        <f t="shared" si="47"/>
        <v>0</v>
      </c>
      <c r="CJ14" s="39">
        <f t="shared" si="47"/>
        <v>0</v>
      </c>
      <c r="CK14" s="39">
        <f t="shared" si="47"/>
        <v>0</v>
      </c>
      <c r="CL14" s="39">
        <f t="shared" si="47"/>
        <v>0</v>
      </c>
      <c r="CM14" s="39">
        <f t="shared" si="47"/>
        <v>0</v>
      </c>
      <c r="CN14" s="39">
        <f t="shared" si="47"/>
        <v>0</v>
      </c>
      <c r="CO14" s="39">
        <f t="shared" si="47"/>
        <v>0</v>
      </c>
      <c r="CP14" s="39">
        <f t="shared" si="47"/>
        <v>0</v>
      </c>
      <c r="CQ14" s="39">
        <f t="shared" si="47"/>
        <v>0</v>
      </c>
      <c r="CR14" s="39">
        <f t="shared" si="47"/>
        <v>0</v>
      </c>
      <c r="CS14" s="39">
        <f t="shared" si="47"/>
        <v>0</v>
      </c>
      <c r="CT14" s="39">
        <f t="shared" si="47"/>
        <v>0</v>
      </c>
      <c r="CU14" s="39">
        <f t="shared" si="47"/>
        <v>0</v>
      </c>
      <c r="CV14" s="39">
        <f t="shared" si="47"/>
        <v>0</v>
      </c>
      <c r="CW14" s="39">
        <f t="shared" si="47"/>
        <v>0</v>
      </c>
      <c r="CX14" s="39">
        <f t="shared" si="47"/>
        <v>0</v>
      </c>
      <c r="CY14" s="39">
        <f t="shared" ref="CY14:EM14" si="48">CY83</f>
        <v>0</v>
      </c>
      <c r="CZ14" s="39">
        <f t="shared" si="48"/>
        <v>0</v>
      </c>
      <c r="DA14" s="39">
        <f t="shared" si="48"/>
        <v>0</v>
      </c>
      <c r="DB14" s="39">
        <f t="shared" si="48"/>
        <v>0</v>
      </c>
      <c r="DC14" s="39">
        <f t="shared" si="48"/>
        <v>0</v>
      </c>
      <c r="DD14" s="39">
        <f t="shared" si="48"/>
        <v>0</v>
      </c>
      <c r="DE14" s="39">
        <f t="shared" si="48"/>
        <v>0</v>
      </c>
      <c r="DF14" s="39">
        <f t="shared" si="48"/>
        <v>0</v>
      </c>
      <c r="DG14" s="39">
        <f t="shared" si="48"/>
        <v>0</v>
      </c>
      <c r="DH14" s="39">
        <f t="shared" si="48"/>
        <v>0</v>
      </c>
      <c r="DI14" s="39">
        <f t="shared" si="48"/>
        <v>0</v>
      </c>
      <c r="DJ14" s="39">
        <f t="shared" si="48"/>
        <v>0</v>
      </c>
      <c r="DK14" s="39">
        <f t="shared" si="48"/>
        <v>0</v>
      </c>
      <c r="DL14" s="39">
        <f t="shared" si="48"/>
        <v>0</v>
      </c>
      <c r="DM14" s="39">
        <f t="shared" si="48"/>
        <v>0</v>
      </c>
      <c r="DN14" s="39">
        <f t="shared" si="48"/>
        <v>0</v>
      </c>
      <c r="DO14" s="39">
        <f t="shared" si="48"/>
        <v>0</v>
      </c>
      <c r="DP14" s="39">
        <f t="shared" si="48"/>
        <v>0</v>
      </c>
      <c r="DQ14" s="39">
        <f t="shared" si="48"/>
        <v>0</v>
      </c>
      <c r="DR14" s="39">
        <f t="shared" si="48"/>
        <v>0</v>
      </c>
      <c r="DS14" s="39">
        <f t="shared" si="48"/>
        <v>0</v>
      </c>
      <c r="DT14" s="39">
        <f t="shared" si="48"/>
        <v>0</v>
      </c>
      <c r="DU14" s="39">
        <f t="shared" si="48"/>
        <v>0</v>
      </c>
      <c r="DV14" s="39">
        <f t="shared" si="48"/>
        <v>0</v>
      </c>
      <c r="DW14" s="39">
        <f t="shared" si="48"/>
        <v>0</v>
      </c>
      <c r="DX14" s="39">
        <f t="shared" si="48"/>
        <v>0</v>
      </c>
      <c r="DY14" s="39">
        <f t="shared" si="48"/>
        <v>0</v>
      </c>
      <c r="DZ14" s="39">
        <f t="shared" si="48"/>
        <v>0</v>
      </c>
      <c r="EA14" s="39">
        <f t="shared" si="48"/>
        <v>0</v>
      </c>
      <c r="EB14" s="39">
        <f t="shared" si="48"/>
        <v>0</v>
      </c>
      <c r="EC14" s="39">
        <f t="shared" si="48"/>
        <v>0</v>
      </c>
      <c r="ED14" s="39">
        <f t="shared" si="48"/>
        <v>0</v>
      </c>
      <c r="EE14" s="39">
        <f t="shared" si="48"/>
        <v>0</v>
      </c>
      <c r="EF14" s="39">
        <f t="shared" si="48"/>
        <v>0</v>
      </c>
      <c r="EG14" s="39">
        <f t="shared" si="48"/>
        <v>0</v>
      </c>
      <c r="EH14" s="39">
        <f t="shared" si="48"/>
        <v>2687.5</v>
      </c>
      <c r="EI14" s="39">
        <f t="shared" si="48"/>
        <v>2687.5</v>
      </c>
      <c r="EJ14" s="39">
        <f t="shared" si="48"/>
        <v>2687.5</v>
      </c>
      <c r="EK14" s="39">
        <f t="shared" si="48"/>
        <v>2687.5</v>
      </c>
      <c r="EL14" s="39">
        <f t="shared" si="48"/>
        <v>2687.5</v>
      </c>
      <c r="EM14" s="39">
        <f t="shared" si="48"/>
        <v>2687.5</v>
      </c>
      <c r="EN14" s="39">
        <f t="shared" ref="EN14:EY14" si="49">EN83</f>
        <v>2687.5</v>
      </c>
      <c r="EO14" s="39">
        <f t="shared" si="49"/>
        <v>2687.5</v>
      </c>
      <c r="EP14" s="39">
        <f t="shared" si="49"/>
        <v>2687.5</v>
      </c>
      <c r="EQ14" s="39">
        <f t="shared" si="49"/>
        <v>2687.5</v>
      </c>
      <c r="ER14" s="39">
        <f t="shared" si="49"/>
        <v>2687.5</v>
      </c>
      <c r="ES14" s="39">
        <f t="shared" si="49"/>
        <v>2687.5</v>
      </c>
      <c r="ET14" s="39">
        <f t="shared" si="49"/>
        <v>2687.5</v>
      </c>
      <c r="EU14" s="39">
        <f t="shared" si="49"/>
        <v>2687.5</v>
      </c>
      <c r="EV14" s="39">
        <f t="shared" si="49"/>
        <v>2687.5</v>
      </c>
      <c r="EW14" s="39">
        <f t="shared" si="49"/>
        <v>2687.5</v>
      </c>
      <c r="EX14" s="39">
        <f t="shared" si="49"/>
        <v>-107.5</v>
      </c>
      <c r="EY14" s="39">
        <f t="shared" si="49"/>
        <v>-107.5</v>
      </c>
      <c r="EZ14" s="39">
        <f t="shared" ref="EZ14:HK14" si="50">EZ83</f>
        <v>-107.5</v>
      </c>
      <c r="FA14" s="39">
        <f t="shared" si="50"/>
        <v>-107.5</v>
      </c>
      <c r="FB14" s="39">
        <f t="shared" si="50"/>
        <v>-107.5</v>
      </c>
      <c r="FC14" s="39">
        <f t="shared" si="50"/>
        <v>0</v>
      </c>
      <c r="FD14" s="39">
        <f t="shared" si="50"/>
        <v>0</v>
      </c>
      <c r="FE14" s="39">
        <f t="shared" si="50"/>
        <v>0</v>
      </c>
      <c r="FF14" s="39">
        <f t="shared" si="50"/>
        <v>0</v>
      </c>
      <c r="FG14" s="39">
        <f t="shared" si="50"/>
        <v>0</v>
      </c>
      <c r="FH14" s="39">
        <f t="shared" si="50"/>
        <v>0</v>
      </c>
      <c r="FI14" s="39">
        <f t="shared" si="50"/>
        <v>0</v>
      </c>
      <c r="FJ14" s="39">
        <f t="shared" si="50"/>
        <v>0</v>
      </c>
      <c r="FK14" s="39">
        <f t="shared" si="50"/>
        <v>0</v>
      </c>
      <c r="FL14" s="39">
        <f t="shared" si="50"/>
        <v>0</v>
      </c>
      <c r="FM14" s="39">
        <f t="shared" si="50"/>
        <v>0</v>
      </c>
      <c r="FN14" s="39">
        <f t="shared" si="50"/>
        <v>0</v>
      </c>
      <c r="FO14" s="39">
        <f t="shared" si="50"/>
        <v>0</v>
      </c>
      <c r="FP14" s="39">
        <f t="shared" si="50"/>
        <v>0</v>
      </c>
      <c r="FQ14" s="39">
        <f t="shared" si="50"/>
        <v>0</v>
      </c>
      <c r="FR14" s="39">
        <f t="shared" si="50"/>
        <v>0</v>
      </c>
      <c r="FS14" s="39">
        <f t="shared" si="50"/>
        <v>0</v>
      </c>
      <c r="FT14" s="39">
        <f t="shared" si="50"/>
        <v>0</v>
      </c>
      <c r="FU14" s="39">
        <f t="shared" si="50"/>
        <v>0</v>
      </c>
      <c r="FV14" s="39">
        <f t="shared" si="50"/>
        <v>0</v>
      </c>
      <c r="FW14" s="39">
        <f t="shared" si="50"/>
        <v>0</v>
      </c>
      <c r="FX14" s="39">
        <f t="shared" si="50"/>
        <v>0</v>
      </c>
      <c r="FY14" s="39">
        <f t="shared" si="50"/>
        <v>0</v>
      </c>
      <c r="FZ14" s="39">
        <f t="shared" si="50"/>
        <v>0</v>
      </c>
      <c r="GA14" s="39">
        <f t="shared" si="50"/>
        <v>0</v>
      </c>
      <c r="GB14" s="39">
        <f t="shared" si="50"/>
        <v>0</v>
      </c>
      <c r="GC14" s="39">
        <f t="shared" si="50"/>
        <v>0</v>
      </c>
      <c r="GD14" s="39">
        <f t="shared" si="50"/>
        <v>0</v>
      </c>
      <c r="GE14" s="39">
        <f t="shared" si="50"/>
        <v>0</v>
      </c>
      <c r="GF14" s="39">
        <f t="shared" si="50"/>
        <v>0</v>
      </c>
      <c r="GG14" s="39">
        <f t="shared" si="50"/>
        <v>0</v>
      </c>
      <c r="GH14" s="39">
        <f t="shared" si="50"/>
        <v>0</v>
      </c>
      <c r="GI14" s="39">
        <f t="shared" si="50"/>
        <v>0</v>
      </c>
      <c r="GJ14" s="39">
        <f t="shared" si="50"/>
        <v>0</v>
      </c>
      <c r="GK14" s="39">
        <f t="shared" si="50"/>
        <v>0</v>
      </c>
      <c r="GL14" s="39">
        <f t="shared" si="50"/>
        <v>0</v>
      </c>
      <c r="GM14" s="39">
        <f t="shared" si="50"/>
        <v>0</v>
      </c>
      <c r="GN14" s="39">
        <f t="shared" si="50"/>
        <v>0</v>
      </c>
      <c r="GO14" s="39">
        <f t="shared" si="50"/>
        <v>0</v>
      </c>
      <c r="GP14" s="39">
        <f t="shared" si="50"/>
        <v>0</v>
      </c>
      <c r="GQ14" s="39">
        <f t="shared" si="50"/>
        <v>0</v>
      </c>
      <c r="GR14" s="39">
        <f t="shared" si="50"/>
        <v>0</v>
      </c>
      <c r="GS14" s="39">
        <f t="shared" si="50"/>
        <v>0</v>
      </c>
      <c r="GT14" s="39">
        <f t="shared" si="50"/>
        <v>0</v>
      </c>
      <c r="GU14" s="39">
        <f t="shared" si="50"/>
        <v>0</v>
      </c>
      <c r="GV14" s="39">
        <f t="shared" si="50"/>
        <v>0</v>
      </c>
      <c r="GW14" s="39">
        <f t="shared" si="50"/>
        <v>0</v>
      </c>
      <c r="GX14" s="39">
        <f t="shared" si="50"/>
        <v>0</v>
      </c>
      <c r="GY14" s="39">
        <f t="shared" si="50"/>
        <v>0</v>
      </c>
      <c r="GZ14" s="39">
        <f t="shared" si="50"/>
        <v>0</v>
      </c>
      <c r="HA14" s="39">
        <f t="shared" si="50"/>
        <v>0</v>
      </c>
      <c r="HB14" s="39">
        <f t="shared" si="50"/>
        <v>0</v>
      </c>
      <c r="HC14" s="39">
        <f t="shared" si="50"/>
        <v>0</v>
      </c>
      <c r="HD14" s="39">
        <f t="shared" si="50"/>
        <v>0</v>
      </c>
      <c r="HE14" s="39">
        <f t="shared" si="50"/>
        <v>0</v>
      </c>
      <c r="HF14" s="39">
        <f t="shared" si="50"/>
        <v>0</v>
      </c>
      <c r="HG14" s="39">
        <f t="shared" si="50"/>
        <v>0</v>
      </c>
      <c r="HH14" s="39">
        <f t="shared" si="50"/>
        <v>0</v>
      </c>
      <c r="HI14" s="39">
        <f t="shared" si="50"/>
        <v>0</v>
      </c>
      <c r="HJ14" s="39">
        <f t="shared" si="50"/>
        <v>0</v>
      </c>
      <c r="HK14" s="39">
        <f t="shared" si="50"/>
        <v>0</v>
      </c>
      <c r="HL14" s="39">
        <f t="shared" ref="HL14:IR14" si="51">HL83</f>
        <v>0</v>
      </c>
      <c r="HM14" s="39">
        <f t="shared" si="51"/>
        <v>0</v>
      </c>
      <c r="HN14" s="39">
        <f t="shared" si="51"/>
        <v>0</v>
      </c>
      <c r="HO14" s="39">
        <f t="shared" si="51"/>
        <v>0</v>
      </c>
      <c r="HP14" s="39">
        <f t="shared" si="51"/>
        <v>0</v>
      </c>
      <c r="HQ14" s="39">
        <f t="shared" si="51"/>
        <v>0</v>
      </c>
      <c r="HR14" s="39">
        <f t="shared" si="51"/>
        <v>0</v>
      </c>
      <c r="HS14" s="39">
        <f t="shared" si="51"/>
        <v>0</v>
      </c>
      <c r="HT14" s="39">
        <f t="shared" si="51"/>
        <v>0</v>
      </c>
      <c r="HU14" s="39">
        <f t="shared" si="51"/>
        <v>0</v>
      </c>
      <c r="HV14" s="39">
        <f t="shared" si="51"/>
        <v>0</v>
      </c>
      <c r="HW14" s="39">
        <f t="shared" si="51"/>
        <v>0</v>
      </c>
      <c r="HX14" s="39">
        <f t="shared" si="51"/>
        <v>0</v>
      </c>
      <c r="HY14" s="39">
        <f t="shared" si="51"/>
        <v>0</v>
      </c>
      <c r="HZ14" s="39">
        <f t="shared" si="51"/>
        <v>0</v>
      </c>
      <c r="IA14" s="39">
        <f t="shared" si="51"/>
        <v>0</v>
      </c>
      <c r="IB14" s="39">
        <f t="shared" si="51"/>
        <v>0</v>
      </c>
      <c r="IC14" s="39">
        <f t="shared" si="51"/>
        <v>0</v>
      </c>
      <c r="ID14" s="39">
        <f t="shared" si="51"/>
        <v>0</v>
      </c>
      <c r="IE14" s="39">
        <f t="shared" si="51"/>
        <v>0</v>
      </c>
      <c r="IF14" s="39">
        <f t="shared" si="51"/>
        <v>0</v>
      </c>
      <c r="IG14" s="39">
        <f t="shared" si="51"/>
        <v>0</v>
      </c>
      <c r="IH14" s="39">
        <f t="shared" si="51"/>
        <v>0</v>
      </c>
      <c r="II14" s="39">
        <f t="shared" si="51"/>
        <v>0</v>
      </c>
      <c r="IJ14" s="39">
        <f t="shared" si="51"/>
        <v>0</v>
      </c>
      <c r="IK14" s="39">
        <f t="shared" si="51"/>
        <v>0</v>
      </c>
      <c r="IL14" s="39">
        <f t="shared" si="51"/>
        <v>0</v>
      </c>
      <c r="IM14" s="39">
        <f t="shared" si="51"/>
        <v>0</v>
      </c>
      <c r="IN14" s="39">
        <f t="shared" si="51"/>
        <v>0</v>
      </c>
      <c r="IO14" s="39">
        <f t="shared" si="51"/>
        <v>0</v>
      </c>
      <c r="IP14" s="39">
        <f t="shared" si="51"/>
        <v>0</v>
      </c>
      <c r="IQ14" s="39">
        <f t="shared" si="51"/>
        <v>0</v>
      </c>
      <c r="IR14" s="431">
        <f t="shared" si="51"/>
        <v>0</v>
      </c>
    </row>
    <row r="15" spans="1:256" ht="12" customHeight="1" x14ac:dyDescent="0.25">
      <c r="A15" s="68" t="s">
        <v>39</v>
      </c>
      <c r="B15" s="378"/>
      <c r="C15" s="379">
        <f t="shared" ref="C15:BM15" si="52">C89</f>
        <v>1.6532585430659088</v>
      </c>
      <c r="D15" s="379">
        <f t="shared" si="52"/>
        <v>1.6770232836714829</v>
      </c>
      <c r="E15" s="379">
        <f t="shared" si="52"/>
        <v>1.7014812001519177</v>
      </c>
      <c r="F15" s="379">
        <f t="shared" si="52"/>
        <v>1.7266630694519385</v>
      </c>
      <c r="G15" s="379">
        <f t="shared" si="52"/>
        <v>1.7526015178781</v>
      </c>
      <c r="H15" s="379">
        <f t="shared" si="52"/>
        <v>1.7793311621256649</v>
      </c>
      <c r="I15" s="379">
        <f t="shared" si="52"/>
        <v>1.806888763410502</v>
      </c>
      <c r="J15" s="379">
        <f t="shared" si="52"/>
        <v>1.8353133961491186</v>
      </c>
      <c r="K15" s="379">
        <f t="shared" si="52"/>
        <v>1.8646466328144504</v>
      </c>
      <c r="L15" s="379">
        <f t="shared" si="52"/>
        <v>1.89493274680653</v>
      </c>
      <c r="M15" s="379">
        <f t="shared" si="52"/>
        <v>1.9262189354200696</v>
      </c>
      <c r="N15" s="379">
        <f t="shared" si="52"/>
        <v>1.9585555652706119</v>
      </c>
      <c r="O15" s="379">
        <f t="shared" si="52"/>
        <v>1.9919964428634938</v>
      </c>
      <c r="P15" s="379">
        <f t="shared" si="52"/>
        <v>2.0265991133628871</v>
      </c>
      <c r="Q15" s="379">
        <f t="shared" si="52"/>
        <v>2.0624251910505471</v>
      </c>
      <c r="R15" s="379">
        <f t="shared" si="52"/>
        <v>2.0995407254663032</v>
      </c>
      <c r="S15" s="379">
        <f t="shared" si="52"/>
        <v>2.1380166078075775</v>
      </c>
      <c r="T15" s="379">
        <f t="shared" si="52"/>
        <v>2.1779290228488084</v>
      </c>
      <c r="U15" s="379">
        <f t="shared" si="52"/>
        <v>2.2193599524422862</v>
      </c>
      <c r="V15" s="379">
        <f t="shared" si="52"/>
        <v>2.2623977376022619</v>
      </c>
      <c r="W15" s="379">
        <f t="shared" si="52"/>
        <v>2.3071377072819028</v>
      </c>
      <c r="X15" s="379">
        <f t="shared" si="52"/>
        <v>2.3536828832615315</v>
      </c>
      <c r="Y15" s="379">
        <f t="shared" si="52"/>
        <v>2.4021447721179623</v>
      </c>
      <c r="Z15" s="379">
        <f t="shared" si="52"/>
        <v>2.4526442570896743</v>
      </c>
      <c r="AA15" s="379">
        <f t="shared" si="52"/>
        <v>2.5053126048540428</v>
      </c>
      <c r="AB15" s="379">
        <f t="shared" si="52"/>
        <v>2.5602926048691277</v>
      </c>
      <c r="AC15" s="379">
        <f t="shared" si="52"/>
        <v>2.617739862101204</v>
      </c>
      <c r="AD15" s="379">
        <f t="shared" si="52"/>
        <v>2.6778242677824267</v>
      </c>
      <c r="AE15" s="379">
        <f t="shared" si="52"/>
        <v>2.7407316774746113</v>
      </c>
      <c r="AF15" s="379">
        <f t="shared" si="52"/>
        <v>2.8066658313494552</v>
      </c>
      <c r="AG15" s="379">
        <f t="shared" si="52"/>
        <v>2.8758505584799083</v>
      </c>
      <c r="AH15" s="379">
        <f t="shared" si="52"/>
        <v>2.9485323153876535</v>
      </c>
      <c r="AI15" s="379">
        <f t="shared" si="52"/>
        <v>3.0249831195138426</v>
      </c>
      <c r="AJ15" s="379">
        <f t="shared" si="52"/>
        <v>3.105503951199224</v>
      </c>
      <c r="AK15" s="379">
        <f t="shared" si="52"/>
        <v>3.1904287138584251</v>
      </c>
      <c r="AL15" s="379">
        <f t="shared" si="52"/>
        <v>3.2801288622053013</v>
      </c>
      <c r="AM15" s="379">
        <f t="shared" si="52"/>
        <v>3.375018833810457</v>
      </c>
      <c r="AN15" s="379">
        <f t="shared" si="52"/>
        <v>3.475562451512801</v>
      </c>
      <c r="AO15" s="379">
        <f t="shared" si="52"/>
        <v>3.5822805053574287</v>
      </c>
      <c r="AP15" s="379">
        <f t="shared" si="52"/>
        <v>3.6957597756145857</v>
      </c>
      <c r="AQ15" s="379">
        <f t="shared" si="52"/>
        <v>3.8166638268870337</v>
      </c>
      <c r="AR15" s="379">
        <f t="shared" si="52"/>
        <v>3.9457459926017262</v>
      </c>
      <c r="AS15" s="379">
        <f t="shared" si="52"/>
        <v>4.0838650865998183</v>
      </c>
      <c r="AT15" s="379">
        <f t="shared" si="52"/>
        <v>4.2320045342905734</v>
      </c>
      <c r="AU15" s="379">
        <f t="shared" si="52"/>
        <v>4.391295824348167</v>
      </c>
      <c r="AV15" s="379">
        <f t="shared" si="52"/>
        <v>4.5630474638419232</v>
      </c>
      <c r="AW15" s="379">
        <f t="shared" si="52"/>
        <v>4.7487810048759806</v>
      </c>
      <c r="AX15" s="379">
        <f t="shared" si="52"/>
        <v>4.9502762430939233</v>
      </c>
      <c r="AY15" s="379">
        <f t="shared" si="52"/>
        <v>5.1696284329563813</v>
      </c>
      <c r="AZ15" s="379">
        <f t="shared" si="52"/>
        <v>5.4093214199468722</v>
      </c>
      <c r="BA15" s="379">
        <f t="shared" si="52"/>
        <v>5.6723221068624969</v>
      </c>
      <c r="BB15" s="379">
        <f t="shared" si="52"/>
        <v>0.23682652457075085</v>
      </c>
      <c r="BC15" s="379">
        <f t="shared" si="52"/>
        <v>0</v>
      </c>
      <c r="BD15" s="379">
        <f t="shared" si="52"/>
        <v>0</v>
      </c>
      <c r="BE15" s="379">
        <f t="shared" si="52"/>
        <v>0</v>
      </c>
      <c r="BF15" s="379">
        <f t="shared" si="52"/>
        <v>0</v>
      </c>
      <c r="BG15" s="379">
        <f t="shared" si="52"/>
        <v>0</v>
      </c>
      <c r="BH15" s="379">
        <f t="shared" si="52"/>
        <v>0</v>
      </c>
      <c r="BI15" s="379">
        <f t="shared" si="52"/>
        <v>0</v>
      </c>
      <c r="BJ15" s="379">
        <f t="shared" si="52"/>
        <v>0</v>
      </c>
      <c r="BK15" s="379">
        <f t="shared" si="52"/>
        <v>0</v>
      </c>
      <c r="BL15" s="379">
        <f t="shared" si="52"/>
        <v>0</v>
      </c>
      <c r="BM15" s="379">
        <f t="shared" si="52"/>
        <v>1.3364517206815905</v>
      </c>
      <c r="BN15" s="379">
        <f t="shared" ref="BN15:CX15" si="53">BN89</f>
        <v>1.3508949679162445</v>
      </c>
      <c r="BO15" s="379">
        <f t="shared" si="53"/>
        <v>1.3656538067599864</v>
      </c>
      <c r="BP15" s="379">
        <f t="shared" si="53"/>
        <v>1.3807386952019329</v>
      </c>
      <c r="BQ15" s="379">
        <f t="shared" si="53"/>
        <v>1.3961605584642234</v>
      </c>
      <c r="BR15" s="379">
        <f t="shared" si="53"/>
        <v>1.4119308153900458</v>
      </c>
      <c r="BS15" s="379">
        <f t="shared" si="53"/>
        <v>1.4280614066404855</v>
      </c>
      <c r="BT15" s="379">
        <f t="shared" si="53"/>
        <v>1.444564824846515</v>
      </c>
      <c r="BU15" s="379">
        <f t="shared" si="53"/>
        <v>1.4614541468761417</v>
      </c>
      <c r="BV15" s="379">
        <f t="shared" si="53"/>
        <v>1.478743068391867</v>
      </c>
      <c r="BW15" s="379">
        <f t="shared" si="53"/>
        <v>1.4964459408903854</v>
      </c>
      <c r="BX15" s="379">
        <f t="shared" si="53"/>
        <v>1.5145778114350625</v>
      </c>
      <c r="BY15" s="379">
        <f t="shared" si="53"/>
        <v>1.5331544653123803</v>
      </c>
      <c r="BZ15" s="379">
        <f t="shared" si="53"/>
        <v>1.5521924718665114</v>
      </c>
      <c r="CA15" s="379">
        <f t="shared" si="53"/>
        <v>1.5717092337917484</v>
      </c>
      <c r="CB15" s="379">
        <f t="shared" si="53"/>
        <v>1.5917230401910067</v>
      </c>
      <c r="CC15" s="379">
        <f t="shared" si="53"/>
        <v>1.6122531237404272</v>
      </c>
      <c r="CD15" s="379">
        <f t="shared" si="53"/>
        <v>1.6333197223356473</v>
      </c>
      <c r="CE15" s="379">
        <f t="shared" si="53"/>
        <v>1.6549441456350849</v>
      </c>
      <c r="CF15" s="379">
        <f t="shared" si="53"/>
        <v>1.6771488469601676</v>
      </c>
      <c r="CG15" s="379">
        <f t="shared" si="53"/>
        <v>1.6999575010624735</v>
      </c>
      <c r="CH15" s="379">
        <f t="shared" si="53"/>
        <v>1.7233950883239983</v>
      </c>
      <c r="CI15" s="379">
        <f t="shared" si="53"/>
        <v>1.747487986020096</v>
      </c>
      <c r="CJ15" s="379">
        <f t="shared" si="53"/>
        <v>1.7722640673460346</v>
      </c>
      <c r="CK15" s="379">
        <f t="shared" si="53"/>
        <v>1.797752808988764</v>
      </c>
      <c r="CL15" s="379">
        <f t="shared" si="53"/>
        <v>1.823985408116735</v>
      </c>
      <c r="CM15" s="379">
        <f t="shared" si="53"/>
        <v>1.8509949097639982</v>
      </c>
      <c r="CN15" s="379">
        <f t="shared" si="53"/>
        <v>1.8788163457022076</v>
      </c>
      <c r="CO15" s="379">
        <f t="shared" si="53"/>
        <v>1.9074868860276586</v>
      </c>
      <c r="CP15" s="379">
        <f t="shared" si="53"/>
        <v>1.937046004842615</v>
      </c>
      <c r="CQ15" s="379">
        <f t="shared" si="53"/>
        <v>1.9675356615838662</v>
      </c>
      <c r="CR15" s="379">
        <f t="shared" si="53"/>
        <v>1.9990004997501249</v>
      </c>
      <c r="CS15" s="379">
        <f t="shared" si="53"/>
        <v>2.0314880650076179</v>
      </c>
      <c r="CT15" s="379">
        <f t="shared" si="53"/>
        <v>2.0650490449148169</v>
      </c>
      <c r="CU15" s="379">
        <f t="shared" si="53"/>
        <v>2.0997375328083989</v>
      </c>
      <c r="CV15" s="379">
        <f t="shared" si="53"/>
        <v>2.1356113187399894</v>
      </c>
      <c r="CW15" s="379">
        <f t="shared" si="53"/>
        <v>2.1727322107550244</v>
      </c>
      <c r="CX15" s="379">
        <f t="shared" si="53"/>
        <v>2.211166390270868</v>
      </c>
      <c r="CY15" s="379">
        <f t="shared" ref="CY15:EM15" si="54">CY89</f>
        <v>2.2509848058525606</v>
      </c>
      <c r="CZ15" s="379">
        <f t="shared" si="54"/>
        <v>2.2922636103151861</v>
      </c>
      <c r="DA15" s="379">
        <f t="shared" si="54"/>
        <v>2.335084646818447</v>
      </c>
      <c r="DB15" s="379">
        <f t="shared" si="54"/>
        <v>2.3795359904818558</v>
      </c>
      <c r="DC15" s="379">
        <f t="shared" si="54"/>
        <v>2.4257125530624619</v>
      </c>
      <c r="DD15" s="379">
        <f t="shared" si="54"/>
        <v>2.4737167594310452</v>
      </c>
      <c r="DE15" s="379">
        <f t="shared" si="54"/>
        <v>2.5236593059936907</v>
      </c>
      <c r="DF15" s="379">
        <f t="shared" si="54"/>
        <v>2.5756600128783003</v>
      </c>
      <c r="DG15" s="379">
        <f t="shared" si="54"/>
        <v>2.6298487836949374</v>
      </c>
      <c r="DH15" s="379">
        <f t="shared" si="54"/>
        <v>2.6863666890530555</v>
      </c>
      <c r="DI15" s="379">
        <f t="shared" si="54"/>
        <v>2.7453671928620453</v>
      </c>
      <c r="DJ15" s="379">
        <f t="shared" si="54"/>
        <v>2.807017543859649</v>
      </c>
      <c r="DK15" s="379">
        <f t="shared" si="54"/>
        <v>2.8715003589375447</v>
      </c>
      <c r="DL15" s="379">
        <f t="shared" si="54"/>
        <v>2.9390154298310067</v>
      </c>
      <c r="DM15" s="379">
        <f t="shared" si="54"/>
        <v>3.0097817908201656</v>
      </c>
      <c r="DN15" s="379">
        <f t="shared" si="54"/>
        <v>3.0840400925212026</v>
      </c>
      <c r="DO15" s="379">
        <f t="shared" si="54"/>
        <v>3.1620553359683794</v>
      </c>
      <c r="DP15" s="379">
        <f t="shared" si="54"/>
        <v>3.2441200324412005</v>
      </c>
      <c r="DQ15" s="379">
        <f t="shared" si="54"/>
        <v>3.330557868442964</v>
      </c>
      <c r="DR15" s="379">
        <f t="shared" si="54"/>
        <v>3.4217279726261762</v>
      </c>
      <c r="DS15" s="379">
        <f t="shared" si="54"/>
        <v>3.5180299032541775</v>
      </c>
      <c r="DT15" s="379">
        <f t="shared" si="54"/>
        <v>3.6199095022624435</v>
      </c>
      <c r="DU15" s="379">
        <f t="shared" si="54"/>
        <v>3.7278657968313142</v>
      </c>
      <c r="DV15" s="379">
        <f t="shared" si="54"/>
        <v>3.8424591738712777</v>
      </c>
      <c r="DW15" s="379">
        <f t="shared" si="54"/>
        <v>3.9643211100099109</v>
      </c>
      <c r="DX15" s="379">
        <f t="shared" si="54"/>
        <v>4.0941658137154553</v>
      </c>
      <c r="DY15" s="379">
        <f t="shared" si="54"/>
        <v>4.2328042328042326</v>
      </c>
      <c r="DZ15" s="379">
        <f t="shared" si="54"/>
        <v>4.381161007667032</v>
      </c>
      <c r="EA15" s="379">
        <f t="shared" si="54"/>
        <v>4.5402951191827468</v>
      </c>
      <c r="EB15" s="379">
        <f t="shared" si="54"/>
        <v>4.7114252061248525</v>
      </c>
      <c r="EC15" s="379">
        <f t="shared" si="54"/>
        <v>4.8959608323133414</v>
      </c>
      <c r="ED15" s="379">
        <f t="shared" si="54"/>
        <v>5.0955414012738851</v>
      </c>
      <c r="EE15" s="379">
        <f t="shared" si="54"/>
        <v>5.3120849933598935</v>
      </c>
      <c r="EF15" s="379">
        <f t="shared" si="54"/>
        <v>5.547850208044383</v>
      </c>
      <c r="EG15" s="379">
        <f t="shared" si="54"/>
        <v>5.3012048192771086</v>
      </c>
      <c r="EH15" s="379">
        <f t="shared" si="54"/>
        <v>0</v>
      </c>
      <c r="EI15" s="379">
        <f t="shared" si="54"/>
        <v>0</v>
      </c>
      <c r="EJ15" s="379">
        <f t="shared" si="54"/>
        <v>0</v>
      </c>
      <c r="EK15" s="379">
        <f t="shared" si="54"/>
        <v>0</v>
      </c>
      <c r="EL15" s="379">
        <f t="shared" si="54"/>
        <v>0</v>
      </c>
      <c r="EM15" s="379">
        <f t="shared" si="54"/>
        <v>0</v>
      </c>
      <c r="EN15" s="379">
        <f t="shared" ref="EN15:EY15" si="55">EN89</f>
        <v>0</v>
      </c>
      <c r="EO15" s="379">
        <f t="shared" si="55"/>
        <v>0</v>
      </c>
      <c r="EP15" s="379">
        <f t="shared" si="55"/>
        <v>0</v>
      </c>
      <c r="EQ15" s="379">
        <f t="shared" si="55"/>
        <v>0</v>
      </c>
      <c r="ER15" s="379">
        <f t="shared" si="55"/>
        <v>0</v>
      </c>
      <c r="ES15" s="379">
        <f t="shared" si="55"/>
        <v>0</v>
      </c>
      <c r="ET15" s="379">
        <f t="shared" si="55"/>
        <v>0</v>
      </c>
      <c r="EU15" s="379">
        <f t="shared" si="55"/>
        <v>0</v>
      </c>
      <c r="EV15" s="379">
        <f t="shared" si="55"/>
        <v>0</v>
      </c>
      <c r="EW15" s="379">
        <f t="shared" si="55"/>
        <v>0</v>
      </c>
      <c r="EX15" s="379">
        <f t="shared" si="55"/>
        <v>0</v>
      </c>
      <c r="EY15" s="379">
        <f t="shared" si="55"/>
        <v>0</v>
      </c>
      <c r="EZ15" s="379">
        <f t="shared" ref="EZ15:HK15" si="56">EZ89</f>
        <v>0</v>
      </c>
      <c r="FA15" s="379">
        <f t="shared" si="56"/>
        <v>0</v>
      </c>
      <c r="FB15" s="379">
        <f t="shared" si="56"/>
        <v>0</v>
      </c>
      <c r="FC15" s="379">
        <f t="shared" si="56"/>
        <v>0</v>
      </c>
      <c r="FD15" s="379">
        <f t="shared" si="56"/>
        <v>0</v>
      </c>
      <c r="FE15" s="379">
        <f t="shared" si="56"/>
        <v>0</v>
      </c>
      <c r="FF15" s="379">
        <f t="shared" si="56"/>
        <v>0</v>
      </c>
      <c r="FG15" s="379">
        <f t="shared" si="56"/>
        <v>0</v>
      </c>
      <c r="FH15" s="379">
        <f t="shared" si="56"/>
        <v>0</v>
      </c>
      <c r="FI15" s="379">
        <f t="shared" si="56"/>
        <v>0</v>
      </c>
      <c r="FJ15" s="379">
        <f t="shared" si="56"/>
        <v>0</v>
      </c>
      <c r="FK15" s="379">
        <f t="shared" si="56"/>
        <v>0</v>
      </c>
      <c r="FL15" s="379">
        <f t="shared" si="56"/>
        <v>0</v>
      </c>
      <c r="FM15" s="379">
        <f t="shared" si="56"/>
        <v>0</v>
      </c>
      <c r="FN15" s="379">
        <f t="shared" si="56"/>
        <v>0</v>
      </c>
      <c r="FO15" s="379">
        <f t="shared" si="56"/>
        <v>0</v>
      </c>
      <c r="FP15" s="379">
        <f t="shared" si="56"/>
        <v>0</v>
      </c>
      <c r="FQ15" s="379">
        <f t="shared" si="56"/>
        <v>0</v>
      </c>
      <c r="FR15" s="379">
        <f t="shared" si="56"/>
        <v>0</v>
      </c>
      <c r="FS15" s="379">
        <f t="shared" si="56"/>
        <v>0</v>
      </c>
      <c r="FT15" s="379">
        <f t="shared" si="56"/>
        <v>0</v>
      </c>
      <c r="FU15" s="379">
        <f t="shared" si="56"/>
        <v>0</v>
      </c>
      <c r="FV15" s="379">
        <f t="shared" si="56"/>
        <v>0</v>
      </c>
      <c r="FW15" s="379">
        <f t="shared" si="56"/>
        <v>0</v>
      </c>
      <c r="FX15" s="379">
        <f t="shared" si="56"/>
        <v>0</v>
      </c>
      <c r="FY15" s="379">
        <f t="shared" si="56"/>
        <v>0</v>
      </c>
      <c r="FZ15" s="379">
        <f t="shared" si="56"/>
        <v>0</v>
      </c>
      <c r="GA15" s="379">
        <f t="shared" si="56"/>
        <v>0</v>
      </c>
      <c r="GB15" s="379">
        <f t="shared" si="56"/>
        <v>0</v>
      </c>
      <c r="GC15" s="379">
        <f t="shared" si="56"/>
        <v>0</v>
      </c>
      <c r="GD15" s="379">
        <f t="shared" si="56"/>
        <v>0</v>
      </c>
      <c r="GE15" s="379">
        <f t="shared" si="56"/>
        <v>0</v>
      </c>
      <c r="GF15" s="379">
        <f t="shared" si="56"/>
        <v>0</v>
      </c>
      <c r="GG15" s="379">
        <f t="shared" si="56"/>
        <v>0</v>
      </c>
      <c r="GH15" s="379">
        <f t="shared" si="56"/>
        <v>0</v>
      </c>
      <c r="GI15" s="379">
        <f t="shared" si="56"/>
        <v>0</v>
      </c>
      <c r="GJ15" s="379">
        <f t="shared" si="56"/>
        <v>0</v>
      </c>
      <c r="GK15" s="379">
        <f t="shared" si="56"/>
        <v>0</v>
      </c>
      <c r="GL15" s="379">
        <f t="shared" si="56"/>
        <v>0</v>
      </c>
      <c r="GM15" s="379">
        <f t="shared" si="56"/>
        <v>0</v>
      </c>
      <c r="GN15" s="379">
        <f t="shared" si="56"/>
        <v>0</v>
      </c>
      <c r="GO15" s="379">
        <f t="shared" si="56"/>
        <v>0</v>
      </c>
      <c r="GP15" s="379">
        <f t="shared" si="56"/>
        <v>0</v>
      </c>
      <c r="GQ15" s="379">
        <f t="shared" si="56"/>
        <v>0</v>
      </c>
      <c r="GR15" s="379">
        <f t="shared" si="56"/>
        <v>0</v>
      </c>
      <c r="GS15" s="379">
        <f t="shared" si="56"/>
        <v>0</v>
      </c>
      <c r="GT15" s="379">
        <f t="shared" si="56"/>
        <v>0</v>
      </c>
      <c r="GU15" s="379">
        <f t="shared" si="56"/>
        <v>0</v>
      </c>
      <c r="GV15" s="379">
        <f t="shared" si="56"/>
        <v>0</v>
      </c>
      <c r="GW15" s="379">
        <f t="shared" si="56"/>
        <v>0</v>
      </c>
      <c r="GX15" s="379">
        <f t="shared" si="56"/>
        <v>0</v>
      </c>
      <c r="GY15" s="379">
        <f t="shared" si="56"/>
        <v>0</v>
      </c>
      <c r="GZ15" s="379">
        <f t="shared" si="56"/>
        <v>0</v>
      </c>
      <c r="HA15" s="379">
        <f t="shared" si="56"/>
        <v>0</v>
      </c>
      <c r="HB15" s="379">
        <f t="shared" si="56"/>
        <v>0</v>
      </c>
      <c r="HC15" s="379">
        <f t="shared" si="56"/>
        <v>0</v>
      </c>
      <c r="HD15" s="379">
        <f t="shared" si="56"/>
        <v>0</v>
      </c>
      <c r="HE15" s="379">
        <f t="shared" si="56"/>
        <v>0</v>
      </c>
      <c r="HF15" s="379">
        <f t="shared" si="56"/>
        <v>0</v>
      </c>
      <c r="HG15" s="379">
        <f t="shared" si="56"/>
        <v>0</v>
      </c>
      <c r="HH15" s="379">
        <f t="shared" si="56"/>
        <v>0</v>
      </c>
      <c r="HI15" s="379">
        <f t="shared" si="56"/>
        <v>0</v>
      </c>
      <c r="HJ15" s="379">
        <f t="shared" si="56"/>
        <v>0</v>
      </c>
      <c r="HK15" s="379">
        <f t="shared" si="56"/>
        <v>0</v>
      </c>
      <c r="HL15" s="379">
        <f t="shared" ref="HL15:IR15" si="57">HL89</f>
        <v>0</v>
      </c>
      <c r="HM15" s="379">
        <f t="shared" si="57"/>
        <v>0</v>
      </c>
      <c r="HN15" s="379">
        <f t="shared" si="57"/>
        <v>0</v>
      </c>
      <c r="HO15" s="379">
        <f t="shared" si="57"/>
        <v>0</v>
      </c>
      <c r="HP15" s="379">
        <f t="shared" si="57"/>
        <v>0</v>
      </c>
      <c r="HQ15" s="379">
        <f t="shared" si="57"/>
        <v>0</v>
      </c>
      <c r="HR15" s="379">
        <f t="shared" si="57"/>
        <v>0</v>
      </c>
      <c r="HS15" s="379">
        <f t="shared" si="57"/>
        <v>0</v>
      </c>
      <c r="HT15" s="379">
        <f t="shared" si="57"/>
        <v>0</v>
      </c>
      <c r="HU15" s="379">
        <f t="shared" si="57"/>
        <v>0</v>
      </c>
      <c r="HV15" s="379">
        <f t="shared" si="57"/>
        <v>0</v>
      </c>
      <c r="HW15" s="379">
        <f t="shared" si="57"/>
        <v>0</v>
      </c>
      <c r="HX15" s="379">
        <f t="shared" si="57"/>
        <v>0</v>
      </c>
      <c r="HY15" s="379">
        <f t="shared" si="57"/>
        <v>0</v>
      </c>
      <c r="HZ15" s="379">
        <f t="shared" si="57"/>
        <v>0</v>
      </c>
      <c r="IA15" s="379">
        <f t="shared" si="57"/>
        <v>0</v>
      </c>
      <c r="IB15" s="379">
        <f t="shared" si="57"/>
        <v>0</v>
      </c>
      <c r="IC15" s="379">
        <f t="shared" si="57"/>
        <v>0</v>
      </c>
      <c r="ID15" s="379">
        <f t="shared" si="57"/>
        <v>0</v>
      </c>
      <c r="IE15" s="379">
        <f t="shared" si="57"/>
        <v>0</v>
      </c>
      <c r="IF15" s="379">
        <f t="shared" si="57"/>
        <v>0</v>
      </c>
      <c r="IG15" s="379">
        <f t="shared" si="57"/>
        <v>0</v>
      </c>
      <c r="IH15" s="379">
        <f t="shared" si="57"/>
        <v>0</v>
      </c>
      <c r="II15" s="379">
        <f t="shared" si="57"/>
        <v>0</v>
      </c>
      <c r="IJ15" s="379">
        <f t="shared" si="57"/>
        <v>0</v>
      </c>
      <c r="IK15" s="379">
        <f t="shared" si="57"/>
        <v>0</v>
      </c>
      <c r="IL15" s="379">
        <f t="shared" si="57"/>
        <v>0</v>
      </c>
      <c r="IM15" s="379">
        <f t="shared" si="57"/>
        <v>0</v>
      </c>
      <c r="IN15" s="379">
        <f t="shared" si="57"/>
        <v>0</v>
      </c>
      <c r="IO15" s="379">
        <f t="shared" si="57"/>
        <v>0</v>
      </c>
      <c r="IP15" s="379">
        <f t="shared" si="57"/>
        <v>0</v>
      </c>
      <c r="IQ15" s="379">
        <f t="shared" si="57"/>
        <v>0</v>
      </c>
      <c r="IR15" s="380">
        <f t="shared" si="57"/>
        <v>0</v>
      </c>
    </row>
    <row r="16" spans="1:256" ht="12" customHeight="1" x14ac:dyDescent="0.25">
      <c r="A16" s="68" t="s">
        <v>8</v>
      </c>
      <c r="B16" s="378"/>
      <c r="C16" s="379">
        <f t="shared" ref="C16:AF16" si="58">C95</f>
        <v>0</v>
      </c>
      <c r="D16" s="379">
        <f t="shared" si="58"/>
        <v>2.291955698057898E-2</v>
      </c>
      <c r="E16" s="379">
        <f t="shared" si="58"/>
        <v>9.2515452839930762E-2</v>
      </c>
      <c r="F16" s="379">
        <f t="shared" si="58"/>
        <v>0.2104869482777374</v>
      </c>
      <c r="G16" s="379">
        <f t="shared" si="58"/>
        <v>0.37858382580301625</v>
      </c>
      <c r="H16" s="379">
        <f t="shared" si="58"/>
        <v>0.59860809749396415</v>
      </c>
      <c r="I16" s="379">
        <f t="shared" si="58"/>
        <v>0.87241550373495291</v>
      </c>
      <c r="J16" s="379">
        <f t="shared" si="58"/>
        <v>1.2019167511754669</v>
      </c>
      <c r="K16" s="379">
        <f t="shared" si="58"/>
        <v>1.5890784304425176</v>
      </c>
      <c r="L16" s="379">
        <f t="shared" si="58"/>
        <v>2.0359235452224995</v>
      </c>
      <c r="M16" s="379">
        <f t="shared" si="58"/>
        <v>2.544531576061996</v>
      </c>
      <c r="N16" s="379">
        <f t="shared" si="58"/>
        <v>3.1170379880533909</v>
      </c>
      <c r="O16" s="379">
        <f t="shared" si="58"/>
        <v>3.7556330831601681</v>
      </c>
      <c r="P16" s="379">
        <f t="shared" si="58"/>
        <v>4.4625600840331856</v>
      </c>
      <c r="Q16" s="379">
        <f t="shared" si="58"/>
        <v>5.2401123171630601</v>
      </c>
      <c r="R16" s="379">
        <f t="shared" si="58"/>
        <v>6.0906293635369844</v>
      </c>
      <c r="S16" s="379">
        <f t="shared" si="58"/>
        <v>7.0164920023715656</v>
      </c>
      <c r="T16" s="379">
        <f t="shared" si="58"/>
        <v>8.0201157580576794</v>
      </c>
      <c r="U16" s="379">
        <f t="shared" si="58"/>
        <v>9.1039428732203831</v>
      </c>
      <c r="V16" s="379">
        <f t="shared" si="58"/>
        <v>10.270432491575386</v>
      </c>
      <c r="W16" s="379">
        <f t="shared" si="58"/>
        <v>11.522048788959399</v>
      </c>
      <c r="X16" s="379">
        <f t="shared" si="58"/>
        <v>12.86124677929439</v>
      </c>
      <c r="Y16" s="379">
        <f t="shared" si="58"/>
        <v>14.290455542297039</v>
      </c>
      <c r="Z16" s="379">
        <f t="shared" si="58"/>
        <v>15.812058583448067</v>
      </c>
      <c r="AA16" s="379">
        <f t="shared" si="58"/>
        <v>17.428370960959057</v>
      </c>
      <c r="AB16" s="379">
        <f t="shared" si="58"/>
        <v>19.141612869814779</v>
      </c>
      <c r="AC16" s="379">
        <f t="shared" si="58"/>
        <v>20.953879329343092</v>
      </c>
      <c r="AD16" s="379">
        <f t="shared" si="58"/>
        <v>22.867105698661508</v>
      </c>
      <c r="AE16" s="379">
        <f t="shared" si="58"/>
        <v>24.883028637638507</v>
      </c>
      <c r="AF16" s="379">
        <f t="shared" si="58"/>
        <v>27.003142082159751</v>
      </c>
      <c r="AG16" s="379">
        <f t="shared" ref="AG16:BL16" si="59">AG95</f>
        <v>29.22864827398006</v>
      </c>
      <c r="AH16" s="379">
        <f t="shared" si="59"/>
        <v>31.560403252806079</v>
      </c>
      <c r="AI16" s="379">
        <f t="shared" si="59"/>
        <v>33.998856961450116</v>
      </c>
      <c r="AJ16" s="379">
        <f t="shared" si="59"/>
        <v>36.543987718581363</v>
      </c>
      <c r="AK16" s="379">
        <f t="shared" si="59"/>
        <v>39.195231132051553</v>
      </c>
      <c r="AL16" s="379">
        <f t="shared" si="59"/>
        <v>41.951404065028463</v>
      </c>
      <c r="AM16" s="379">
        <f t="shared" si="59"/>
        <v>44.810623169049776</v>
      </c>
      <c r="AN16" s="379">
        <f t="shared" si="59"/>
        <v>47.770219387100909</v>
      </c>
      <c r="AO16" s="379">
        <f t="shared" si="59"/>
        <v>50.826648869772775</v>
      </c>
      <c r="AP16" s="379">
        <f t="shared" si="59"/>
        <v>53.975401493658381</v>
      </c>
      <c r="AQ16" s="379">
        <f t="shared" si="59"/>
        <v>57.210908352368151</v>
      </c>
      <c r="AR16" s="379">
        <f t="shared" si="59"/>
        <v>60.526448834456666</v>
      </c>
      <c r="AS16" s="379">
        <f t="shared" si="59"/>
        <v>63.914060101959002</v>
      </c>
      <c r="AT16" s="379">
        <f t="shared" si="59"/>
        <v>67.364450297824789</v>
      </c>
      <c r="AU16" s="379">
        <f t="shared" si="59"/>
        <v>70.866917088033432</v>
      </c>
      <c r="AV16" s="379">
        <f t="shared" si="59"/>
        <v>74.409273108164527</v>
      </c>
      <c r="AW16" s="379">
        <f t="shared" si="59"/>
        <v>77.977781218816617</v>
      </c>
      <c r="AX16" s="379">
        <f t="shared" si="59"/>
        <v>81.557099518998271</v>
      </c>
      <c r="AY16" s="379">
        <f t="shared" si="59"/>
        <v>83</v>
      </c>
      <c r="AZ16" s="379">
        <f t="shared" si="59"/>
        <v>83</v>
      </c>
      <c r="BA16" s="379">
        <f t="shared" si="59"/>
        <v>83</v>
      </c>
      <c r="BB16" s="379">
        <f t="shared" si="59"/>
        <v>83</v>
      </c>
      <c r="BC16" s="379">
        <f t="shared" si="59"/>
        <v>0</v>
      </c>
      <c r="BD16" s="379">
        <f t="shared" si="59"/>
        <v>0</v>
      </c>
      <c r="BE16" s="379">
        <f t="shared" si="59"/>
        <v>0</v>
      </c>
      <c r="BF16" s="379">
        <f t="shared" si="59"/>
        <v>0</v>
      </c>
      <c r="BG16" s="379">
        <f t="shared" si="59"/>
        <v>0</v>
      </c>
      <c r="BH16" s="379">
        <f t="shared" si="59"/>
        <v>0</v>
      </c>
      <c r="BI16" s="379">
        <f t="shared" si="59"/>
        <v>0</v>
      </c>
      <c r="BJ16" s="379">
        <f t="shared" si="59"/>
        <v>0</v>
      </c>
      <c r="BK16" s="379">
        <f t="shared" si="59"/>
        <v>0</v>
      </c>
      <c r="BL16" s="379">
        <f t="shared" si="59"/>
        <v>0</v>
      </c>
      <c r="BM16" s="379">
        <f t="shared" ref="BM16:CR16" si="60">BM95</f>
        <v>83</v>
      </c>
      <c r="BN16" s="379">
        <f t="shared" si="60"/>
        <v>83</v>
      </c>
      <c r="BO16" s="379">
        <f t="shared" si="60"/>
        <v>83</v>
      </c>
      <c r="BP16" s="379">
        <f t="shared" si="60"/>
        <v>83</v>
      </c>
      <c r="BQ16" s="379">
        <f t="shared" si="60"/>
        <v>83</v>
      </c>
      <c r="BR16" s="379">
        <f t="shared" si="60"/>
        <v>83</v>
      </c>
      <c r="BS16" s="379">
        <f t="shared" si="60"/>
        <v>98</v>
      </c>
      <c r="BT16" s="379">
        <f t="shared" si="60"/>
        <v>98</v>
      </c>
      <c r="BU16" s="379">
        <f t="shared" si="60"/>
        <v>98</v>
      </c>
      <c r="BV16" s="379">
        <f t="shared" si="60"/>
        <v>98</v>
      </c>
      <c r="BW16" s="379">
        <f t="shared" si="60"/>
        <v>98</v>
      </c>
      <c r="BX16" s="379">
        <f t="shared" si="60"/>
        <v>98</v>
      </c>
      <c r="BY16" s="379">
        <f t="shared" si="60"/>
        <v>98</v>
      </c>
      <c r="BZ16" s="379">
        <f t="shared" si="60"/>
        <v>98</v>
      </c>
      <c r="CA16" s="379">
        <f t="shared" si="60"/>
        <v>98</v>
      </c>
      <c r="CB16" s="379">
        <f t="shared" si="60"/>
        <v>98</v>
      </c>
      <c r="CC16" s="379">
        <f t="shared" si="60"/>
        <v>98</v>
      </c>
      <c r="CD16" s="379">
        <f t="shared" si="60"/>
        <v>98</v>
      </c>
      <c r="CE16" s="379">
        <f t="shared" si="60"/>
        <v>98</v>
      </c>
      <c r="CF16" s="379">
        <f t="shared" si="60"/>
        <v>98</v>
      </c>
      <c r="CG16" s="379">
        <f t="shared" si="60"/>
        <v>98</v>
      </c>
      <c r="CH16" s="379">
        <f t="shared" si="60"/>
        <v>98</v>
      </c>
      <c r="CI16" s="379">
        <f t="shared" si="60"/>
        <v>98</v>
      </c>
      <c r="CJ16" s="379">
        <f t="shared" si="60"/>
        <v>98</v>
      </c>
      <c r="CK16" s="379">
        <f t="shared" si="60"/>
        <v>98</v>
      </c>
      <c r="CL16" s="379">
        <f t="shared" si="60"/>
        <v>98</v>
      </c>
      <c r="CM16" s="379">
        <f t="shared" si="60"/>
        <v>98</v>
      </c>
      <c r="CN16" s="379">
        <f t="shared" si="60"/>
        <v>98</v>
      </c>
      <c r="CO16" s="379">
        <f t="shared" si="60"/>
        <v>98</v>
      </c>
      <c r="CP16" s="379">
        <f t="shared" si="60"/>
        <v>98</v>
      </c>
      <c r="CQ16" s="379">
        <f t="shared" si="60"/>
        <v>98</v>
      </c>
      <c r="CR16" s="379">
        <f t="shared" si="60"/>
        <v>98</v>
      </c>
      <c r="CS16" s="379">
        <f t="shared" ref="CS16:CX16" si="61">CS95</f>
        <v>98</v>
      </c>
      <c r="CT16" s="379">
        <f t="shared" si="61"/>
        <v>98</v>
      </c>
      <c r="CU16" s="379">
        <f t="shared" si="61"/>
        <v>83</v>
      </c>
      <c r="CV16" s="379">
        <f t="shared" si="61"/>
        <v>83</v>
      </c>
      <c r="CW16" s="379">
        <f t="shared" si="61"/>
        <v>83</v>
      </c>
      <c r="CX16" s="379">
        <f t="shared" si="61"/>
        <v>83</v>
      </c>
      <c r="CY16" s="379">
        <f t="shared" ref="CY16:EM16" si="62">CY95</f>
        <v>83</v>
      </c>
      <c r="CZ16" s="379">
        <f t="shared" si="62"/>
        <v>83</v>
      </c>
      <c r="DA16" s="379">
        <f t="shared" si="62"/>
        <v>83</v>
      </c>
      <c r="DB16" s="379">
        <f t="shared" si="62"/>
        <v>83</v>
      </c>
      <c r="DC16" s="379">
        <f t="shared" si="62"/>
        <v>83</v>
      </c>
      <c r="DD16" s="379">
        <f t="shared" si="62"/>
        <v>83</v>
      </c>
      <c r="DE16" s="379">
        <f t="shared" si="62"/>
        <v>83</v>
      </c>
      <c r="DF16" s="379">
        <f t="shared" si="62"/>
        <v>83</v>
      </c>
      <c r="DG16" s="379">
        <f t="shared" si="62"/>
        <v>83</v>
      </c>
      <c r="DH16" s="379">
        <f t="shared" si="62"/>
        <v>83</v>
      </c>
      <c r="DI16" s="379">
        <f t="shared" si="62"/>
        <v>83</v>
      </c>
      <c r="DJ16" s="379">
        <f t="shared" si="62"/>
        <v>83</v>
      </c>
      <c r="DK16" s="379">
        <f t="shared" si="62"/>
        <v>83</v>
      </c>
      <c r="DL16" s="379">
        <f t="shared" si="62"/>
        <v>83</v>
      </c>
      <c r="DM16" s="379">
        <f t="shared" si="62"/>
        <v>83</v>
      </c>
      <c r="DN16" s="379">
        <f t="shared" si="62"/>
        <v>83</v>
      </c>
      <c r="DO16" s="379">
        <f t="shared" si="62"/>
        <v>83</v>
      </c>
      <c r="DP16" s="379">
        <f t="shared" si="62"/>
        <v>83</v>
      </c>
      <c r="DQ16" s="379">
        <f t="shared" si="62"/>
        <v>83</v>
      </c>
      <c r="DR16" s="379">
        <f t="shared" si="62"/>
        <v>83</v>
      </c>
      <c r="DS16" s="379">
        <f t="shared" si="62"/>
        <v>83</v>
      </c>
      <c r="DT16" s="379">
        <f t="shared" si="62"/>
        <v>83</v>
      </c>
      <c r="DU16" s="379">
        <f t="shared" si="62"/>
        <v>83</v>
      </c>
      <c r="DV16" s="379">
        <f t="shared" si="62"/>
        <v>83</v>
      </c>
      <c r="DW16" s="379">
        <f t="shared" si="62"/>
        <v>83</v>
      </c>
      <c r="DX16" s="379">
        <f t="shared" si="62"/>
        <v>83</v>
      </c>
      <c r="DY16" s="379">
        <f t="shared" si="62"/>
        <v>83</v>
      </c>
      <c r="DZ16" s="379">
        <f t="shared" si="62"/>
        <v>83</v>
      </c>
      <c r="EA16" s="379">
        <f t="shared" si="62"/>
        <v>83</v>
      </c>
      <c r="EB16" s="379">
        <f t="shared" si="62"/>
        <v>83</v>
      </c>
      <c r="EC16" s="379">
        <f t="shared" si="62"/>
        <v>83</v>
      </c>
      <c r="ED16" s="379">
        <f t="shared" si="62"/>
        <v>97</v>
      </c>
      <c r="EE16" s="379">
        <f t="shared" si="62"/>
        <v>97</v>
      </c>
      <c r="EF16" s="379">
        <f t="shared" si="62"/>
        <v>97</v>
      </c>
      <c r="EG16" s="379">
        <f t="shared" si="62"/>
        <v>97</v>
      </c>
      <c r="EH16" s="379">
        <f t="shared" si="62"/>
        <v>0</v>
      </c>
      <c r="EI16" s="379">
        <f t="shared" si="62"/>
        <v>0</v>
      </c>
      <c r="EJ16" s="379">
        <f t="shared" si="62"/>
        <v>0</v>
      </c>
      <c r="EK16" s="379">
        <f t="shared" si="62"/>
        <v>0</v>
      </c>
      <c r="EL16" s="379">
        <f t="shared" si="62"/>
        <v>0</v>
      </c>
      <c r="EM16" s="379">
        <f t="shared" si="62"/>
        <v>0</v>
      </c>
      <c r="EN16" s="379">
        <f t="shared" ref="EN16:EY16" si="63">EN95</f>
        <v>0</v>
      </c>
      <c r="EO16" s="379">
        <f t="shared" si="63"/>
        <v>0</v>
      </c>
      <c r="EP16" s="379">
        <f t="shared" si="63"/>
        <v>0</v>
      </c>
      <c r="EQ16" s="379">
        <f t="shared" si="63"/>
        <v>0</v>
      </c>
      <c r="ER16" s="379">
        <f t="shared" si="63"/>
        <v>0</v>
      </c>
      <c r="ES16" s="379">
        <f t="shared" si="63"/>
        <v>0</v>
      </c>
      <c r="ET16" s="379">
        <f t="shared" si="63"/>
        <v>0</v>
      </c>
      <c r="EU16" s="379">
        <f t="shared" si="63"/>
        <v>0</v>
      </c>
      <c r="EV16" s="379">
        <f t="shared" si="63"/>
        <v>0</v>
      </c>
      <c r="EW16" s="379">
        <f t="shared" si="63"/>
        <v>0</v>
      </c>
      <c r="EX16" s="379">
        <f t="shared" si="63"/>
        <v>0</v>
      </c>
      <c r="EY16" s="379">
        <f t="shared" si="63"/>
        <v>0</v>
      </c>
      <c r="EZ16" s="379">
        <f t="shared" ref="EZ16:HK16" si="64">EZ95</f>
        <v>0</v>
      </c>
      <c r="FA16" s="379">
        <f t="shared" si="64"/>
        <v>0</v>
      </c>
      <c r="FB16" s="379">
        <f t="shared" si="64"/>
        <v>0</v>
      </c>
      <c r="FC16" s="379">
        <f t="shared" si="64"/>
        <v>0</v>
      </c>
      <c r="FD16" s="379">
        <f t="shared" si="64"/>
        <v>0</v>
      </c>
      <c r="FE16" s="379">
        <f t="shared" si="64"/>
        <v>0</v>
      </c>
      <c r="FF16" s="379">
        <f t="shared" si="64"/>
        <v>0</v>
      </c>
      <c r="FG16" s="379">
        <f t="shared" si="64"/>
        <v>0</v>
      </c>
      <c r="FH16" s="379">
        <f t="shared" si="64"/>
        <v>0</v>
      </c>
      <c r="FI16" s="379">
        <f t="shared" si="64"/>
        <v>0</v>
      </c>
      <c r="FJ16" s="379">
        <f t="shared" si="64"/>
        <v>0</v>
      </c>
      <c r="FK16" s="379">
        <f t="shared" si="64"/>
        <v>0</v>
      </c>
      <c r="FL16" s="379">
        <f t="shared" si="64"/>
        <v>0</v>
      </c>
      <c r="FM16" s="379">
        <f t="shared" si="64"/>
        <v>0</v>
      </c>
      <c r="FN16" s="379">
        <f t="shared" si="64"/>
        <v>0</v>
      </c>
      <c r="FO16" s="379">
        <f t="shared" si="64"/>
        <v>0</v>
      </c>
      <c r="FP16" s="379">
        <f t="shared" si="64"/>
        <v>0</v>
      </c>
      <c r="FQ16" s="379">
        <f t="shared" si="64"/>
        <v>0</v>
      </c>
      <c r="FR16" s="379">
        <f t="shared" si="64"/>
        <v>0</v>
      </c>
      <c r="FS16" s="379">
        <f t="shared" si="64"/>
        <v>0</v>
      </c>
      <c r="FT16" s="379">
        <f t="shared" si="64"/>
        <v>0</v>
      </c>
      <c r="FU16" s="379">
        <f t="shared" si="64"/>
        <v>0</v>
      </c>
      <c r="FV16" s="379">
        <f t="shared" si="64"/>
        <v>0</v>
      </c>
      <c r="FW16" s="379">
        <f t="shared" si="64"/>
        <v>0</v>
      </c>
      <c r="FX16" s="379">
        <f t="shared" si="64"/>
        <v>0</v>
      </c>
      <c r="FY16" s="379">
        <f t="shared" si="64"/>
        <v>0</v>
      </c>
      <c r="FZ16" s="379">
        <f t="shared" si="64"/>
        <v>0</v>
      </c>
      <c r="GA16" s="379">
        <f t="shared" si="64"/>
        <v>0</v>
      </c>
      <c r="GB16" s="379">
        <f t="shared" si="64"/>
        <v>0</v>
      </c>
      <c r="GC16" s="379">
        <f t="shared" si="64"/>
        <v>0</v>
      </c>
      <c r="GD16" s="379">
        <f t="shared" si="64"/>
        <v>0</v>
      </c>
      <c r="GE16" s="379">
        <f t="shared" si="64"/>
        <v>0</v>
      </c>
      <c r="GF16" s="379">
        <f t="shared" si="64"/>
        <v>0</v>
      </c>
      <c r="GG16" s="379">
        <f t="shared" si="64"/>
        <v>0</v>
      </c>
      <c r="GH16" s="379">
        <f t="shared" si="64"/>
        <v>0</v>
      </c>
      <c r="GI16" s="379">
        <f t="shared" si="64"/>
        <v>0</v>
      </c>
      <c r="GJ16" s="379">
        <f t="shared" si="64"/>
        <v>0</v>
      </c>
      <c r="GK16" s="379">
        <f t="shared" si="64"/>
        <v>0</v>
      </c>
      <c r="GL16" s="379">
        <f t="shared" si="64"/>
        <v>0</v>
      </c>
      <c r="GM16" s="379">
        <f t="shared" si="64"/>
        <v>0</v>
      </c>
      <c r="GN16" s="379">
        <f t="shared" si="64"/>
        <v>0</v>
      </c>
      <c r="GO16" s="379">
        <f t="shared" si="64"/>
        <v>0</v>
      </c>
      <c r="GP16" s="379">
        <f t="shared" si="64"/>
        <v>0</v>
      </c>
      <c r="GQ16" s="379">
        <f t="shared" si="64"/>
        <v>0</v>
      </c>
      <c r="GR16" s="379">
        <f t="shared" si="64"/>
        <v>0</v>
      </c>
      <c r="GS16" s="379">
        <f t="shared" si="64"/>
        <v>0</v>
      </c>
      <c r="GT16" s="379">
        <f t="shared" si="64"/>
        <v>0</v>
      </c>
      <c r="GU16" s="379">
        <f t="shared" si="64"/>
        <v>0</v>
      </c>
      <c r="GV16" s="379">
        <f t="shared" si="64"/>
        <v>0</v>
      </c>
      <c r="GW16" s="379">
        <f t="shared" si="64"/>
        <v>0</v>
      </c>
      <c r="GX16" s="379">
        <f t="shared" si="64"/>
        <v>0</v>
      </c>
      <c r="GY16" s="379">
        <f t="shared" si="64"/>
        <v>0</v>
      </c>
      <c r="GZ16" s="379">
        <f t="shared" si="64"/>
        <v>0</v>
      </c>
      <c r="HA16" s="379">
        <f t="shared" si="64"/>
        <v>0</v>
      </c>
      <c r="HB16" s="379">
        <f t="shared" si="64"/>
        <v>0</v>
      </c>
      <c r="HC16" s="379">
        <f t="shared" si="64"/>
        <v>0</v>
      </c>
      <c r="HD16" s="379">
        <f t="shared" si="64"/>
        <v>0</v>
      </c>
      <c r="HE16" s="379">
        <f t="shared" si="64"/>
        <v>0</v>
      </c>
      <c r="HF16" s="379">
        <f t="shared" si="64"/>
        <v>0</v>
      </c>
      <c r="HG16" s="379">
        <f t="shared" si="64"/>
        <v>0</v>
      </c>
      <c r="HH16" s="379">
        <f t="shared" si="64"/>
        <v>0</v>
      </c>
      <c r="HI16" s="379">
        <f t="shared" si="64"/>
        <v>0</v>
      </c>
      <c r="HJ16" s="379">
        <f t="shared" si="64"/>
        <v>0</v>
      </c>
      <c r="HK16" s="379">
        <f t="shared" si="64"/>
        <v>0</v>
      </c>
      <c r="HL16" s="379">
        <f t="shared" ref="HL16:IR16" si="65">HL95</f>
        <v>0</v>
      </c>
      <c r="HM16" s="379">
        <f t="shared" si="65"/>
        <v>0</v>
      </c>
      <c r="HN16" s="379">
        <f t="shared" si="65"/>
        <v>0</v>
      </c>
      <c r="HO16" s="379">
        <f t="shared" si="65"/>
        <v>0</v>
      </c>
      <c r="HP16" s="379">
        <f t="shared" si="65"/>
        <v>0</v>
      </c>
      <c r="HQ16" s="379">
        <f t="shared" si="65"/>
        <v>0</v>
      </c>
      <c r="HR16" s="379">
        <f t="shared" si="65"/>
        <v>0</v>
      </c>
      <c r="HS16" s="379">
        <f t="shared" si="65"/>
        <v>0</v>
      </c>
      <c r="HT16" s="379">
        <f t="shared" si="65"/>
        <v>0</v>
      </c>
      <c r="HU16" s="379">
        <f t="shared" si="65"/>
        <v>0</v>
      </c>
      <c r="HV16" s="379">
        <f t="shared" si="65"/>
        <v>0</v>
      </c>
      <c r="HW16" s="379">
        <f t="shared" si="65"/>
        <v>0</v>
      </c>
      <c r="HX16" s="379">
        <f t="shared" si="65"/>
        <v>0</v>
      </c>
      <c r="HY16" s="379">
        <f t="shared" si="65"/>
        <v>0</v>
      </c>
      <c r="HZ16" s="379">
        <f t="shared" si="65"/>
        <v>0</v>
      </c>
      <c r="IA16" s="379">
        <f t="shared" si="65"/>
        <v>0</v>
      </c>
      <c r="IB16" s="379">
        <f t="shared" si="65"/>
        <v>0</v>
      </c>
      <c r="IC16" s="379">
        <f t="shared" si="65"/>
        <v>0</v>
      </c>
      <c r="ID16" s="379">
        <f t="shared" si="65"/>
        <v>0</v>
      </c>
      <c r="IE16" s="379">
        <f t="shared" si="65"/>
        <v>0</v>
      </c>
      <c r="IF16" s="379">
        <f t="shared" si="65"/>
        <v>0</v>
      </c>
      <c r="IG16" s="379">
        <f t="shared" si="65"/>
        <v>0</v>
      </c>
      <c r="IH16" s="379">
        <f t="shared" si="65"/>
        <v>0</v>
      </c>
      <c r="II16" s="379">
        <f t="shared" si="65"/>
        <v>0</v>
      </c>
      <c r="IJ16" s="379">
        <f t="shared" si="65"/>
        <v>0</v>
      </c>
      <c r="IK16" s="379">
        <f t="shared" si="65"/>
        <v>0</v>
      </c>
      <c r="IL16" s="379">
        <f t="shared" si="65"/>
        <v>0</v>
      </c>
      <c r="IM16" s="379">
        <f t="shared" si="65"/>
        <v>0</v>
      </c>
      <c r="IN16" s="379">
        <f t="shared" si="65"/>
        <v>0</v>
      </c>
      <c r="IO16" s="379">
        <f t="shared" si="65"/>
        <v>0</v>
      </c>
      <c r="IP16" s="379">
        <f t="shared" si="65"/>
        <v>0</v>
      </c>
      <c r="IQ16" s="379">
        <f t="shared" si="65"/>
        <v>0</v>
      </c>
      <c r="IR16" s="380">
        <f t="shared" si="65"/>
        <v>0</v>
      </c>
    </row>
    <row r="17" spans="1:255" ht="12" customHeight="1" x14ac:dyDescent="0.25">
      <c r="A17" s="63" t="s">
        <v>13</v>
      </c>
      <c r="B17" s="151"/>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6"/>
    </row>
    <row r="18" spans="1:255" ht="12" customHeight="1" x14ac:dyDescent="0.25">
      <c r="A18" s="64" t="s">
        <v>184</v>
      </c>
      <c r="B18" s="374">
        <f>B99</f>
        <v>9.8000000000000007</v>
      </c>
      <c r="C18" s="375">
        <f>C99</f>
        <v>9.8000000000000007</v>
      </c>
      <c r="D18" s="375">
        <f t="shared" ref="D18:BO18" si="66">D99</f>
        <v>9.7999130459396699</v>
      </c>
      <c r="E18" s="375">
        <f t="shared" si="66"/>
        <v>9.7996490145197921</v>
      </c>
      <c r="F18" s="375">
        <f t="shared" si="66"/>
        <v>9.7992014811586436</v>
      </c>
      <c r="G18" s="375">
        <f t="shared" si="66"/>
        <v>9.7985638465134688</v>
      </c>
      <c r="H18" s="375">
        <f t="shared" si="66"/>
        <v>9.797729331960733</v>
      </c>
      <c r="I18" s="375">
        <f t="shared" si="66"/>
        <v>9.7966909760237524</v>
      </c>
      <c r="J18" s="375">
        <f t="shared" si="66"/>
        <v>9.7954416319531958</v>
      </c>
      <c r="K18" s="375">
        <f t="shared" si="66"/>
        <v>9.7939739666947165</v>
      </c>
      <c r="L18" s="375">
        <f t="shared" si="66"/>
        <v>9.7922804615106323</v>
      </c>
      <c r="M18" s="375">
        <f t="shared" si="66"/>
        <v>9.7903534145524951</v>
      </c>
      <c r="N18" s="375">
        <f t="shared" si="66"/>
        <v>9.7881849457330237</v>
      </c>
      <c r="O18" s="375">
        <f t="shared" si="66"/>
        <v>9.785767004275062</v>
      </c>
      <c r="P18" s="375">
        <f t="shared" si="66"/>
        <v>9.7830913793642349</v>
      </c>
      <c r="Q18" s="375">
        <f t="shared" si="66"/>
        <v>9.7801497143994087</v>
      </c>
      <c r="R18" s="375">
        <f t="shared" si="66"/>
        <v>9.7769335253280829</v>
      </c>
      <c r="S18" s="375">
        <f t="shared" si="66"/>
        <v>9.7734342237079659</v>
      </c>
      <c r="T18" s="375">
        <f t="shared" si="66"/>
        <v>9.7696431451853911</v>
      </c>
      <c r="U18" s="375">
        <f t="shared" si="66"/>
        <v>9.765551584022468</v>
      </c>
      <c r="V18" s="375">
        <f t="shared" si="66"/>
        <v>9.76115083444048</v>
      </c>
      <c r="W18" s="375">
        <f t="shared" si="66"/>
        <v>9.7564322397030843</v>
      </c>
      <c r="X18" s="375">
        <f t="shared" si="66"/>
        <v>9.7513872498884471</v>
      </c>
      <c r="Y18" s="375">
        <f t="shared" si="66"/>
        <v>9.7460074892033539</v>
      </c>
      <c r="Z18" s="375">
        <f t="shared" si="66"/>
        <v>9.7402848338056192</v>
      </c>
      <c r="AA18" s="375">
        <f t="shared" si="66"/>
        <v>9.7342115013593364</v>
      </c>
      <c r="AB18" s="375">
        <f t="shared" si="66"/>
        <v>9.7277801533081316</v>
      </c>
      <c r="AC18" s="375">
        <f t="shared" si="66"/>
        <v>9.7209840109819936</v>
      </c>
      <c r="AD18" s="375">
        <f t="shared" si="66"/>
        <v>9.7138169863242716</v>
      </c>
      <c r="AE18" s="375">
        <f t="shared" si="66"/>
        <v>9.7062738283871948</v>
      </c>
      <c r="AF18" s="375">
        <f t="shared" si="66"/>
        <v>9.698350286883759</v>
      </c>
      <c r="AG18" s="375">
        <f t="shared" si="66"/>
        <v>9.6900432922784479</v>
      </c>
      <c r="AH18" s="375">
        <f t="shared" si="66"/>
        <v>9.681351154226757</v>
      </c>
      <c r="AI18" s="375">
        <f t="shared" si="66"/>
        <v>9.6722737773567022</v>
      </c>
      <c r="AJ18" s="375">
        <f t="shared" si="66"/>
        <v>9.662812894837586</v>
      </c>
      <c r="AK18" s="375">
        <f t="shared" si="66"/>
        <v>9.6529723189698142</v>
      </c>
      <c r="AL18" s="375">
        <f t="shared" si="66"/>
        <v>9.6427582060235135</v>
      </c>
      <c r="AM18" s="375">
        <f t="shared" si="66"/>
        <v>9.6321793366415225</v>
      </c>
      <c r="AN18" s="375">
        <f t="shared" si="66"/>
        <v>9.6212474061413022</v>
      </c>
      <c r="AO18" s="375">
        <f t="shared" si="66"/>
        <v>9.6099773226878202</v>
      </c>
      <c r="AP18" s="375">
        <f t="shared" si="66"/>
        <v>9.5983875086432437</v>
      </c>
      <c r="AQ18" s="375">
        <f t="shared" si="66"/>
        <v>9.5865001998757027</v>
      </c>
      <c r="AR18" s="375">
        <f t="shared" si="66"/>
        <v>9.5743417407611666</v>
      </c>
      <c r="AS18" s="375">
        <f t="shared" si="66"/>
        <v>9.5619428647400184</v>
      </c>
      <c r="AT18" s="375">
        <f t="shared" si="66"/>
        <v>9.5493389560348145</v>
      </c>
      <c r="AU18" s="375">
        <f t="shared" si="66"/>
        <v>9.5365702873969678</v>
      </c>
      <c r="AV18" s="375">
        <f t="shared" si="66"/>
        <v>9.5236822291929624</v>
      </c>
      <c r="AW18" s="375">
        <f t="shared" si="66"/>
        <v>9.5107254206291412</v>
      </c>
      <c r="AX18" s="375">
        <f t="shared" si="66"/>
        <v>9.497755905032097</v>
      </c>
      <c r="AY18" s="375">
        <f t="shared" si="66"/>
        <v>9.4848352279546599</v>
      </c>
      <c r="AZ18" s="375">
        <f t="shared" si="66"/>
        <v>9.4720064144029941</v>
      </c>
      <c r="BA18" s="375">
        <f t="shared" si="66"/>
        <v>9.4592751861973987</v>
      </c>
      <c r="BB18" s="375">
        <f t="shared" si="66"/>
        <v>9.4466307987343594</v>
      </c>
      <c r="BC18" s="375">
        <f t="shared" si="66"/>
        <v>9.4341485662830973</v>
      </c>
      <c r="BD18" s="375">
        <f t="shared" si="66"/>
        <v>9.4219120286519722</v>
      </c>
      <c r="BE18" s="375">
        <f t="shared" si="66"/>
        <v>9.4099231649987729</v>
      </c>
      <c r="BF18" s="375">
        <f t="shared" si="66"/>
        <v>9.398180360347153</v>
      </c>
      <c r="BG18" s="375">
        <f t="shared" si="66"/>
        <v>9.3866820357948075</v>
      </c>
      <c r="BH18" s="375">
        <f t="shared" si="66"/>
        <v>9.3754266505632664</v>
      </c>
      <c r="BI18" s="375">
        <f t="shared" si="66"/>
        <v>9.3644127014772138</v>
      </c>
      <c r="BJ18" s="375">
        <f t="shared" si="66"/>
        <v>9.3536387224586779</v>
      </c>
      <c r="BK18" s="375">
        <f t="shared" si="66"/>
        <v>9.3431032840357577</v>
      </c>
      <c r="BL18" s="375">
        <f t="shared" si="66"/>
        <v>9.3328049928655243</v>
      </c>
      <c r="BM18" s="375">
        <f t="shared" si="66"/>
        <v>9.3227424887582515</v>
      </c>
      <c r="BN18" s="375">
        <f t="shared" si="66"/>
        <v>9.3128941076927845</v>
      </c>
      <c r="BO18" s="375">
        <f t="shared" si="66"/>
        <v>9.3032377751211257</v>
      </c>
      <c r="BP18" s="375">
        <f t="shared" ref="BP18:CX18" si="67">BP99</f>
        <v>9.2937712666034518</v>
      </c>
      <c r="BQ18" s="375">
        <f t="shared" si="67"/>
        <v>9.2844923611837196</v>
      </c>
      <c r="BR18" s="375">
        <f t="shared" si="67"/>
        <v>9.2753988403528975</v>
      </c>
      <c r="BS18" s="375">
        <f t="shared" si="67"/>
        <v>9.2664884867598118</v>
      </c>
      <c r="BT18" s="375">
        <f t="shared" si="67"/>
        <v>9.2578052032366802</v>
      </c>
      <c r="BU18" s="375">
        <f t="shared" si="67"/>
        <v>9.2493931704496681</v>
      </c>
      <c r="BV18" s="375">
        <f t="shared" si="67"/>
        <v>9.2412508692184954</v>
      </c>
      <c r="BW18" s="375">
        <f t="shared" si="67"/>
        <v>9.2333768157212237</v>
      </c>
      <c r="BX18" s="375">
        <f t="shared" si="67"/>
        <v>9.225769563725196</v>
      </c>
      <c r="BY18" s="375">
        <f t="shared" si="67"/>
        <v>9.2184277012836962</v>
      </c>
      <c r="BZ18" s="375">
        <f t="shared" si="67"/>
        <v>9.2113498531908178</v>
      </c>
      <c r="CA18" s="375">
        <f t="shared" si="67"/>
        <v>9.2045346775715728</v>
      </c>
      <c r="CB18" s="375">
        <f t="shared" si="67"/>
        <v>9.1979808624783086</v>
      </c>
      <c r="CC18" s="375">
        <f t="shared" si="67"/>
        <v>9.1916871283980974</v>
      </c>
      <c r="CD18" s="375">
        <f t="shared" si="67"/>
        <v>9.1856522278674806</v>
      </c>
      <c r="CE18" s="375">
        <f t="shared" si="67"/>
        <v>9.1798749451213091</v>
      </c>
      <c r="CF18" s="375">
        <f t="shared" si="67"/>
        <v>9.1743540925553244</v>
      </c>
      <c r="CG18" s="375">
        <f t="shared" si="67"/>
        <v>9.1690885103655262</v>
      </c>
      <c r="CH18" s="375">
        <f t="shared" si="67"/>
        <v>9.1640770694405642</v>
      </c>
      <c r="CI18" s="375">
        <f t="shared" si="67"/>
        <v>9.1593186677986242</v>
      </c>
      <c r="CJ18" s="375">
        <f t="shared" si="67"/>
        <v>9.1548122269321297</v>
      </c>
      <c r="CK18" s="375">
        <f t="shared" si="67"/>
        <v>9.150556694872499</v>
      </c>
      <c r="CL18" s="375">
        <f t="shared" si="67"/>
        <v>9.1465510494364075</v>
      </c>
      <c r="CM18" s="375">
        <f t="shared" si="67"/>
        <v>9.1427942910897801</v>
      </c>
      <c r="CN18" s="375">
        <f t="shared" si="67"/>
        <v>9.1392854427951491</v>
      </c>
      <c r="CO18" s="375">
        <f t="shared" si="67"/>
        <v>9.1360235533604435</v>
      </c>
      <c r="CP18" s="375">
        <f t="shared" si="67"/>
        <v>9.133007693776678</v>
      </c>
      <c r="CQ18" s="375">
        <f t="shared" si="67"/>
        <v>9.1302369571254882</v>
      </c>
      <c r="CR18" s="375">
        <f t="shared" si="67"/>
        <v>9.1277104547224557</v>
      </c>
      <c r="CS18" s="375">
        <f t="shared" si="67"/>
        <v>9.125427316049036</v>
      </c>
      <c r="CT18" s="375">
        <f t="shared" si="67"/>
        <v>9.1233866925814517</v>
      </c>
      <c r="CU18" s="375">
        <f t="shared" si="67"/>
        <v>9.1215877579836988</v>
      </c>
      <c r="CV18" s="375">
        <f t="shared" si="67"/>
        <v>9.1199635690064138</v>
      </c>
      <c r="CW18" s="375">
        <f t="shared" si="67"/>
        <v>9.1184461378425752</v>
      </c>
      <c r="CX18" s="375">
        <f t="shared" si="67"/>
        <v>9.1170324810588923</v>
      </c>
      <c r="CY18" s="375">
        <f t="shared" ref="CY18:EM18" si="68">CY99</f>
        <v>9.1157195231789903</v>
      </c>
      <c r="CZ18" s="375">
        <f t="shared" si="68"/>
        <v>9.1145040968769067</v>
      </c>
      <c r="DA18" s="375">
        <f t="shared" si="68"/>
        <v>9.1133829430551057</v>
      </c>
      <c r="DB18" s="375">
        <f t="shared" si="68"/>
        <v>9.1123526978499374</v>
      </c>
      <c r="DC18" s="375">
        <f t="shared" si="68"/>
        <v>9.1114098879391072</v>
      </c>
      <c r="DD18" s="375">
        <f t="shared" si="68"/>
        <v>9.1105509254881785</v>
      </c>
      <c r="DE18" s="375">
        <f t="shared" si="68"/>
        <v>9.1097721029960201</v>
      </c>
      <c r="DF18" s="375">
        <f t="shared" si="68"/>
        <v>9.109069583003258</v>
      </c>
      <c r="DG18" s="375">
        <f t="shared" si="68"/>
        <v>9.1084393874422407</v>
      </c>
      <c r="DH18" s="375">
        <f t="shared" si="68"/>
        <v>9.1078773959231576</v>
      </c>
      <c r="DI18" s="375">
        <f t="shared" si="68"/>
        <v>9.1073793341249019</v>
      </c>
      <c r="DJ18" s="375">
        <f t="shared" si="68"/>
        <v>9.1069407615779241</v>
      </c>
      <c r="DK18" s="375">
        <f t="shared" si="68"/>
        <v>9.1065570688865414</v>
      </c>
      <c r="DL18" s="375">
        <f t="shared" si="68"/>
        <v>9.1062234591068858</v>
      </c>
      <c r="DM18" s="375">
        <f t="shared" si="68"/>
        <v>9.1059349335796771</v>
      </c>
      <c r="DN18" s="375">
        <f t="shared" si="68"/>
        <v>9.1056862925826803</v>
      </c>
      <c r="DO18" s="375">
        <f t="shared" si="68"/>
        <v>9.1054721088586472</v>
      </c>
      <c r="DP18" s="375">
        <f t="shared" si="68"/>
        <v>9.1052867163408902</v>
      </c>
      <c r="DQ18" s="375">
        <f t="shared" si="68"/>
        <v>9.105124197549884</v>
      </c>
      <c r="DR18" s="375">
        <f t="shared" si="68"/>
        <v>9.1049783533961488</v>
      </c>
      <c r="DS18" s="375">
        <f t="shared" si="68"/>
        <v>9.1048426939764653</v>
      </c>
      <c r="DT18" s="375">
        <f t="shared" si="68"/>
        <v>9.1047104225807853</v>
      </c>
      <c r="DU18" s="375">
        <f t="shared" si="68"/>
        <v>9.1045744065129579</v>
      </c>
      <c r="DV18" s="375">
        <f t="shared" si="68"/>
        <v>9.1044271456446904</v>
      </c>
      <c r="DW18" s="375">
        <f t="shared" si="68"/>
        <v>9.1042607447395749</v>
      </c>
      <c r="DX18" s="375">
        <f t="shared" si="68"/>
        <v>9.1040668897183803</v>
      </c>
      <c r="DY18" s="375">
        <f t="shared" si="68"/>
        <v>9.1038368087080404</v>
      </c>
      <c r="DZ18" s="375">
        <f t="shared" si="68"/>
        <v>9.1035612298596043</v>
      </c>
      <c r="EA18" s="375">
        <f t="shared" si="68"/>
        <v>9.103230341775518</v>
      </c>
      <c r="EB18" s="375">
        <f t="shared" si="68"/>
        <v>9.1028337501080667</v>
      </c>
      <c r="EC18" s="375">
        <f t="shared" si="68"/>
        <v>9.1023604154149975</v>
      </c>
      <c r="ED18" s="375">
        <f t="shared" si="68"/>
        <v>9.1017985778459618</v>
      </c>
      <c r="EE18" s="375">
        <f t="shared" si="68"/>
        <v>9.1012833318298991</v>
      </c>
      <c r="EF18" s="375">
        <f t="shared" si="68"/>
        <v>9.1009550031168942</v>
      </c>
      <c r="EG18" s="375">
        <f t="shared" si="68"/>
        <v>9.1008119771412144</v>
      </c>
      <c r="EH18" s="375">
        <f t="shared" si="68"/>
        <v>9.1008455761349722</v>
      </c>
      <c r="EI18" s="375">
        <f t="shared" si="68"/>
        <v>9.1009669052010107</v>
      </c>
      <c r="EJ18" s="375">
        <f t="shared" si="68"/>
        <v>9.1010947398305397</v>
      </c>
      <c r="EK18" s="375">
        <f t="shared" si="68"/>
        <v>9.1012286527458226</v>
      </c>
      <c r="EL18" s="375">
        <f t="shared" si="68"/>
        <v>9.1013682242689704</v>
      </c>
      <c r="EM18" s="375">
        <f t="shared" si="68"/>
        <v>9.1015130343553263</v>
      </c>
      <c r="EN18" s="375">
        <f t="shared" ref="EN18:EY18" si="69">EN99</f>
        <v>9.1016626546182717</v>
      </c>
      <c r="EO18" s="375">
        <f t="shared" si="69"/>
        <v>9.1018166642660585</v>
      </c>
      <c r="EP18" s="375">
        <f t="shared" si="69"/>
        <v>9.1019746421123777</v>
      </c>
      <c r="EQ18" s="375">
        <f t="shared" si="69"/>
        <v>9.102136158578233</v>
      </c>
      <c r="ER18" s="375">
        <f t="shared" si="69"/>
        <v>9.1022806419016646</v>
      </c>
      <c r="ES18" s="375">
        <f t="shared" si="69"/>
        <v>9.1023921354956912</v>
      </c>
      <c r="ET18" s="375">
        <f t="shared" si="69"/>
        <v>9.1024783540917014</v>
      </c>
      <c r="EU18" s="375">
        <f t="shared" si="69"/>
        <v>9.1025451147939513</v>
      </c>
      <c r="EV18" s="375">
        <f t="shared" si="69"/>
        <v>9.1025967976251714</v>
      </c>
      <c r="EW18" s="375">
        <f t="shared" si="69"/>
        <v>9.1026367004219662</v>
      </c>
      <c r="EX18" s="375">
        <f t="shared" si="69"/>
        <v>9.1026673060750767</v>
      </c>
      <c r="EY18" s="375">
        <f t="shared" si="69"/>
        <v>9.1026904838116298</v>
      </c>
      <c r="EZ18" s="375">
        <f t="shared" ref="EZ18:HK18" si="70">EZ99</f>
        <v>9.1027078667330006</v>
      </c>
      <c r="FA18" s="375">
        <f t="shared" si="70"/>
        <v>9.1027209022862419</v>
      </c>
      <c r="FB18" s="375">
        <f t="shared" si="70"/>
        <v>9.1027304614378703</v>
      </c>
      <c r="FC18" s="375">
        <f t="shared" si="70"/>
        <v>9.1027367769303229</v>
      </c>
      <c r="FD18" s="375">
        <f t="shared" si="70"/>
        <v>9.1027398241467132</v>
      </c>
      <c r="FE18" s="375">
        <f t="shared" si="70"/>
        <v>9.1027395871206345</v>
      </c>
      <c r="FF18" s="375">
        <f t="shared" si="70"/>
        <v>9.1027377052886962</v>
      </c>
      <c r="FG18" s="375">
        <f t="shared" si="70"/>
        <v>9.1027358258966053</v>
      </c>
      <c r="FH18" s="375">
        <f t="shared" si="70"/>
        <v>9.1027339489210721</v>
      </c>
      <c r="FI18" s="375">
        <f t="shared" si="70"/>
        <v>9.1027320743388511</v>
      </c>
      <c r="FJ18" s="375">
        <f t="shared" si="70"/>
        <v>9.1027302021267111</v>
      </c>
      <c r="FK18" s="375">
        <f t="shared" si="70"/>
        <v>9.1027283322614636</v>
      </c>
      <c r="FL18" s="375">
        <f t="shared" si="70"/>
        <v>9.1027264647199413</v>
      </c>
      <c r="FM18" s="375">
        <f t="shared" si="70"/>
        <v>9.1027245994790054</v>
      </c>
      <c r="FN18" s="375">
        <f t="shared" si="70"/>
        <v>9.1027227365155543</v>
      </c>
      <c r="FO18" s="375">
        <f t="shared" si="70"/>
        <v>9.1027208758065061</v>
      </c>
      <c r="FP18" s="375">
        <f t="shared" si="70"/>
        <v>9.1027190173288091</v>
      </c>
      <c r="FQ18" s="375">
        <f t="shared" si="70"/>
        <v>9.1027171610594415</v>
      </c>
      <c r="FR18" s="375">
        <f t="shared" si="70"/>
        <v>9.1027153069754085</v>
      </c>
      <c r="FS18" s="375">
        <f t="shared" si="70"/>
        <v>9.1027134550537436</v>
      </c>
      <c r="FT18" s="375">
        <f t="shared" si="70"/>
        <v>9.102711605271498</v>
      </c>
      <c r="FU18" s="375">
        <f t="shared" si="70"/>
        <v>9.1027097576057656</v>
      </c>
      <c r="FV18" s="375">
        <f t="shared" si="70"/>
        <v>9.1027079120336509</v>
      </c>
      <c r="FW18" s="375">
        <f t="shared" si="70"/>
        <v>9.1027060685322994</v>
      </c>
      <c r="FX18" s="375">
        <f t="shared" si="70"/>
        <v>9.1027042270788669</v>
      </c>
      <c r="FY18" s="375">
        <f t="shared" si="70"/>
        <v>9.1027023876505453</v>
      </c>
      <c r="FZ18" s="375">
        <f t="shared" si="70"/>
        <v>9.1027005502245508</v>
      </c>
      <c r="GA18" s="375">
        <f t="shared" si="70"/>
        <v>9.1026987147781249</v>
      </c>
      <c r="GB18" s="375">
        <f t="shared" si="70"/>
        <v>9.1026968812885229</v>
      </c>
      <c r="GC18" s="375">
        <f t="shared" si="70"/>
        <v>9.102695049733045</v>
      </c>
      <c r="GD18" s="375">
        <f t="shared" si="70"/>
        <v>9.1026932200889927</v>
      </c>
      <c r="GE18" s="375">
        <f t="shared" si="70"/>
        <v>9.1026913923337087</v>
      </c>
      <c r="GF18" s="375">
        <f t="shared" si="70"/>
        <v>9.1026895664445497</v>
      </c>
      <c r="GG18" s="375">
        <f t="shared" si="70"/>
        <v>9.102687742398901</v>
      </c>
      <c r="GH18" s="375">
        <f t="shared" si="70"/>
        <v>9.1026859201741672</v>
      </c>
      <c r="GI18" s="375">
        <f t="shared" si="70"/>
        <v>9.1026840997477798</v>
      </c>
      <c r="GJ18" s="375">
        <f t="shared" si="70"/>
        <v>9.1026822810971897</v>
      </c>
      <c r="GK18" s="375">
        <f t="shared" si="70"/>
        <v>9.1026804641998691</v>
      </c>
      <c r="GL18" s="375">
        <f t="shared" si="70"/>
        <v>9.1026786490333098</v>
      </c>
      <c r="GM18" s="375">
        <f t="shared" si="70"/>
        <v>9.1026768355750374</v>
      </c>
      <c r="GN18" s="375">
        <f t="shared" si="70"/>
        <v>9.1026750238025826</v>
      </c>
      <c r="GO18" s="375">
        <f t="shared" si="70"/>
        <v>9.1026732136935049</v>
      </c>
      <c r="GP18" s="375">
        <f t="shared" si="70"/>
        <v>9.1026714052253901</v>
      </c>
      <c r="GQ18" s="375">
        <f t="shared" si="70"/>
        <v>9.102669598375833</v>
      </c>
      <c r="GR18" s="375">
        <f t="shared" si="70"/>
        <v>9.1026677931224551</v>
      </c>
      <c r="GS18" s="375">
        <f t="shared" si="70"/>
        <v>9.1026659894429027</v>
      </c>
      <c r="GT18" s="375">
        <f t="shared" si="70"/>
        <v>9.1026641873148275</v>
      </c>
      <c r="GU18" s="375">
        <f t="shared" si="70"/>
        <v>9.1026623867159149</v>
      </c>
      <c r="GV18" s="375">
        <f t="shared" si="70"/>
        <v>9.1026605876238662</v>
      </c>
      <c r="GW18" s="375">
        <f t="shared" si="70"/>
        <v>9.1026587900163936</v>
      </c>
      <c r="GX18" s="375">
        <f t="shared" si="70"/>
        <v>9.1026569938712338</v>
      </c>
      <c r="GY18" s="375">
        <f t="shared" si="70"/>
        <v>9.1026551991661417</v>
      </c>
      <c r="GZ18" s="375">
        <f t="shared" si="70"/>
        <v>9.1026534058788897</v>
      </c>
      <c r="HA18" s="375">
        <f t="shared" si="70"/>
        <v>9.1026516139872715</v>
      </c>
      <c r="HB18" s="375">
        <f t="shared" si="70"/>
        <v>9.1026498234690933</v>
      </c>
      <c r="HC18" s="375">
        <f t="shared" si="70"/>
        <v>9.1026480343021756</v>
      </c>
      <c r="HD18" s="375">
        <f t="shared" si="70"/>
        <v>9.1026462464643636</v>
      </c>
      <c r="HE18" s="375">
        <f t="shared" si="70"/>
        <v>9.1026444599335132</v>
      </c>
      <c r="HF18" s="375">
        <f t="shared" si="70"/>
        <v>9.1026426746875053</v>
      </c>
      <c r="HG18" s="375">
        <f t="shared" si="70"/>
        <v>9.1026408907042207</v>
      </c>
      <c r="HH18" s="375">
        <f t="shared" si="70"/>
        <v>9.1026391079615738</v>
      </c>
      <c r="HI18" s="375">
        <f t="shared" si="70"/>
        <v>9.1026373264374829</v>
      </c>
      <c r="HJ18" s="375">
        <f t="shared" si="70"/>
        <v>9.1026355461098891</v>
      </c>
      <c r="HK18" s="375">
        <f t="shared" si="70"/>
        <v>9.102633766956739</v>
      </c>
      <c r="HL18" s="375">
        <f t="shared" ref="HL18:IR18" si="71">HL99</f>
        <v>9.1026319889560039</v>
      </c>
      <c r="HM18" s="375">
        <f t="shared" si="71"/>
        <v>9.1026302120856624</v>
      </c>
      <c r="HN18" s="375">
        <f t="shared" si="71"/>
        <v>9.1026284363237142</v>
      </c>
      <c r="HO18" s="375">
        <f t="shared" si="71"/>
        <v>9.102626661648161</v>
      </c>
      <c r="HP18" s="375">
        <f t="shared" si="71"/>
        <v>9.1026248880370346</v>
      </c>
      <c r="HQ18" s="375">
        <f t="shared" si="71"/>
        <v>9.102623115468365</v>
      </c>
      <c r="HR18" s="375">
        <f t="shared" si="71"/>
        <v>9.1026213439202071</v>
      </c>
      <c r="HS18" s="375">
        <f t="shared" si="71"/>
        <v>9.1026195733706174</v>
      </c>
      <c r="HT18" s="375">
        <f t="shared" si="71"/>
        <v>9.1026178037976759</v>
      </c>
      <c r="HU18" s="375">
        <f t="shared" si="71"/>
        <v>9.1026160351794658</v>
      </c>
      <c r="HV18" s="375">
        <f t="shared" si="71"/>
        <v>9.10261426749409</v>
      </c>
      <c r="HW18" s="375">
        <f t="shared" si="71"/>
        <v>9.1026125007196548</v>
      </c>
      <c r="HX18" s="375">
        <f t="shared" si="71"/>
        <v>9.1026107348342808</v>
      </c>
      <c r="HY18" s="375">
        <f t="shared" si="71"/>
        <v>9.1026089698161101</v>
      </c>
      <c r="HZ18" s="375">
        <f t="shared" si="71"/>
        <v>9.1026072056432792</v>
      </c>
      <c r="IA18" s="375">
        <f t="shared" si="71"/>
        <v>9.102605442293946</v>
      </c>
      <c r="IB18" s="375">
        <f t="shared" si="71"/>
        <v>9.1026036797462773</v>
      </c>
      <c r="IC18" s="375">
        <f t="shared" si="71"/>
        <v>9.1026019179784434</v>
      </c>
      <c r="ID18" s="375">
        <f t="shared" si="71"/>
        <v>9.1026001569686326</v>
      </c>
      <c r="IE18" s="375">
        <f t="shared" si="71"/>
        <v>9.1025983966950363</v>
      </c>
      <c r="IF18" s="375">
        <f t="shared" si="71"/>
        <v>9.1025966371358642</v>
      </c>
      <c r="IG18" s="375">
        <f t="shared" si="71"/>
        <v>9.1025948782693273</v>
      </c>
      <c r="IH18" s="375">
        <f t="shared" si="71"/>
        <v>9.1025931200736476</v>
      </c>
      <c r="II18" s="375">
        <f t="shared" si="71"/>
        <v>9.1025913625270505</v>
      </c>
      <c r="IJ18" s="375">
        <f t="shared" si="71"/>
        <v>9.1025896056077791</v>
      </c>
      <c r="IK18" s="375">
        <f t="shared" si="71"/>
        <v>9.1025878492940784</v>
      </c>
      <c r="IL18" s="375">
        <f t="shared" si="71"/>
        <v>9.102586093564204</v>
      </c>
      <c r="IM18" s="375">
        <f t="shared" si="71"/>
        <v>9.1025843383964116</v>
      </c>
      <c r="IN18" s="375">
        <f t="shared" si="71"/>
        <v>9.1025825837689762</v>
      </c>
      <c r="IO18" s="375">
        <f t="shared" si="71"/>
        <v>9.1025808296601696</v>
      </c>
      <c r="IP18" s="375">
        <f t="shared" si="71"/>
        <v>9.1025790760482757</v>
      </c>
      <c r="IQ18" s="375">
        <f t="shared" si="71"/>
        <v>9.1025773229115821</v>
      </c>
      <c r="IR18" s="376">
        <f t="shared" si="71"/>
        <v>9.1025755702283799</v>
      </c>
    </row>
    <row r="19" spans="1:255" ht="12" customHeight="1" x14ac:dyDescent="0.25">
      <c r="A19" s="64" t="s">
        <v>185</v>
      </c>
      <c r="B19" s="377"/>
      <c r="C19" s="375">
        <f t="shared" ref="C19:BM19" si="72">C98</f>
        <v>0</v>
      </c>
      <c r="D19" s="375">
        <f t="shared" si="72"/>
        <v>0</v>
      </c>
      <c r="E19" s="375">
        <f t="shared" si="72"/>
        <v>0</v>
      </c>
      <c r="F19" s="375">
        <f t="shared" si="72"/>
        <v>0</v>
      </c>
      <c r="G19" s="375">
        <f t="shared" si="72"/>
        <v>1.2097027254400967E-8</v>
      </c>
      <c r="H19" s="375">
        <f t="shared" si="72"/>
        <v>4.838604843803337E-8</v>
      </c>
      <c r="I19" s="375">
        <f t="shared" si="72"/>
        <v>1.9353393764682959E-7</v>
      </c>
      <c r="J19" s="375">
        <f t="shared" si="72"/>
        <v>5.9265989031549027E-7</v>
      </c>
      <c r="K19" s="375">
        <f t="shared" si="72"/>
        <v>1.463397432281724E-6</v>
      </c>
      <c r="L19" s="375">
        <f t="shared" si="72"/>
        <v>3.49491976867904E-6</v>
      </c>
      <c r="M19" s="375">
        <f t="shared" si="72"/>
        <v>6.9649678136402403E-6</v>
      </c>
      <c r="N19" s="375">
        <f t="shared" si="72"/>
        <v>1.3166683883673798E-5</v>
      </c>
      <c r="O19" s="375">
        <f t="shared" si="72"/>
        <v>2.3404546707642476E-5</v>
      </c>
      <c r="P19" s="375">
        <f t="shared" si="72"/>
        <v>3.927219830811508E-5</v>
      </c>
      <c r="Q19" s="375">
        <f t="shared" si="72"/>
        <v>6.6181047481491065E-5</v>
      </c>
      <c r="R19" s="375">
        <f t="shared" si="72"/>
        <v>1.0677128858355116E-4</v>
      </c>
      <c r="S19" s="375">
        <f t="shared" si="72"/>
        <v>1.6538372383934725E-4</v>
      </c>
      <c r="T19" s="375">
        <f t="shared" si="72"/>
        <v>2.5047349754661098E-4</v>
      </c>
      <c r="U19" s="375">
        <f t="shared" si="72"/>
        <v>3.7408575478569187E-4</v>
      </c>
      <c r="V19" s="375">
        <f t="shared" si="72"/>
        <v>5.4778125222676227E-4</v>
      </c>
      <c r="W19" s="375">
        <f t="shared" si="72"/>
        <v>7.8491625468301435E-4</v>
      </c>
      <c r="X19" s="375">
        <f t="shared" si="72"/>
        <v>1.1079391390382042E-3</v>
      </c>
      <c r="Y19" s="375">
        <f t="shared" si="72"/>
        <v>1.5462398770038884E-3</v>
      </c>
      <c r="Z19" s="375">
        <f t="shared" si="72"/>
        <v>2.1275601883137193E-3</v>
      </c>
      <c r="AA19" s="375">
        <f t="shared" si="72"/>
        <v>2.8949428517914978E-3</v>
      </c>
      <c r="AB19" s="375">
        <f t="shared" si="72"/>
        <v>3.888669113590476E-3</v>
      </c>
      <c r="AC19" s="375">
        <f t="shared" si="72"/>
        <v>5.1851370382361229E-3</v>
      </c>
      <c r="AD19" s="375">
        <f t="shared" si="72"/>
        <v>6.8475481675581897E-3</v>
      </c>
      <c r="AE19" s="375">
        <f t="shared" si="72"/>
        <v>8.9461926668588255E-3</v>
      </c>
      <c r="AF19" s="375">
        <f t="shared" si="72"/>
        <v>1.1629295722427756E-2</v>
      </c>
      <c r="AG19" s="375">
        <f t="shared" si="72"/>
        <v>1.4955813442281201E-2</v>
      </c>
      <c r="AH19" s="375">
        <f t="shared" si="72"/>
        <v>1.9150677463173529E-2</v>
      </c>
      <c r="AI19" s="375">
        <f t="shared" si="72"/>
        <v>2.4303058313237723E-2</v>
      </c>
      <c r="AJ19" s="375">
        <f t="shared" si="72"/>
        <v>3.0676286187148946E-2</v>
      </c>
      <c r="AK19" s="375">
        <f t="shared" si="72"/>
        <v>3.8514046269129402E-2</v>
      </c>
      <c r="AL19" s="375">
        <f t="shared" si="72"/>
        <v>4.8001861052290477E-2</v>
      </c>
      <c r="AM19" s="375">
        <f t="shared" si="72"/>
        <v>5.953743202311175E-2</v>
      </c>
      <c r="AN19" s="375">
        <f t="shared" si="72"/>
        <v>7.3368987793091714E-2</v>
      </c>
      <c r="AO19" s="375">
        <f t="shared" si="72"/>
        <v>9.0007085308531937E-2</v>
      </c>
      <c r="AP19" s="375">
        <f t="shared" si="72"/>
        <v>0.10984875322599084</v>
      </c>
      <c r="AQ19" s="375">
        <f t="shared" si="72"/>
        <v>0.13332148832407886</v>
      </c>
      <c r="AR19" s="375">
        <f t="shared" si="72"/>
        <v>0.16105864338099965</v>
      </c>
      <c r="AS19" s="375">
        <f t="shared" si="72"/>
        <v>0.19359863338294547</v>
      </c>
      <c r="AT19" s="375">
        <f t="shared" si="72"/>
        <v>0.23162142053288903</v>
      </c>
      <c r="AU19" s="375">
        <f t="shared" si="72"/>
        <v>0.27565196051416879</v>
      </c>
      <c r="AV19" s="375">
        <f t="shared" si="72"/>
        <v>0.32671368824607772</v>
      </c>
      <c r="AW19" s="375">
        <f t="shared" si="72"/>
        <v>0.38531682956540819</v>
      </c>
      <c r="AX19" s="375">
        <f t="shared" si="72"/>
        <v>0.452515237514025</v>
      </c>
      <c r="AY19" s="375">
        <f t="shared" si="72"/>
        <v>0.52902141315568396</v>
      </c>
      <c r="AZ19" s="375">
        <f t="shared" si="72"/>
        <v>0.61537317110378353</v>
      </c>
      <c r="BA19" s="375">
        <f t="shared" si="72"/>
        <v>0.71259848425575201</v>
      </c>
      <c r="BB19" s="375">
        <f t="shared" si="72"/>
        <v>0.82201201487461917</v>
      </c>
      <c r="BC19" s="375">
        <f t="shared" si="72"/>
        <v>0.825423347490302</v>
      </c>
      <c r="BD19" s="375">
        <f t="shared" si="72"/>
        <v>0.8237012628986059</v>
      </c>
      <c r="BE19" s="375">
        <f t="shared" si="72"/>
        <v>0.82218948326634533</v>
      </c>
      <c r="BF19" s="375">
        <f t="shared" si="72"/>
        <v>0.82068996408995565</v>
      </c>
      <c r="BG19" s="375">
        <f t="shared" si="72"/>
        <v>0.81920261732058963</v>
      </c>
      <c r="BH19" s="375">
        <f t="shared" si="72"/>
        <v>0.81772735634046534</v>
      </c>
      <c r="BI19" s="375">
        <f t="shared" si="72"/>
        <v>0.81626409594250038</v>
      </c>
      <c r="BJ19" s="375">
        <f t="shared" si="72"/>
        <v>0.81481275231041195</v>
      </c>
      <c r="BK19" s="375">
        <f t="shared" si="72"/>
        <v>0.81337324299927105</v>
      </c>
      <c r="BL19" s="375">
        <f t="shared" si="72"/>
        <v>0.81214131338233553</v>
      </c>
      <c r="BM19" s="375">
        <f t="shared" si="72"/>
        <v>0.81072500706618189</v>
      </c>
      <c r="BN19" s="375">
        <f t="shared" ref="BN19:CX19" si="73">BN98</f>
        <v>0.83710434706522385</v>
      </c>
      <c r="BO19" s="375">
        <f t="shared" si="73"/>
        <v>0.86390005226930722</v>
      </c>
      <c r="BP19" s="375">
        <f t="shared" si="73"/>
        <v>0.89172704973622718</v>
      </c>
      <c r="BQ19" s="375">
        <f t="shared" si="73"/>
        <v>0.91998933993052412</v>
      </c>
      <c r="BR19" s="375">
        <f t="shared" si="73"/>
        <v>0.9493211029209262</v>
      </c>
      <c r="BS19" s="375">
        <f t="shared" si="73"/>
        <v>0.97932218790622105</v>
      </c>
      <c r="BT19" s="375">
        <f t="shared" si="73"/>
        <v>1.0100049799937145</v>
      </c>
      <c r="BU19" s="375">
        <f t="shared" si="73"/>
        <v>1.0418248562150414</v>
      </c>
      <c r="BV19" s="375">
        <f t="shared" si="73"/>
        <v>1.0743632326536299</v>
      </c>
      <c r="BW19" s="375">
        <f t="shared" si="73"/>
        <v>1.1078590326591184</v>
      </c>
      <c r="BX19" s="375">
        <f t="shared" si="73"/>
        <v>1.1423335348057153</v>
      </c>
      <c r="BY19" s="375">
        <f t="shared" si="73"/>
        <v>1.1775732386189708</v>
      </c>
      <c r="BZ19" s="375">
        <f t="shared" si="73"/>
        <v>1.2140667105375618</v>
      </c>
      <c r="CA19" s="375">
        <f t="shared" si="73"/>
        <v>1.2516046265257619</v>
      </c>
      <c r="CB19" s="375">
        <f t="shared" si="73"/>
        <v>1.2902095743412618</v>
      </c>
      <c r="CC19" s="375">
        <f t="shared" si="73"/>
        <v>1.3299044744503488</v>
      </c>
      <c r="CD19" s="375">
        <f t="shared" si="73"/>
        <v>1.3707125822906587</v>
      </c>
      <c r="CE19" s="375">
        <f t="shared" si="73"/>
        <v>1.4129147232508501</v>
      </c>
      <c r="CF19" s="375">
        <f t="shared" si="73"/>
        <v>1.4562853314827306</v>
      </c>
      <c r="CG19" s="375">
        <f t="shared" si="73"/>
        <v>1.5008488251773251</v>
      </c>
      <c r="CH19" s="375">
        <f t="shared" si="73"/>
        <v>1.546899005051567</v>
      </c>
      <c r="CI19" s="375">
        <f t="shared" si="73"/>
        <v>1.5944731225420103</v>
      </c>
      <c r="CJ19" s="375">
        <f t="shared" si="73"/>
        <v>1.6433318889041488</v>
      </c>
      <c r="CK19" s="375">
        <f t="shared" si="73"/>
        <v>1.693501407490168</v>
      </c>
      <c r="CL19" s="375">
        <f t="shared" si="73"/>
        <v>1.7455794288113367</v>
      </c>
      <c r="CM19" s="375">
        <f t="shared" si="73"/>
        <v>1.7990386327959276</v>
      </c>
      <c r="CN19" s="375">
        <f t="shared" si="73"/>
        <v>1.8542008445897742</v>
      </c>
      <c r="CO19" s="375">
        <f t="shared" si="73"/>
        <v>1.9111072007857217</v>
      </c>
      <c r="CP19" s="375">
        <f t="shared" si="73"/>
        <v>1.9697995710057823</v>
      </c>
      <c r="CQ19" s="375">
        <f t="shared" si="73"/>
        <v>2.0306285248353726</v>
      </c>
      <c r="CR19" s="375">
        <f t="shared" si="73"/>
        <v>2.093338819950274</v>
      </c>
      <c r="CS19" s="375">
        <f t="shared" si="73"/>
        <v>2.1579747693415441</v>
      </c>
      <c r="CT19" s="375">
        <f t="shared" si="73"/>
        <v>2.2245814374598178</v>
      </c>
      <c r="CU19" s="375">
        <f t="shared" si="73"/>
        <v>2.2938590983987135</v>
      </c>
      <c r="CV19" s="375">
        <f t="shared" si="73"/>
        <v>2.3652113593898338</v>
      </c>
      <c r="CW19" s="375">
        <f t="shared" si="73"/>
        <v>2.439013624395221</v>
      </c>
      <c r="CX19" s="375">
        <f t="shared" si="73"/>
        <v>2.5156707159390868</v>
      </c>
      <c r="CY19" s="375">
        <f t="shared" ref="CY19:EM19" si="74">CY98</f>
        <v>2.594565941092343</v>
      </c>
      <c r="CZ19" s="375">
        <f t="shared" si="74"/>
        <v>2.6761011415522109</v>
      </c>
      <c r="DA19" s="375">
        <f t="shared" si="74"/>
        <v>2.760700765166046</v>
      </c>
      <c r="DB19" s="375">
        <f t="shared" si="74"/>
        <v>2.8480837652536173</v>
      </c>
      <c r="DC19" s="375">
        <f t="shared" si="74"/>
        <v>2.9386884598314538</v>
      </c>
      <c r="DD19" s="375">
        <f t="shared" si="74"/>
        <v>3.0322253464858022</v>
      </c>
      <c r="DE19" s="375">
        <f t="shared" si="74"/>
        <v>3.1295291186563867</v>
      </c>
      <c r="DF19" s="375">
        <f t="shared" si="74"/>
        <v>3.2303195878197362</v>
      </c>
      <c r="DG19" s="375">
        <f t="shared" si="74"/>
        <v>3.3346885651475064</v>
      </c>
      <c r="DH19" s="375">
        <f t="shared" si="74"/>
        <v>3.4431303379542335</v>
      </c>
      <c r="DI19" s="375">
        <f t="shared" si="74"/>
        <v>3.5557595352349143</v>
      </c>
      <c r="DJ19" s="375">
        <f t="shared" si="74"/>
        <v>3.6722793360441877</v>
      </c>
      <c r="DK19" s="375">
        <f t="shared" si="74"/>
        <v>3.7940509880846935</v>
      </c>
      <c r="DL19" s="375">
        <f t="shared" si="74"/>
        <v>3.9203823561699442</v>
      </c>
      <c r="DM19" s="375">
        <f t="shared" si="74"/>
        <v>4.0513982274020357</v>
      </c>
      <c r="DN19" s="375">
        <f t="shared" si="74"/>
        <v>4.1885517266048824</v>
      </c>
      <c r="DO19" s="375">
        <f t="shared" si="74"/>
        <v>4.3306908537240361</v>
      </c>
      <c r="DP19" s="375">
        <f t="shared" si="74"/>
        <v>4.4793199500425551</v>
      </c>
      <c r="DQ19" s="375">
        <f t="shared" si="74"/>
        <v>4.6346445586269285</v>
      </c>
      <c r="DR19" s="375">
        <f t="shared" si="74"/>
        <v>4.7964026540324092</v>
      </c>
      <c r="DS19" s="375">
        <f t="shared" si="74"/>
        <v>4.9652670975476587</v>
      </c>
      <c r="DT19" s="375">
        <f t="shared" si="74"/>
        <v>5.1419487248339033</v>
      </c>
      <c r="DU19" s="375">
        <f t="shared" si="74"/>
        <v>5.3271985119445349</v>
      </c>
      <c r="DV19" s="375">
        <f t="shared" si="74"/>
        <v>5.5213024801031496</v>
      </c>
      <c r="DW19" s="375">
        <f t="shared" si="74"/>
        <v>5.7245546371819591</v>
      </c>
      <c r="DX19" s="375">
        <f t="shared" si="74"/>
        <v>5.9383094254290931</v>
      </c>
      <c r="DY19" s="375">
        <f t="shared" si="74"/>
        <v>6.1629354688996436</v>
      </c>
      <c r="DZ19" s="375">
        <f t="shared" si="74"/>
        <v>6.3993587805119718</v>
      </c>
      <c r="EA19" s="375">
        <f t="shared" si="74"/>
        <v>6.6480014792800652</v>
      </c>
      <c r="EB19" s="375">
        <f t="shared" si="74"/>
        <v>6.9110014899734287</v>
      </c>
      <c r="EC19" s="375">
        <f t="shared" si="74"/>
        <v>7.1894862714066683</v>
      </c>
      <c r="ED19" s="375">
        <f t="shared" si="74"/>
        <v>7.4834674354238215</v>
      </c>
      <c r="EE19" s="375">
        <f t="shared" si="74"/>
        <v>7.7960069088470814</v>
      </c>
      <c r="EF19" s="375">
        <f t="shared" si="74"/>
        <v>8.1285535831050186</v>
      </c>
      <c r="EG19" s="375">
        <f t="shared" si="74"/>
        <v>8.4832140119277035</v>
      </c>
      <c r="EH19" s="375">
        <f t="shared" si="74"/>
        <v>8.8294810231218577</v>
      </c>
      <c r="EI19" s="375">
        <f t="shared" si="74"/>
        <v>8.8468737828962887</v>
      </c>
      <c r="EJ19" s="375">
        <f t="shared" si="74"/>
        <v>8.8642869396585784</v>
      </c>
      <c r="EK19" s="375">
        <f t="shared" si="74"/>
        <v>8.8810767358717015</v>
      </c>
      <c r="EL19" s="375">
        <f t="shared" si="74"/>
        <v>8.8985294854467707</v>
      </c>
      <c r="EM19" s="375">
        <f t="shared" si="74"/>
        <v>8.9160020655316767</v>
      </c>
      <c r="EN19" s="375">
        <f t="shared" ref="EN19:EY19" si="75">EN98</f>
        <v>8.9328488325426196</v>
      </c>
      <c r="EO19" s="375">
        <f t="shared" si="75"/>
        <v>8.9503598561155773</v>
      </c>
      <c r="EP19" s="375">
        <f t="shared" si="75"/>
        <v>8.9678901279129413</v>
      </c>
      <c r="EQ19" s="375">
        <f t="shared" si="75"/>
        <v>8.9847921167240941</v>
      </c>
      <c r="ER19" s="375">
        <f t="shared" si="75"/>
        <v>9.0023496866683246</v>
      </c>
      <c r="ES19" s="375">
        <f t="shared" si="75"/>
        <v>9.0199081876308149</v>
      </c>
      <c r="ET19" s="375">
        <f t="shared" si="75"/>
        <v>9.0368221462313603</v>
      </c>
      <c r="EU19" s="375">
        <f t="shared" si="75"/>
        <v>9.0543921686012272</v>
      </c>
      <c r="EV19" s="375">
        <f t="shared" si="75"/>
        <v>9.0713213566894915</v>
      </c>
      <c r="EW19" s="375">
        <f t="shared" si="75"/>
        <v>9.088911580166716</v>
      </c>
      <c r="EX19" s="375">
        <f t="shared" si="75"/>
        <v>9.1058625425041413</v>
      </c>
      <c r="EY19" s="375">
        <f t="shared" si="75"/>
        <v>9.1052224707069911</v>
      </c>
      <c r="EZ19" s="375">
        <f t="shared" ref="EZ19:HK19" si="76">EZ98</f>
        <v>9.1045795225520578</v>
      </c>
      <c r="FA19" s="375">
        <f t="shared" si="76"/>
        <v>9.1039344224900045</v>
      </c>
      <c r="FB19" s="375">
        <f t="shared" si="76"/>
        <v>9.1032876065022901</v>
      </c>
      <c r="FC19" s="375">
        <f t="shared" si="76"/>
        <v>9.1026391913349336</v>
      </c>
      <c r="FD19" s="375">
        <f t="shared" si="76"/>
        <v>9.1026407149266682</v>
      </c>
      <c r="FE19" s="375">
        <f t="shared" si="76"/>
        <v>9.1026405964149184</v>
      </c>
      <c r="FF19" s="375">
        <f t="shared" si="76"/>
        <v>9.1026396555091331</v>
      </c>
      <c r="FG19" s="375">
        <f t="shared" si="76"/>
        <v>9.1026387158231614</v>
      </c>
      <c r="FH19" s="375">
        <f t="shared" si="76"/>
        <v>9.1026377773453593</v>
      </c>
      <c r="FI19" s="375">
        <f t="shared" si="76"/>
        <v>9.1026368400641022</v>
      </c>
      <c r="FJ19" s="375">
        <f t="shared" si="76"/>
        <v>9.1026359039677764</v>
      </c>
      <c r="FK19" s="375">
        <f t="shared" si="76"/>
        <v>9.1026349690447894</v>
      </c>
      <c r="FL19" s="375">
        <f t="shared" si="76"/>
        <v>9.1026340352835593</v>
      </c>
      <c r="FM19" s="375">
        <f t="shared" si="76"/>
        <v>9.1026331026725131</v>
      </c>
      <c r="FN19" s="375">
        <f t="shared" si="76"/>
        <v>9.1026321712001028</v>
      </c>
      <c r="FO19" s="375">
        <f t="shared" si="76"/>
        <v>9.1026312408547874</v>
      </c>
      <c r="FP19" s="375">
        <f t="shared" si="76"/>
        <v>9.1026303116250418</v>
      </c>
      <c r="FQ19" s="375">
        <f t="shared" si="76"/>
        <v>9.102629383499357</v>
      </c>
      <c r="FR19" s="375">
        <f t="shared" si="76"/>
        <v>9.1026284564662312</v>
      </c>
      <c r="FS19" s="375">
        <f t="shared" si="76"/>
        <v>9.1026275305141855</v>
      </c>
      <c r="FT19" s="375">
        <f t="shared" si="76"/>
        <v>9.1026266056317464</v>
      </c>
      <c r="FU19" s="375">
        <f t="shared" si="76"/>
        <v>9.10262568180746</v>
      </c>
      <c r="FV19" s="375">
        <f t="shared" si="76"/>
        <v>9.1026247590298794</v>
      </c>
      <c r="FW19" s="375">
        <f t="shared" si="76"/>
        <v>9.1026238372875756</v>
      </c>
      <c r="FX19" s="375">
        <f t="shared" si="76"/>
        <v>9.1026229165691301</v>
      </c>
      <c r="FY19" s="375">
        <f t="shared" si="76"/>
        <v>9.1026219968631406</v>
      </c>
      <c r="FZ19" s="375">
        <f t="shared" si="76"/>
        <v>9.1026210781582098</v>
      </c>
      <c r="GA19" s="375">
        <f t="shared" si="76"/>
        <v>9.102620160442962</v>
      </c>
      <c r="GB19" s="375">
        <f t="shared" si="76"/>
        <v>9.1026192437060285</v>
      </c>
      <c r="GC19" s="375">
        <f t="shared" si="76"/>
        <v>9.1026183279360531</v>
      </c>
      <c r="GD19" s="375">
        <f t="shared" si="76"/>
        <v>9.1026174131216901</v>
      </c>
      <c r="GE19" s="375">
        <f t="shared" si="76"/>
        <v>9.1026164992516136</v>
      </c>
      <c r="GF19" s="375">
        <f t="shared" si="76"/>
        <v>9.1026155863144993</v>
      </c>
      <c r="GG19" s="375">
        <f t="shared" si="76"/>
        <v>9.1026146742990424</v>
      </c>
      <c r="GH19" s="375">
        <f t="shared" si="76"/>
        <v>9.1026137631939434</v>
      </c>
      <c r="GI19" s="375">
        <f t="shared" si="76"/>
        <v>9.1026128529879209</v>
      </c>
      <c r="GJ19" s="375">
        <f t="shared" si="76"/>
        <v>9.1026119436696966</v>
      </c>
      <c r="GK19" s="375">
        <f t="shared" si="76"/>
        <v>9.1026110352280121</v>
      </c>
      <c r="GL19" s="375">
        <f t="shared" si="76"/>
        <v>9.1026101276516087</v>
      </c>
      <c r="GM19" s="375">
        <f t="shared" si="76"/>
        <v>9.1026092209292528</v>
      </c>
      <c r="GN19" s="375">
        <f t="shared" si="76"/>
        <v>9.102608315049709</v>
      </c>
      <c r="GO19" s="375">
        <f t="shared" si="76"/>
        <v>9.1026074100017578</v>
      </c>
      <c r="GP19" s="375">
        <f t="shared" si="76"/>
        <v>9.1026065057741921</v>
      </c>
      <c r="GQ19" s="375">
        <f t="shared" si="76"/>
        <v>9.1026056023558102</v>
      </c>
      <c r="GR19" s="375">
        <f t="shared" si="76"/>
        <v>9.1026046997354229</v>
      </c>
      <c r="GS19" s="375">
        <f t="shared" si="76"/>
        <v>9.1026037979018515</v>
      </c>
      <c r="GT19" s="375">
        <f t="shared" si="76"/>
        <v>9.1026028968439263</v>
      </c>
      <c r="GU19" s="375">
        <f t="shared" si="76"/>
        <v>9.1026019965504883</v>
      </c>
      <c r="GV19" s="375">
        <f t="shared" si="76"/>
        <v>9.1026010970103854</v>
      </c>
      <c r="GW19" s="375">
        <f t="shared" si="76"/>
        <v>9.10260019821248</v>
      </c>
      <c r="GX19" s="375">
        <f t="shared" si="76"/>
        <v>9.102599300145636</v>
      </c>
      <c r="GY19" s="375">
        <f t="shared" si="76"/>
        <v>9.1025984027987334</v>
      </c>
      <c r="GZ19" s="375">
        <f t="shared" si="76"/>
        <v>9.1025975061606594</v>
      </c>
      <c r="HA19" s="375">
        <f t="shared" si="76"/>
        <v>9.1025966102203082</v>
      </c>
      <c r="HB19" s="375">
        <f t="shared" si="76"/>
        <v>9.1025957149665846</v>
      </c>
      <c r="HC19" s="375">
        <f t="shared" si="76"/>
        <v>9.1025948203883971</v>
      </c>
      <c r="HD19" s="375">
        <f t="shared" si="76"/>
        <v>9.1025939264746754</v>
      </c>
      <c r="HE19" s="375">
        <f t="shared" si="76"/>
        <v>9.1025930332143403</v>
      </c>
      <c r="HF19" s="375">
        <f t="shared" si="76"/>
        <v>9.1025921405963341</v>
      </c>
      <c r="HG19" s="375">
        <f t="shared" si="76"/>
        <v>9.1025912486096008</v>
      </c>
      <c r="HH19" s="375">
        <f t="shared" si="76"/>
        <v>9.1025903572430948</v>
      </c>
      <c r="HI19" s="375">
        <f t="shared" si="76"/>
        <v>9.1025894664857763</v>
      </c>
      <c r="HJ19" s="375">
        <f t="shared" si="76"/>
        <v>9.1025885763266174</v>
      </c>
      <c r="HK19" s="375">
        <f t="shared" si="76"/>
        <v>9.102587686754589</v>
      </c>
      <c r="HL19" s="375">
        <f t="shared" ref="HL19:IR19" si="77">HL98</f>
        <v>9.1025867977586774</v>
      </c>
      <c r="HM19" s="375">
        <f t="shared" si="77"/>
        <v>9.1025859093278747</v>
      </c>
      <c r="HN19" s="375">
        <f t="shared" si="77"/>
        <v>9.1025850214511781</v>
      </c>
      <c r="HO19" s="375">
        <f t="shared" si="77"/>
        <v>9.1025841341175902</v>
      </c>
      <c r="HP19" s="375">
        <f t="shared" si="77"/>
        <v>9.1025832473161259</v>
      </c>
      <c r="HQ19" s="375">
        <f t="shared" si="77"/>
        <v>9.1025823610358039</v>
      </c>
      <c r="HR19" s="375">
        <f t="shared" si="77"/>
        <v>9.102581475265648</v>
      </c>
      <c r="HS19" s="375">
        <f t="shared" si="77"/>
        <v>9.1025805899946874</v>
      </c>
      <c r="HT19" s="375">
        <f t="shared" si="77"/>
        <v>9.1025797052119621</v>
      </c>
      <c r="HU19" s="375">
        <f t="shared" si="77"/>
        <v>9.1025788209065155</v>
      </c>
      <c r="HV19" s="375">
        <f t="shared" si="77"/>
        <v>9.1025779370673963</v>
      </c>
      <c r="HW19" s="375">
        <f t="shared" si="77"/>
        <v>9.1025770536836621</v>
      </c>
      <c r="HX19" s="375">
        <f t="shared" si="77"/>
        <v>9.1025761707443724</v>
      </c>
      <c r="HY19" s="375">
        <f t="shared" si="77"/>
        <v>9.1025752882385937</v>
      </c>
      <c r="HZ19" s="375">
        <f t="shared" si="77"/>
        <v>9.1025744061554015</v>
      </c>
      <c r="IA19" s="375">
        <f t="shared" si="77"/>
        <v>9.1025735244838675</v>
      </c>
      <c r="IB19" s="375">
        <f t="shared" si="77"/>
        <v>9.1025726432130813</v>
      </c>
      <c r="IC19" s="375">
        <f t="shared" si="77"/>
        <v>9.1025717623321256</v>
      </c>
      <c r="ID19" s="375">
        <f t="shared" si="77"/>
        <v>9.1025708818300934</v>
      </c>
      <c r="IE19" s="375">
        <f t="shared" si="77"/>
        <v>9.1025700016960833</v>
      </c>
      <c r="IF19" s="375">
        <f t="shared" si="77"/>
        <v>9.1025691219191991</v>
      </c>
      <c r="IG19" s="375">
        <f t="shared" si="77"/>
        <v>9.1025682424885481</v>
      </c>
      <c r="IH19" s="375">
        <f t="shared" si="77"/>
        <v>9.1025673633932378</v>
      </c>
      <c r="II19" s="375">
        <f t="shared" si="77"/>
        <v>9.1025664846223826</v>
      </c>
      <c r="IJ19" s="375">
        <f t="shared" si="77"/>
        <v>9.1025656061651059</v>
      </c>
      <c r="IK19" s="375">
        <f t="shared" si="77"/>
        <v>9.1025647280105293</v>
      </c>
      <c r="IL19" s="375">
        <f t="shared" si="77"/>
        <v>9.1025638501477797</v>
      </c>
      <c r="IM19" s="375">
        <f t="shared" si="77"/>
        <v>9.102562972565984</v>
      </c>
      <c r="IN19" s="375">
        <f t="shared" si="77"/>
        <v>9.1025620952542852</v>
      </c>
      <c r="IO19" s="375">
        <f t="shared" si="77"/>
        <v>9.1025612182018136</v>
      </c>
      <c r="IP19" s="375">
        <f t="shared" si="77"/>
        <v>9.1025603413977123</v>
      </c>
      <c r="IQ19" s="375">
        <f t="shared" si="77"/>
        <v>9.1025594648311277</v>
      </c>
      <c r="IR19" s="376">
        <f t="shared" si="77"/>
        <v>9.1025585884912044</v>
      </c>
    </row>
    <row r="20" spans="1:255" ht="12" customHeight="1" x14ac:dyDescent="0.25">
      <c r="A20" s="64" t="s">
        <v>175</v>
      </c>
      <c r="B20" s="374">
        <f>B101</f>
        <v>9.8000000000000007</v>
      </c>
      <c r="C20" s="375">
        <f t="shared" ref="C20:BN20" si="78">C101</f>
        <v>9.8000000000000007</v>
      </c>
      <c r="D20" s="375">
        <f t="shared" si="78"/>
        <v>9.8000000000000007</v>
      </c>
      <c r="E20" s="375">
        <f t="shared" si="78"/>
        <v>9.8000000000000007</v>
      </c>
      <c r="F20" s="375">
        <f t="shared" si="78"/>
        <v>9.8000000000000007</v>
      </c>
      <c r="G20" s="375">
        <f t="shared" si="78"/>
        <v>9.8000000000000007</v>
      </c>
      <c r="H20" s="375">
        <f t="shared" si="78"/>
        <v>9.8000000000000007</v>
      </c>
      <c r="I20" s="375">
        <f t="shared" si="78"/>
        <v>9.8000000000000007</v>
      </c>
      <c r="J20" s="375">
        <f t="shared" si="78"/>
        <v>9.8000000000000007</v>
      </c>
      <c r="K20" s="375">
        <f t="shared" si="78"/>
        <v>9.7899999999999991</v>
      </c>
      <c r="L20" s="375">
        <f t="shared" si="78"/>
        <v>9.7899999999999991</v>
      </c>
      <c r="M20" s="375">
        <f t="shared" si="78"/>
        <v>9.7899999999999991</v>
      </c>
      <c r="N20" s="375">
        <f t="shared" si="78"/>
        <v>9.7899999999999991</v>
      </c>
      <c r="O20" s="375">
        <f t="shared" si="78"/>
        <v>9.7899999999999991</v>
      </c>
      <c r="P20" s="375">
        <f t="shared" si="78"/>
        <v>9.7799999999999994</v>
      </c>
      <c r="Q20" s="375">
        <f t="shared" si="78"/>
        <v>9.7799999999999994</v>
      </c>
      <c r="R20" s="375">
        <f t="shared" si="78"/>
        <v>9.7799999999999994</v>
      </c>
      <c r="S20" s="375">
        <f t="shared" si="78"/>
        <v>9.77</v>
      </c>
      <c r="T20" s="375">
        <f t="shared" si="78"/>
        <v>9.77</v>
      </c>
      <c r="U20" s="375">
        <f t="shared" si="78"/>
        <v>9.77</v>
      </c>
      <c r="V20" s="375">
        <f t="shared" si="78"/>
        <v>9.76</v>
      </c>
      <c r="W20" s="375">
        <f t="shared" si="78"/>
        <v>9.76</v>
      </c>
      <c r="X20" s="375">
        <f t="shared" si="78"/>
        <v>9.75</v>
      </c>
      <c r="Y20" s="375">
        <f t="shared" si="78"/>
        <v>9.75</v>
      </c>
      <c r="Z20" s="375">
        <f t="shared" si="78"/>
        <v>9.74</v>
      </c>
      <c r="AA20" s="375">
        <f t="shared" si="78"/>
        <v>9.73</v>
      </c>
      <c r="AB20" s="375">
        <f t="shared" si="78"/>
        <v>9.73</v>
      </c>
      <c r="AC20" s="375">
        <f t="shared" si="78"/>
        <v>9.7100000000000009</v>
      </c>
      <c r="AD20" s="375">
        <f t="shared" si="78"/>
        <v>9.7000000000000011</v>
      </c>
      <c r="AE20" s="375">
        <f t="shared" si="78"/>
        <v>9.7000000000000011</v>
      </c>
      <c r="AF20" s="375">
        <f t="shared" si="78"/>
        <v>9.69</v>
      </c>
      <c r="AG20" s="375">
        <f t="shared" si="78"/>
        <v>9.68</v>
      </c>
      <c r="AH20" s="375">
        <f t="shared" si="78"/>
        <v>9.66</v>
      </c>
      <c r="AI20" s="375">
        <f t="shared" si="78"/>
        <v>9.65</v>
      </c>
      <c r="AJ20" s="375">
        <f t="shared" si="78"/>
        <v>9.6300000000000008</v>
      </c>
      <c r="AK20" s="375">
        <f t="shared" si="78"/>
        <v>9.6100000000000012</v>
      </c>
      <c r="AL20" s="375">
        <f t="shared" si="78"/>
        <v>9.59</v>
      </c>
      <c r="AM20" s="375">
        <f t="shared" si="78"/>
        <v>9.57</v>
      </c>
      <c r="AN20" s="375">
        <f t="shared" si="78"/>
        <v>9.5499999999999989</v>
      </c>
      <c r="AO20" s="375">
        <f t="shared" si="78"/>
        <v>9.52</v>
      </c>
      <c r="AP20" s="375">
        <f t="shared" si="78"/>
        <v>9.49</v>
      </c>
      <c r="AQ20" s="375">
        <f t="shared" si="78"/>
        <v>9.4599999999999991</v>
      </c>
      <c r="AR20" s="375">
        <f t="shared" si="78"/>
        <v>9.41</v>
      </c>
      <c r="AS20" s="375">
        <f t="shared" si="78"/>
        <v>9.370000000000001</v>
      </c>
      <c r="AT20" s="375">
        <f t="shared" si="78"/>
        <v>9.32</v>
      </c>
      <c r="AU20" s="375">
        <f t="shared" si="78"/>
        <v>9.26</v>
      </c>
      <c r="AV20" s="375">
        <f t="shared" si="78"/>
        <v>9.19</v>
      </c>
      <c r="AW20" s="375">
        <f t="shared" si="78"/>
        <v>9.1199999999999992</v>
      </c>
      <c r="AX20" s="375">
        <f t="shared" si="78"/>
        <v>9.0500000000000007</v>
      </c>
      <c r="AY20" s="375">
        <f t="shared" si="78"/>
        <v>8.9500000000000011</v>
      </c>
      <c r="AZ20" s="375">
        <f t="shared" si="78"/>
        <v>8.8500000000000014</v>
      </c>
      <c r="BA20" s="375">
        <f t="shared" si="78"/>
        <v>8.75</v>
      </c>
      <c r="BB20" s="375">
        <f t="shared" si="78"/>
        <v>8.629999999999999</v>
      </c>
      <c r="BC20" s="375">
        <f t="shared" si="78"/>
        <v>8.6</v>
      </c>
      <c r="BD20" s="375">
        <f t="shared" si="78"/>
        <v>8.6</v>
      </c>
      <c r="BE20" s="375">
        <f t="shared" si="78"/>
        <v>8.59</v>
      </c>
      <c r="BF20" s="375">
        <f t="shared" si="78"/>
        <v>8.58</v>
      </c>
      <c r="BG20" s="375">
        <f t="shared" si="78"/>
        <v>8.57</v>
      </c>
      <c r="BH20" s="375">
        <f t="shared" si="78"/>
        <v>8.56</v>
      </c>
      <c r="BI20" s="375">
        <f t="shared" si="78"/>
        <v>8.5399999999999991</v>
      </c>
      <c r="BJ20" s="375">
        <f t="shared" si="78"/>
        <v>8.5399999999999991</v>
      </c>
      <c r="BK20" s="375">
        <f t="shared" si="78"/>
        <v>8.5299999999999994</v>
      </c>
      <c r="BL20" s="375">
        <f t="shared" si="78"/>
        <v>8.52</v>
      </c>
      <c r="BM20" s="375">
        <f t="shared" si="78"/>
        <v>8.51</v>
      </c>
      <c r="BN20" s="375">
        <f t="shared" si="78"/>
        <v>8.4700000000000006</v>
      </c>
      <c r="BO20" s="375">
        <f t="shared" ref="BO20:CX20" si="79">BO101</f>
        <v>8.4400000000000013</v>
      </c>
      <c r="BP20" s="375">
        <f t="shared" si="79"/>
        <v>8.3999999999999986</v>
      </c>
      <c r="BQ20" s="375">
        <f t="shared" si="79"/>
        <v>8.36</v>
      </c>
      <c r="BR20" s="375">
        <f t="shared" si="79"/>
        <v>8.33</v>
      </c>
      <c r="BS20" s="375">
        <f t="shared" si="79"/>
        <v>8.2899999999999991</v>
      </c>
      <c r="BT20" s="375">
        <f t="shared" si="79"/>
        <v>8.25</v>
      </c>
      <c r="BU20" s="375">
        <f t="shared" si="79"/>
        <v>8.2100000000000009</v>
      </c>
      <c r="BV20" s="375">
        <f t="shared" si="79"/>
        <v>8.17</v>
      </c>
      <c r="BW20" s="375">
        <f t="shared" si="79"/>
        <v>8.120000000000001</v>
      </c>
      <c r="BX20" s="375">
        <f t="shared" si="79"/>
        <v>8.09</v>
      </c>
      <c r="BY20" s="375">
        <f t="shared" si="79"/>
        <v>8.0400000000000009</v>
      </c>
      <c r="BZ20" s="375">
        <f t="shared" si="79"/>
        <v>8</v>
      </c>
      <c r="CA20" s="375">
        <f t="shared" si="79"/>
        <v>7.9499999999999993</v>
      </c>
      <c r="CB20" s="375">
        <f t="shared" si="79"/>
        <v>7.9099999999999993</v>
      </c>
      <c r="CC20" s="375">
        <f t="shared" si="79"/>
        <v>7.8599999999999994</v>
      </c>
      <c r="CD20" s="375">
        <f t="shared" si="79"/>
        <v>7.8199999999999994</v>
      </c>
      <c r="CE20" s="375">
        <f t="shared" si="79"/>
        <v>7.77</v>
      </c>
      <c r="CF20" s="375">
        <f t="shared" si="79"/>
        <v>7.71</v>
      </c>
      <c r="CG20" s="375">
        <f t="shared" si="79"/>
        <v>7.67</v>
      </c>
      <c r="CH20" s="375">
        <f t="shared" si="79"/>
        <v>7.61</v>
      </c>
      <c r="CI20" s="375">
        <f t="shared" si="79"/>
        <v>7.57</v>
      </c>
      <c r="CJ20" s="375">
        <f t="shared" si="79"/>
        <v>7.5100000000000007</v>
      </c>
      <c r="CK20" s="375">
        <f t="shared" si="79"/>
        <v>7.4600000000000009</v>
      </c>
      <c r="CL20" s="375">
        <f t="shared" si="79"/>
        <v>7.4</v>
      </c>
      <c r="CM20" s="375">
        <f t="shared" si="79"/>
        <v>7.3400000000000007</v>
      </c>
      <c r="CN20" s="375">
        <f t="shared" si="79"/>
        <v>7.2900000000000009</v>
      </c>
      <c r="CO20" s="375">
        <f t="shared" si="79"/>
        <v>7.23</v>
      </c>
      <c r="CP20" s="375">
        <f t="shared" si="79"/>
        <v>7.160000000000001</v>
      </c>
      <c r="CQ20" s="375">
        <f t="shared" si="79"/>
        <v>7.1000000000000014</v>
      </c>
      <c r="CR20" s="375">
        <f t="shared" si="79"/>
        <v>7.0400000000000009</v>
      </c>
      <c r="CS20" s="375">
        <f t="shared" si="79"/>
        <v>6.9700000000000006</v>
      </c>
      <c r="CT20" s="375">
        <f t="shared" si="79"/>
        <v>6.8999999999999986</v>
      </c>
      <c r="CU20" s="375">
        <f t="shared" si="79"/>
        <v>6.8299999999999992</v>
      </c>
      <c r="CV20" s="375">
        <f t="shared" si="79"/>
        <v>6.7499999999999991</v>
      </c>
      <c r="CW20" s="375">
        <f t="shared" si="79"/>
        <v>6.68</v>
      </c>
      <c r="CX20" s="375">
        <f t="shared" si="79"/>
        <v>6.6</v>
      </c>
      <c r="CY20" s="375">
        <f t="shared" ref="CY20:EM20" si="80">CY101</f>
        <v>6.5299999999999994</v>
      </c>
      <c r="CZ20" s="375">
        <f t="shared" si="80"/>
        <v>6.43</v>
      </c>
      <c r="DA20" s="375">
        <f t="shared" si="80"/>
        <v>6.35</v>
      </c>
      <c r="DB20" s="375">
        <f t="shared" si="80"/>
        <v>6.26</v>
      </c>
      <c r="DC20" s="375">
        <f t="shared" si="80"/>
        <v>6.17</v>
      </c>
      <c r="DD20" s="375">
        <f t="shared" si="80"/>
        <v>6.08</v>
      </c>
      <c r="DE20" s="375">
        <f t="shared" si="80"/>
        <v>5.9799999999999995</v>
      </c>
      <c r="DF20" s="375">
        <f t="shared" si="80"/>
        <v>5.879999999999999</v>
      </c>
      <c r="DG20" s="375">
        <f t="shared" si="80"/>
        <v>5.7799999999999994</v>
      </c>
      <c r="DH20" s="375">
        <f t="shared" si="80"/>
        <v>5.67</v>
      </c>
      <c r="DI20" s="375">
        <f t="shared" si="80"/>
        <v>5.5499999999999989</v>
      </c>
      <c r="DJ20" s="375">
        <f t="shared" si="80"/>
        <v>5.4399999999999995</v>
      </c>
      <c r="DK20" s="375">
        <f t="shared" si="80"/>
        <v>5.3199999999999994</v>
      </c>
      <c r="DL20" s="375">
        <f t="shared" si="80"/>
        <v>5.1899999999999995</v>
      </c>
      <c r="DM20" s="375">
        <f t="shared" si="80"/>
        <v>5.0599999999999996</v>
      </c>
      <c r="DN20" s="375">
        <f t="shared" si="80"/>
        <v>4.919999999999999</v>
      </c>
      <c r="DO20" s="375">
        <f t="shared" si="80"/>
        <v>4.7799999999999994</v>
      </c>
      <c r="DP20" s="375">
        <f t="shared" si="80"/>
        <v>4.629999999999999</v>
      </c>
      <c r="DQ20" s="375">
        <f t="shared" si="80"/>
        <v>4.4799999999999995</v>
      </c>
      <c r="DR20" s="375">
        <f t="shared" si="80"/>
        <v>4.3</v>
      </c>
      <c r="DS20" s="375">
        <f t="shared" si="80"/>
        <v>4.13</v>
      </c>
      <c r="DT20" s="375">
        <f t="shared" si="80"/>
        <v>3.96</v>
      </c>
      <c r="DU20" s="375">
        <f t="shared" si="80"/>
        <v>3.7699999999999996</v>
      </c>
      <c r="DV20" s="375">
        <f t="shared" si="80"/>
        <v>3.58</v>
      </c>
      <c r="DW20" s="375">
        <f t="shared" si="80"/>
        <v>3.38</v>
      </c>
      <c r="DX20" s="375">
        <f t="shared" si="80"/>
        <v>3.1599999999999993</v>
      </c>
      <c r="DY20" s="375">
        <f t="shared" si="80"/>
        <v>2.9399999999999995</v>
      </c>
      <c r="DZ20" s="375">
        <f t="shared" si="80"/>
        <v>2.6999999999999993</v>
      </c>
      <c r="EA20" s="375">
        <f t="shared" si="80"/>
        <v>2.4499999999999993</v>
      </c>
      <c r="EB20" s="375">
        <f t="shared" si="80"/>
        <v>2.1899999999999995</v>
      </c>
      <c r="EC20" s="375">
        <f t="shared" si="80"/>
        <v>1.9099999999999993</v>
      </c>
      <c r="ED20" s="375">
        <f t="shared" si="80"/>
        <v>1.6199999999999992</v>
      </c>
      <c r="EE20" s="375">
        <f t="shared" si="80"/>
        <v>1.2999999999999998</v>
      </c>
      <c r="EF20" s="375">
        <f t="shared" si="80"/>
        <v>0.96999999999999886</v>
      </c>
      <c r="EG20" s="375">
        <f t="shared" si="80"/>
        <v>0.61999999999999922</v>
      </c>
      <c r="EH20" s="375">
        <f t="shared" si="80"/>
        <v>0.26999999999999957</v>
      </c>
      <c r="EI20" s="375">
        <f t="shared" si="80"/>
        <v>0.25</v>
      </c>
      <c r="EJ20" s="375">
        <f t="shared" si="80"/>
        <v>0.24000000000000021</v>
      </c>
      <c r="EK20" s="375">
        <f t="shared" si="80"/>
        <v>0.21999999999999886</v>
      </c>
      <c r="EL20" s="375">
        <f t="shared" si="80"/>
        <v>0.19999999999999929</v>
      </c>
      <c r="EM20" s="375">
        <f t="shared" si="80"/>
        <v>0.17999999999999972</v>
      </c>
      <c r="EN20" s="375">
        <f t="shared" ref="EN20:EY20" si="81">EN101</f>
        <v>0.16999999999999993</v>
      </c>
      <c r="EO20" s="375">
        <f t="shared" si="81"/>
        <v>0.15000000000000036</v>
      </c>
      <c r="EP20" s="375">
        <f t="shared" si="81"/>
        <v>0.12999999999999901</v>
      </c>
      <c r="EQ20" s="375">
        <f t="shared" si="81"/>
        <v>0.11999999999999922</v>
      </c>
      <c r="ER20" s="375">
        <f t="shared" si="81"/>
        <v>9.9999999999999645E-2</v>
      </c>
      <c r="ES20" s="375">
        <f t="shared" si="81"/>
        <v>8.0000000000000071E-2</v>
      </c>
      <c r="ET20" s="375">
        <f t="shared" si="81"/>
        <v>6.0000000000000497E-2</v>
      </c>
      <c r="EU20" s="375">
        <f t="shared" si="81"/>
        <v>4.9999999999998934E-2</v>
      </c>
      <c r="EV20" s="375">
        <f t="shared" si="81"/>
        <v>2.9999999999999361E-2</v>
      </c>
      <c r="EW20" s="375">
        <f t="shared" si="81"/>
        <v>9.9999999999997868E-3</v>
      </c>
      <c r="EX20" s="375">
        <f t="shared" si="81"/>
        <v>-9.9999999999997868E-3</v>
      </c>
      <c r="EY20" s="375">
        <f t="shared" si="81"/>
        <v>-9.9999999999997868E-3</v>
      </c>
      <c r="EZ20" s="375">
        <f t="shared" ref="EZ20:HK20" si="82">EZ101</f>
        <v>0</v>
      </c>
      <c r="FA20" s="375">
        <f t="shared" si="82"/>
        <v>0</v>
      </c>
      <c r="FB20" s="375">
        <f t="shared" si="82"/>
        <v>0</v>
      </c>
      <c r="FC20" s="375">
        <f t="shared" si="82"/>
        <v>0</v>
      </c>
      <c r="FD20" s="375">
        <f t="shared" si="82"/>
        <v>0</v>
      </c>
      <c r="FE20" s="375">
        <f t="shared" si="82"/>
        <v>0</v>
      </c>
      <c r="FF20" s="375">
        <f t="shared" si="82"/>
        <v>0</v>
      </c>
      <c r="FG20" s="375">
        <f t="shared" si="82"/>
        <v>0</v>
      </c>
      <c r="FH20" s="375">
        <f t="shared" si="82"/>
        <v>0</v>
      </c>
      <c r="FI20" s="375">
        <f t="shared" si="82"/>
        <v>0</v>
      </c>
      <c r="FJ20" s="375">
        <f t="shared" si="82"/>
        <v>0</v>
      </c>
      <c r="FK20" s="375">
        <f t="shared" si="82"/>
        <v>0</v>
      </c>
      <c r="FL20" s="375">
        <f t="shared" si="82"/>
        <v>0</v>
      </c>
      <c r="FM20" s="375">
        <f t="shared" si="82"/>
        <v>0</v>
      </c>
      <c r="FN20" s="375">
        <f t="shared" si="82"/>
        <v>0</v>
      </c>
      <c r="FO20" s="375">
        <f t="shared" si="82"/>
        <v>0</v>
      </c>
      <c r="FP20" s="375">
        <f t="shared" si="82"/>
        <v>0</v>
      </c>
      <c r="FQ20" s="375">
        <f t="shared" si="82"/>
        <v>0</v>
      </c>
      <c r="FR20" s="375">
        <f t="shared" si="82"/>
        <v>0</v>
      </c>
      <c r="FS20" s="375">
        <f t="shared" si="82"/>
        <v>0</v>
      </c>
      <c r="FT20" s="375">
        <f t="shared" si="82"/>
        <v>0</v>
      </c>
      <c r="FU20" s="375">
        <f t="shared" si="82"/>
        <v>0</v>
      </c>
      <c r="FV20" s="375">
        <f t="shared" si="82"/>
        <v>0</v>
      </c>
      <c r="FW20" s="375">
        <f t="shared" si="82"/>
        <v>0</v>
      </c>
      <c r="FX20" s="375">
        <f t="shared" si="82"/>
        <v>0</v>
      </c>
      <c r="FY20" s="375">
        <f t="shared" si="82"/>
        <v>0</v>
      </c>
      <c r="FZ20" s="375">
        <f t="shared" si="82"/>
        <v>0</v>
      </c>
      <c r="GA20" s="375">
        <f t="shared" si="82"/>
        <v>0</v>
      </c>
      <c r="GB20" s="375">
        <f t="shared" si="82"/>
        <v>0</v>
      </c>
      <c r="GC20" s="375">
        <f t="shared" si="82"/>
        <v>0</v>
      </c>
      <c r="GD20" s="375">
        <f t="shared" si="82"/>
        <v>0</v>
      </c>
      <c r="GE20" s="375">
        <f t="shared" si="82"/>
        <v>0</v>
      </c>
      <c r="GF20" s="375">
        <f t="shared" si="82"/>
        <v>0</v>
      </c>
      <c r="GG20" s="375">
        <f t="shared" si="82"/>
        <v>0</v>
      </c>
      <c r="GH20" s="375">
        <f t="shared" si="82"/>
        <v>0</v>
      </c>
      <c r="GI20" s="375">
        <f t="shared" si="82"/>
        <v>0</v>
      </c>
      <c r="GJ20" s="375">
        <f t="shared" si="82"/>
        <v>0</v>
      </c>
      <c r="GK20" s="375">
        <f t="shared" si="82"/>
        <v>0</v>
      </c>
      <c r="GL20" s="375">
        <f t="shared" si="82"/>
        <v>0</v>
      </c>
      <c r="GM20" s="375">
        <f t="shared" si="82"/>
        <v>0</v>
      </c>
      <c r="GN20" s="375">
        <f t="shared" si="82"/>
        <v>0</v>
      </c>
      <c r="GO20" s="375">
        <f t="shared" si="82"/>
        <v>0</v>
      </c>
      <c r="GP20" s="375">
        <f t="shared" si="82"/>
        <v>0</v>
      </c>
      <c r="GQ20" s="375">
        <f t="shared" si="82"/>
        <v>0</v>
      </c>
      <c r="GR20" s="375">
        <f t="shared" si="82"/>
        <v>0</v>
      </c>
      <c r="GS20" s="375">
        <f t="shared" si="82"/>
        <v>0</v>
      </c>
      <c r="GT20" s="375">
        <f t="shared" si="82"/>
        <v>0</v>
      </c>
      <c r="GU20" s="375">
        <f t="shared" si="82"/>
        <v>0</v>
      </c>
      <c r="GV20" s="375">
        <f t="shared" si="82"/>
        <v>0</v>
      </c>
      <c r="GW20" s="375">
        <f t="shared" si="82"/>
        <v>0</v>
      </c>
      <c r="GX20" s="375">
        <f t="shared" si="82"/>
        <v>0</v>
      </c>
      <c r="GY20" s="375">
        <f t="shared" si="82"/>
        <v>0</v>
      </c>
      <c r="GZ20" s="375">
        <f t="shared" si="82"/>
        <v>0</v>
      </c>
      <c r="HA20" s="375">
        <f t="shared" si="82"/>
        <v>0</v>
      </c>
      <c r="HB20" s="375">
        <f t="shared" si="82"/>
        <v>0</v>
      </c>
      <c r="HC20" s="375">
        <f t="shared" si="82"/>
        <v>0</v>
      </c>
      <c r="HD20" s="375">
        <f t="shared" si="82"/>
        <v>0</v>
      </c>
      <c r="HE20" s="375">
        <f t="shared" si="82"/>
        <v>0</v>
      </c>
      <c r="HF20" s="375">
        <f t="shared" si="82"/>
        <v>0</v>
      </c>
      <c r="HG20" s="375">
        <f t="shared" si="82"/>
        <v>0</v>
      </c>
      <c r="HH20" s="375">
        <f t="shared" si="82"/>
        <v>0</v>
      </c>
      <c r="HI20" s="375">
        <f t="shared" si="82"/>
        <v>0</v>
      </c>
      <c r="HJ20" s="375">
        <f t="shared" si="82"/>
        <v>0</v>
      </c>
      <c r="HK20" s="375">
        <f t="shared" si="82"/>
        <v>0</v>
      </c>
      <c r="HL20" s="375">
        <f t="shared" ref="HL20:IR20" si="83">HL101</f>
        <v>0</v>
      </c>
      <c r="HM20" s="375">
        <f t="shared" si="83"/>
        <v>0</v>
      </c>
      <c r="HN20" s="375">
        <f t="shared" si="83"/>
        <v>0</v>
      </c>
      <c r="HO20" s="375">
        <f t="shared" si="83"/>
        <v>0</v>
      </c>
      <c r="HP20" s="375">
        <f t="shared" si="83"/>
        <v>0</v>
      </c>
      <c r="HQ20" s="375">
        <f t="shared" si="83"/>
        <v>0</v>
      </c>
      <c r="HR20" s="375">
        <f t="shared" si="83"/>
        <v>0</v>
      </c>
      <c r="HS20" s="375">
        <f t="shared" si="83"/>
        <v>0</v>
      </c>
      <c r="HT20" s="375">
        <f t="shared" si="83"/>
        <v>0</v>
      </c>
      <c r="HU20" s="375">
        <f t="shared" si="83"/>
        <v>0</v>
      </c>
      <c r="HV20" s="375">
        <f t="shared" si="83"/>
        <v>0</v>
      </c>
      <c r="HW20" s="375">
        <f t="shared" si="83"/>
        <v>0</v>
      </c>
      <c r="HX20" s="375">
        <f t="shared" si="83"/>
        <v>0</v>
      </c>
      <c r="HY20" s="375">
        <f t="shared" si="83"/>
        <v>0</v>
      </c>
      <c r="HZ20" s="375">
        <f t="shared" si="83"/>
        <v>0</v>
      </c>
      <c r="IA20" s="375">
        <f t="shared" si="83"/>
        <v>0</v>
      </c>
      <c r="IB20" s="375">
        <f t="shared" si="83"/>
        <v>0</v>
      </c>
      <c r="IC20" s="375">
        <f t="shared" si="83"/>
        <v>0</v>
      </c>
      <c r="ID20" s="375">
        <f t="shared" si="83"/>
        <v>0</v>
      </c>
      <c r="IE20" s="375">
        <f t="shared" si="83"/>
        <v>0</v>
      </c>
      <c r="IF20" s="375">
        <f t="shared" si="83"/>
        <v>0</v>
      </c>
      <c r="IG20" s="375">
        <f t="shared" si="83"/>
        <v>0</v>
      </c>
      <c r="IH20" s="375">
        <f t="shared" si="83"/>
        <v>0</v>
      </c>
      <c r="II20" s="375">
        <f t="shared" si="83"/>
        <v>0</v>
      </c>
      <c r="IJ20" s="375">
        <f t="shared" si="83"/>
        <v>0</v>
      </c>
      <c r="IK20" s="375">
        <f t="shared" si="83"/>
        <v>0</v>
      </c>
      <c r="IL20" s="375">
        <f t="shared" si="83"/>
        <v>0</v>
      </c>
      <c r="IM20" s="375">
        <f t="shared" si="83"/>
        <v>0</v>
      </c>
      <c r="IN20" s="375">
        <f t="shared" si="83"/>
        <v>0</v>
      </c>
      <c r="IO20" s="375">
        <f t="shared" si="83"/>
        <v>0</v>
      </c>
      <c r="IP20" s="375">
        <f t="shared" si="83"/>
        <v>0</v>
      </c>
      <c r="IQ20" s="375">
        <f t="shared" si="83"/>
        <v>0</v>
      </c>
      <c r="IR20" s="376">
        <f t="shared" si="83"/>
        <v>0</v>
      </c>
    </row>
    <row r="21" spans="1:255" ht="12" customHeight="1" x14ac:dyDescent="0.25">
      <c r="A21" s="65" t="s">
        <v>9</v>
      </c>
      <c r="B21" s="14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1"/>
    </row>
    <row r="22" spans="1:255" ht="12" customHeight="1" x14ac:dyDescent="0.25">
      <c r="A22" s="66" t="s">
        <v>102</v>
      </c>
      <c r="B22" s="152"/>
      <c r="C22" s="37">
        <f t="shared" ref="C22:BM22" si="84">C104</f>
        <v>800000</v>
      </c>
      <c r="D22" s="37">
        <f t="shared" si="84"/>
        <v>799999.93599304627</v>
      </c>
      <c r="E22" s="37">
        <f t="shared" si="84"/>
        <v>799998.95709874516</v>
      </c>
      <c r="F22" s="37">
        <f t="shared" si="84"/>
        <v>799994.60160596226</v>
      </c>
      <c r="G22" s="37">
        <f t="shared" si="84"/>
        <v>799982.53625996562</v>
      </c>
      <c r="H22" s="37">
        <f t="shared" si="84"/>
        <v>799956.33877155755</v>
      </c>
      <c r="I22" s="37">
        <f t="shared" si="84"/>
        <v>799907.2629908612</v>
      </c>
      <c r="J22" s="37">
        <f t="shared" si="84"/>
        <v>799823.98585252906</v>
      </c>
      <c r="K22" s="37">
        <f t="shared" si="84"/>
        <v>799692.33538292116</v>
      </c>
      <c r="L22" s="37">
        <f t="shared" si="84"/>
        <v>799494.99932374258</v>
      </c>
      <c r="M22" s="37">
        <f t="shared" si="84"/>
        <v>799211.21428846184</v>
      </c>
      <c r="N22" s="37">
        <f t="shared" si="84"/>
        <v>798816.43585201865</v>
      </c>
      <c r="O22" s="37">
        <f t="shared" si="84"/>
        <v>798281.99060146767</v>
      </c>
      <c r="P22" s="37">
        <f t="shared" si="84"/>
        <v>797574.71197610698</v>
      </c>
      <c r="Q22" s="37">
        <f t="shared" si="84"/>
        <v>796656.56273643614</v>
      </c>
      <c r="R22" s="37">
        <f t="shared" si="84"/>
        <v>795484.24812795769</v>
      </c>
      <c r="S22" s="37">
        <f t="shared" si="84"/>
        <v>794008.82534752949</v>
      </c>
      <c r="T22" s="37">
        <f t="shared" si="84"/>
        <v>792175.31676407822</v>
      </c>
      <c r="U22" s="37">
        <f t="shared" si="84"/>
        <v>789922.33647072606</v>
      </c>
      <c r="V22" s="37">
        <f t="shared" si="84"/>
        <v>787181.74229691329</v>
      </c>
      <c r="W22" s="37">
        <f t="shared" si="84"/>
        <v>783878.32840460131</v>
      </c>
      <c r="X22" s="37">
        <f t="shared" si="84"/>
        <v>779929.57694743073</v>
      </c>
      <c r="Y22" s="37">
        <f t="shared" si="84"/>
        <v>775245.49088297808</v>
      </c>
      <c r="Z22" s="37">
        <f t="shared" si="84"/>
        <v>769728.53406261699</v>
      </c>
      <c r="AA22" s="37">
        <f t="shared" si="84"/>
        <v>763273.70920058002</v>
      </c>
      <c r="AB22" s="37">
        <f t="shared" si="84"/>
        <v>755768.80849559768</v>
      </c>
      <c r="AC22" s="37">
        <f t="shared" si="84"/>
        <v>747094.87599609408</v>
      </c>
      <c r="AD22" s="37">
        <f t="shared" si="84"/>
        <v>737126.9241547155</v>
      </c>
      <c r="AE22" s="37">
        <f t="shared" si="84"/>
        <v>725734.95031721517</v>
      </c>
      <c r="AF22" s="37">
        <f t="shared" si="84"/>
        <v>712785.30092422233</v>
      </c>
      <c r="AG22" s="37">
        <f t="shared" si="84"/>
        <v>698142.42804852012</v>
      </c>
      <c r="AH22" s="37">
        <f t="shared" si="84"/>
        <v>681671.08322368748</v>
      </c>
      <c r="AI22" s="37">
        <f t="shared" si="84"/>
        <v>663238.98253513477</v>
      </c>
      <c r="AJ22" s="37">
        <f t="shared" si="84"/>
        <v>642719.96812335937</v>
      </c>
      <c r="AK22" s="37">
        <f t="shared" si="84"/>
        <v>619997.67309237784</v>
      </c>
      <c r="AL22" s="37">
        <f t="shared" si="84"/>
        <v>594969.66984127322</v>
      </c>
      <c r="AM22" s="37">
        <f t="shared" si="84"/>
        <v>567552.06289727695</v>
      </c>
      <c r="AN22" s="37">
        <f t="shared" si="84"/>
        <v>537684.43711042253</v>
      </c>
      <c r="AO22" s="37">
        <f t="shared" si="84"/>
        <v>505335.0395851144</v>
      </c>
      <c r="AP22" s="37">
        <f t="shared" si="84"/>
        <v>470506.02341870655</v>
      </c>
      <c r="AQ22" s="37">
        <f t="shared" si="84"/>
        <v>433238.53423508856</v>
      </c>
      <c r="AR22" s="37">
        <f t="shared" si="84"/>
        <v>393617.38777041377</v>
      </c>
      <c r="AS22" s="37">
        <f t="shared" si="84"/>
        <v>351775.0280559269</v>
      </c>
      <c r="AT22" s="37">
        <f t="shared" si="84"/>
        <v>307894.45045136643</v>
      </c>
      <c r="AU22" s="37">
        <f t="shared" si="84"/>
        <v>262210.77066227479</v>
      </c>
      <c r="AV22" s="37">
        <f t="shared" si="84"/>
        <v>215011.14626051742</v>
      </c>
      <c r="AW22" s="37">
        <f t="shared" si="84"/>
        <v>166632.79352105162</v>
      </c>
      <c r="AX22" s="37">
        <f t="shared" si="84"/>
        <v>117458.9678378676</v>
      </c>
      <c r="AY22" s="37">
        <f t="shared" si="84"/>
        <v>97495.474724117987</v>
      </c>
      <c r="AZ22" s="37">
        <f t="shared" si="84"/>
        <v>97495.474724117987</v>
      </c>
      <c r="BA22" s="37">
        <f t="shared" si="84"/>
        <v>97495.474724117987</v>
      </c>
      <c r="BB22" s="37">
        <f t="shared" si="84"/>
        <v>4062.3114468382314</v>
      </c>
      <c r="BC22" s="37">
        <f t="shared" si="84"/>
        <v>0</v>
      </c>
      <c r="BD22" s="37">
        <f t="shared" si="84"/>
        <v>0</v>
      </c>
      <c r="BE22" s="37">
        <f t="shared" si="84"/>
        <v>0</v>
      </c>
      <c r="BF22" s="37">
        <f t="shared" si="84"/>
        <v>0</v>
      </c>
      <c r="BG22" s="37">
        <f t="shared" si="84"/>
        <v>0</v>
      </c>
      <c r="BH22" s="37">
        <f t="shared" si="84"/>
        <v>0</v>
      </c>
      <c r="BI22" s="37">
        <f t="shared" si="84"/>
        <v>0</v>
      </c>
      <c r="BJ22" s="37">
        <f t="shared" si="84"/>
        <v>0</v>
      </c>
      <c r="BK22" s="37">
        <f t="shared" si="84"/>
        <v>0</v>
      </c>
      <c r="BL22" s="37">
        <f t="shared" si="84"/>
        <v>0</v>
      </c>
      <c r="BM22" s="37">
        <f t="shared" si="84"/>
        <v>14624.321208617699</v>
      </c>
      <c r="BN22" s="37">
        <f t="shared" ref="BN22:CX22" si="85">BN104</f>
        <v>14624.321208617699</v>
      </c>
      <c r="BO22" s="37">
        <f t="shared" si="85"/>
        <v>14624.321208617699</v>
      </c>
      <c r="BP22" s="37">
        <f t="shared" si="85"/>
        <v>14624.321208617699</v>
      </c>
      <c r="BQ22" s="37">
        <f t="shared" si="85"/>
        <v>14624.321208617699</v>
      </c>
      <c r="BR22" s="37">
        <f t="shared" si="85"/>
        <v>14624.321208617699</v>
      </c>
      <c r="BS22" s="37">
        <f t="shared" si="85"/>
        <v>-16700.772115207841</v>
      </c>
      <c r="BT22" s="37">
        <f t="shared" si="85"/>
        <v>-16700.772115207841</v>
      </c>
      <c r="BU22" s="37">
        <f t="shared" si="85"/>
        <v>-16700.772115207841</v>
      </c>
      <c r="BV22" s="37">
        <f t="shared" si="85"/>
        <v>-16700.772115207841</v>
      </c>
      <c r="BW22" s="37">
        <f t="shared" si="85"/>
        <v>-16700.772115207841</v>
      </c>
      <c r="BX22" s="37">
        <f t="shared" si="85"/>
        <v>-16700.772115207841</v>
      </c>
      <c r="BY22" s="37">
        <f t="shared" si="85"/>
        <v>-16700.772115207841</v>
      </c>
      <c r="BZ22" s="37">
        <f t="shared" si="85"/>
        <v>-16700.772115207841</v>
      </c>
      <c r="CA22" s="37">
        <f t="shared" si="85"/>
        <v>-16700.772115207841</v>
      </c>
      <c r="CB22" s="37">
        <f t="shared" si="85"/>
        <v>-16700.772115207841</v>
      </c>
      <c r="CC22" s="37">
        <f t="shared" si="85"/>
        <v>-16700.772115207841</v>
      </c>
      <c r="CD22" s="37">
        <f t="shared" si="85"/>
        <v>-16700.772115207841</v>
      </c>
      <c r="CE22" s="37">
        <f t="shared" si="85"/>
        <v>-16700.772115207841</v>
      </c>
      <c r="CF22" s="37">
        <f t="shared" si="85"/>
        <v>-16700.772115207841</v>
      </c>
      <c r="CG22" s="37">
        <f t="shared" si="85"/>
        <v>-16700.772115207841</v>
      </c>
      <c r="CH22" s="37">
        <f t="shared" si="85"/>
        <v>-16700.772115207841</v>
      </c>
      <c r="CI22" s="37">
        <f t="shared" si="85"/>
        <v>-16700.772115207841</v>
      </c>
      <c r="CJ22" s="37">
        <f t="shared" si="85"/>
        <v>-16700.772115207841</v>
      </c>
      <c r="CK22" s="37">
        <f t="shared" si="85"/>
        <v>-16700.772115207841</v>
      </c>
      <c r="CL22" s="37">
        <f t="shared" si="85"/>
        <v>-16700.772115207841</v>
      </c>
      <c r="CM22" s="37">
        <f t="shared" si="85"/>
        <v>-16700.772115207841</v>
      </c>
      <c r="CN22" s="37">
        <f t="shared" si="85"/>
        <v>-16700.772115207841</v>
      </c>
      <c r="CO22" s="37">
        <f t="shared" si="85"/>
        <v>-16700.772115207841</v>
      </c>
      <c r="CP22" s="37">
        <f t="shared" si="85"/>
        <v>-16700.772115207841</v>
      </c>
      <c r="CQ22" s="37">
        <f t="shared" si="85"/>
        <v>-16700.772115207841</v>
      </c>
      <c r="CR22" s="37">
        <f t="shared" si="85"/>
        <v>-16700.772115207841</v>
      </c>
      <c r="CS22" s="37">
        <f t="shared" si="85"/>
        <v>-16700.772115207841</v>
      </c>
      <c r="CT22" s="37">
        <f t="shared" si="85"/>
        <v>-16700.772115207841</v>
      </c>
      <c r="CU22" s="37">
        <f t="shared" si="85"/>
        <v>14624.321208617699</v>
      </c>
      <c r="CV22" s="37">
        <f t="shared" si="85"/>
        <v>14624.321208617699</v>
      </c>
      <c r="CW22" s="37">
        <f t="shared" si="85"/>
        <v>14624.321208617699</v>
      </c>
      <c r="CX22" s="37">
        <f t="shared" si="85"/>
        <v>14624.321208617699</v>
      </c>
      <c r="CY22" s="37">
        <f t="shared" ref="CY22:EM22" si="86">CY104</f>
        <v>14624.321208617699</v>
      </c>
      <c r="CZ22" s="37">
        <f t="shared" si="86"/>
        <v>14624.321208617699</v>
      </c>
      <c r="DA22" s="37">
        <f t="shared" si="86"/>
        <v>14624.321208617699</v>
      </c>
      <c r="DB22" s="37">
        <f t="shared" si="86"/>
        <v>14624.321208617699</v>
      </c>
      <c r="DC22" s="37">
        <f t="shared" si="86"/>
        <v>14624.321208617699</v>
      </c>
      <c r="DD22" s="37">
        <f t="shared" si="86"/>
        <v>14624.321208617699</v>
      </c>
      <c r="DE22" s="37">
        <f t="shared" si="86"/>
        <v>14624.321208617699</v>
      </c>
      <c r="DF22" s="37">
        <f t="shared" si="86"/>
        <v>14624.321208617699</v>
      </c>
      <c r="DG22" s="37">
        <f t="shared" si="86"/>
        <v>14624.321208617699</v>
      </c>
      <c r="DH22" s="37">
        <f t="shared" si="86"/>
        <v>14624.321208617699</v>
      </c>
      <c r="DI22" s="37">
        <f t="shared" si="86"/>
        <v>14624.321208617699</v>
      </c>
      <c r="DJ22" s="37">
        <f t="shared" si="86"/>
        <v>14624.321208617699</v>
      </c>
      <c r="DK22" s="37">
        <f t="shared" si="86"/>
        <v>14624.321208617699</v>
      </c>
      <c r="DL22" s="37">
        <f t="shared" si="86"/>
        <v>14624.321208617699</v>
      </c>
      <c r="DM22" s="37">
        <f t="shared" si="86"/>
        <v>14624.321208617699</v>
      </c>
      <c r="DN22" s="37">
        <f t="shared" si="86"/>
        <v>14624.321208617699</v>
      </c>
      <c r="DO22" s="37">
        <f t="shared" si="86"/>
        <v>14624.321208617699</v>
      </c>
      <c r="DP22" s="37">
        <f t="shared" si="86"/>
        <v>14624.321208617699</v>
      </c>
      <c r="DQ22" s="37">
        <f t="shared" si="86"/>
        <v>14624.321208617699</v>
      </c>
      <c r="DR22" s="37">
        <f t="shared" si="86"/>
        <v>14624.321208617699</v>
      </c>
      <c r="DS22" s="37">
        <f t="shared" si="86"/>
        <v>14624.321208617699</v>
      </c>
      <c r="DT22" s="37">
        <f t="shared" si="86"/>
        <v>14624.321208617699</v>
      </c>
      <c r="DU22" s="37">
        <f t="shared" si="86"/>
        <v>14624.321208617699</v>
      </c>
      <c r="DV22" s="37">
        <f t="shared" si="86"/>
        <v>14624.321208617699</v>
      </c>
      <c r="DW22" s="37">
        <f t="shared" si="86"/>
        <v>14624.321208617699</v>
      </c>
      <c r="DX22" s="37">
        <f t="shared" si="86"/>
        <v>14624.321208617699</v>
      </c>
      <c r="DY22" s="37">
        <f t="shared" si="86"/>
        <v>14624.321208617699</v>
      </c>
      <c r="DZ22" s="37">
        <f t="shared" si="86"/>
        <v>14624.321208617699</v>
      </c>
      <c r="EA22" s="37">
        <f t="shared" si="86"/>
        <v>14624.321208617699</v>
      </c>
      <c r="EB22" s="37">
        <f t="shared" si="86"/>
        <v>14624.321208617699</v>
      </c>
      <c r="EC22" s="37">
        <f t="shared" si="86"/>
        <v>14624.321208617699</v>
      </c>
      <c r="ED22" s="37">
        <f t="shared" si="86"/>
        <v>-14624.321208617685</v>
      </c>
      <c r="EE22" s="37">
        <f t="shared" si="86"/>
        <v>-14624.321208617685</v>
      </c>
      <c r="EF22" s="37">
        <f t="shared" si="86"/>
        <v>-14624.321208617685</v>
      </c>
      <c r="EG22" s="37">
        <f t="shared" si="86"/>
        <v>-13405.62777456621</v>
      </c>
      <c r="EH22" s="37">
        <f t="shared" si="86"/>
        <v>0</v>
      </c>
      <c r="EI22" s="37">
        <f t="shared" si="86"/>
        <v>0</v>
      </c>
      <c r="EJ22" s="37">
        <f t="shared" si="86"/>
        <v>0</v>
      </c>
      <c r="EK22" s="37">
        <f t="shared" si="86"/>
        <v>0</v>
      </c>
      <c r="EL22" s="37">
        <f t="shared" si="86"/>
        <v>0</v>
      </c>
      <c r="EM22" s="37">
        <f t="shared" si="86"/>
        <v>0</v>
      </c>
      <c r="EN22" s="37">
        <f t="shared" ref="EN22:EY22" si="87">EN104</f>
        <v>0</v>
      </c>
      <c r="EO22" s="37">
        <f t="shared" si="87"/>
        <v>0</v>
      </c>
      <c r="EP22" s="37">
        <f t="shared" si="87"/>
        <v>0</v>
      </c>
      <c r="EQ22" s="37">
        <f t="shared" si="87"/>
        <v>1785.5893942581631</v>
      </c>
      <c r="ER22" s="37">
        <f t="shared" si="87"/>
        <v>1376.4087383904534</v>
      </c>
      <c r="ES22" s="37">
        <f t="shared" si="87"/>
        <v>1063.5621321302588</v>
      </c>
      <c r="ET22" s="37">
        <f t="shared" si="87"/>
        <v>823.24972945596528</v>
      </c>
      <c r="EU22" s="37">
        <f t="shared" si="87"/>
        <v>637.72624297888649</v>
      </c>
      <c r="EV22" s="37">
        <f t="shared" si="87"/>
        <v>493.2780031364295</v>
      </c>
      <c r="EW22" s="37">
        <f t="shared" si="87"/>
        <v>379.93058443133265</v>
      </c>
      <c r="EX22" s="37">
        <f t="shared" si="87"/>
        <v>289.82106237731796</v>
      </c>
      <c r="EY22" s="37">
        <f t="shared" si="87"/>
        <v>217.38126326398196</v>
      </c>
      <c r="EZ22" s="37">
        <f t="shared" ref="EZ22:HK22" si="88">EZ104</f>
        <v>163.01087123835561</v>
      </c>
      <c r="FA22" s="37">
        <f t="shared" si="88"/>
        <v>141.64921261314967</v>
      </c>
      <c r="FB22" s="37">
        <f t="shared" si="88"/>
        <v>143.82820133878676</v>
      </c>
      <c r="FC22" s="37">
        <f t="shared" si="88"/>
        <v>145.26780282100017</v>
      </c>
      <c r="FD22" s="37">
        <f t="shared" si="88"/>
        <v>145.96240801311004</v>
      </c>
      <c r="FE22" s="37">
        <f t="shared" si="88"/>
        <v>0</v>
      </c>
      <c r="FF22" s="37">
        <f t="shared" si="88"/>
        <v>0</v>
      </c>
      <c r="FG22" s="37">
        <f t="shared" si="88"/>
        <v>0</v>
      </c>
      <c r="FH22" s="37">
        <f t="shared" si="88"/>
        <v>0</v>
      </c>
      <c r="FI22" s="37">
        <f t="shared" si="88"/>
        <v>0</v>
      </c>
      <c r="FJ22" s="37">
        <f t="shared" si="88"/>
        <v>0</v>
      </c>
      <c r="FK22" s="37">
        <f t="shared" si="88"/>
        <v>0</v>
      </c>
      <c r="FL22" s="37">
        <f t="shared" si="88"/>
        <v>0</v>
      </c>
      <c r="FM22" s="37">
        <f t="shared" si="88"/>
        <v>0</v>
      </c>
      <c r="FN22" s="37">
        <f t="shared" si="88"/>
        <v>0</v>
      </c>
      <c r="FO22" s="37">
        <f t="shared" si="88"/>
        <v>0</v>
      </c>
      <c r="FP22" s="37">
        <f t="shared" si="88"/>
        <v>0</v>
      </c>
      <c r="FQ22" s="37">
        <f t="shared" si="88"/>
        <v>0</v>
      </c>
      <c r="FR22" s="37">
        <f t="shared" si="88"/>
        <v>0</v>
      </c>
      <c r="FS22" s="37">
        <f t="shared" si="88"/>
        <v>0</v>
      </c>
      <c r="FT22" s="37">
        <f t="shared" si="88"/>
        <v>0</v>
      </c>
      <c r="FU22" s="37">
        <f t="shared" si="88"/>
        <v>0</v>
      </c>
      <c r="FV22" s="37">
        <f t="shared" si="88"/>
        <v>0</v>
      </c>
      <c r="FW22" s="37">
        <f t="shared" si="88"/>
        <v>0</v>
      </c>
      <c r="FX22" s="37">
        <f t="shared" si="88"/>
        <v>0</v>
      </c>
      <c r="FY22" s="37">
        <f t="shared" si="88"/>
        <v>0</v>
      </c>
      <c r="FZ22" s="37">
        <f t="shared" si="88"/>
        <v>0</v>
      </c>
      <c r="GA22" s="37">
        <f t="shared" si="88"/>
        <v>0</v>
      </c>
      <c r="GB22" s="37">
        <f t="shared" si="88"/>
        <v>0</v>
      </c>
      <c r="GC22" s="37">
        <f t="shared" si="88"/>
        <v>0</v>
      </c>
      <c r="GD22" s="37">
        <f t="shared" si="88"/>
        <v>0</v>
      </c>
      <c r="GE22" s="37">
        <f t="shared" si="88"/>
        <v>0</v>
      </c>
      <c r="GF22" s="37">
        <f t="shared" si="88"/>
        <v>0</v>
      </c>
      <c r="GG22" s="37">
        <f t="shared" si="88"/>
        <v>0</v>
      </c>
      <c r="GH22" s="37">
        <f t="shared" si="88"/>
        <v>0</v>
      </c>
      <c r="GI22" s="37">
        <f t="shared" si="88"/>
        <v>0</v>
      </c>
      <c r="GJ22" s="37">
        <f t="shared" si="88"/>
        <v>0</v>
      </c>
      <c r="GK22" s="37">
        <f t="shared" si="88"/>
        <v>0</v>
      </c>
      <c r="GL22" s="37">
        <f t="shared" si="88"/>
        <v>0</v>
      </c>
      <c r="GM22" s="37">
        <f t="shared" si="88"/>
        <v>0</v>
      </c>
      <c r="GN22" s="37">
        <f t="shared" si="88"/>
        <v>0</v>
      </c>
      <c r="GO22" s="37">
        <f t="shared" si="88"/>
        <v>0</v>
      </c>
      <c r="GP22" s="37">
        <f t="shared" si="88"/>
        <v>0</v>
      </c>
      <c r="GQ22" s="37">
        <f t="shared" si="88"/>
        <v>0</v>
      </c>
      <c r="GR22" s="37">
        <f t="shared" si="88"/>
        <v>0</v>
      </c>
      <c r="GS22" s="37">
        <f t="shared" si="88"/>
        <v>0</v>
      </c>
      <c r="GT22" s="37">
        <f t="shared" si="88"/>
        <v>0</v>
      </c>
      <c r="GU22" s="37">
        <f t="shared" si="88"/>
        <v>0</v>
      </c>
      <c r="GV22" s="37">
        <f t="shared" si="88"/>
        <v>0</v>
      </c>
      <c r="GW22" s="37">
        <f t="shared" si="88"/>
        <v>0</v>
      </c>
      <c r="GX22" s="37">
        <f t="shared" si="88"/>
        <v>0</v>
      </c>
      <c r="GY22" s="37">
        <f t="shared" si="88"/>
        <v>0</v>
      </c>
      <c r="GZ22" s="37">
        <f t="shared" si="88"/>
        <v>0</v>
      </c>
      <c r="HA22" s="37">
        <f t="shared" si="88"/>
        <v>0</v>
      </c>
      <c r="HB22" s="37">
        <f t="shared" si="88"/>
        <v>0</v>
      </c>
      <c r="HC22" s="37">
        <f t="shared" si="88"/>
        <v>0</v>
      </c>
      <c r="HD22" s="37">
        <f t="shared" si="88"/>
        <v>0</v>
      </c>
      <c r="HE22" s="37">
        <f t="shared" si="88"/>
        <v>0</v>
      </c>
      <c r="HF22" s="37">
        <f t="shared" si="88"/>
        <v>0</v>
      </c>
      <c r="HG22" s="37">
        <f t="shared" si="88"/>
        <v>0</v>
      </c>
      <c r="HH22" s="37">
        <f t="shared" si="88"/>
        <v>0</v>
      </c>
      <c r="HI22" s="37">
        <f t="shared" si="88"/>
        <v>0</v>
      </c>
      <c r="HJ22" s="37">
        <f t="shared" si="88"/>
        <v>0</v>
      </c>
      <c r="HK22" s="37">
        <f t="shared" si="88"/>
        <v>0</v>
      </c>
      <c r="HL22" s="37">
        <f t="shared" ref="HL22:IR22" si="89">HL104</f>
        <v>0</v>
      </c>
      <c r="HM22" s="37">
        <f t="shared" si="89"/>
        <v>0</v>
      </c>
      <c r="HN22" s="37">
        <f t="shared" si="89"/>
        <v>0</v>
      </c>
      <c r="HO22" s="37">
        <f t="shared" si="89"/>
        <v>0</v>
      </c>
      <c r="HP22" s="37">
        <f t="shared" si="89"/>
        <v>0</v>
      </c>
      <c r="HQ22" s="37">
        <f t="shared" si="89"/>
        <v>0</v>
      </c>
      <c r="HR22" s="37">
        <f t="shared" si="89"/>
        <v>0</v>
      </c>
      <c r="HS22" s="37">
        <f t="shared" si="89"/>
        <v>0</v>
      </c>
      <c r="HT22" s="37">
        <f t="shared" si="89"/>
        <v>0</v>
      </c>
      <c r="HU22" s="37">
        <f t="shared" si="89"/>
        <v>0</v>
      </c>
      <c r="HV22" s="37">
        <f t="shared" si="89"/>
        <v>0</v>
      </c>
      <c r="HW22" s="37">
        <f t="shared" si="89"/>
        <v>0</v>
      </c>
      <c r="HX22" s="37">
        <f t="shared" si="89"/>
        <v>0</v>
      </c>
      <c r="HY22" s="37">
        <f t="shared" si="89"/>
        <v>0</v>
      </c>
      <c r="HZ22" s="37">
        <f t="shared" si="89"/>
        <v>0</v>
      </c>
      <c r="IA22" s="37">
        <f t="shared" si="89"/>
        <v>0</v>
      </c>
      <c r="IB22" s="37">
        <f t="shared" si="89"/>
        <v>0</v>
      </c>
      <c r="IC22" s="37">
        <f t="shared" si="89"/>
        <v>0</v>
      </c>
      <c r="ID22" s="37">
        <f t="shared" si="89"/>
        <v>0</v>
      </c>
      <c r="IE22" s="37">
        <f t="shared" si="89"/>
        <v>0</v>
      </c>
      <c r="IF22" s="37">
        <f t="shared" si="89"/>
        <v>0</v>
      </c>
      <c r="IG22" s="37">
        <f t="shared" si="89"/>
        <v>0</v>
      </c>
      <c r="IH22" s="37">
        <f t="shared" si="89"/>
        <v>0</v>
      </c>
      <c r="II22" s="37">
        <f t="shared" si="89"/>
        <v>0</v>
      </c>
      <c r="IJ22" s="37">
        <f t="shared" si="89"/>
        <v>0</v>
      </c>
      <c r="IK22" s="37">
        <f t="shared" si="89"/>
        <v>0</v>
      </c>
      <c r="IL22" s="37">
        <f t="shared" si="89"/>
        <v>0</v>
      </c>
      <c r="IM22" s="37">
        <f t="shared" si="89"/>
        <v>0</v>
      </c>
      <c r="IN22" s="37">
        <f t="shared" si="89"/>
        <v>0</v>
      </c>
      <c r="IO22" s="37">
        <f t="shared" si="89"/>
        <v>0</v>
      </c>
      <c r="IP22" s="37">
        <f t="shared" si="89"/>
        <v>0</v>
      </c>
      <c r="IQ22" s="37">
        <f t="shared" si="89"/>
        <v>0</v>
      </c>
      <c r="IR22" s="38">
        <f t="shared" si="89"/>
        <v>0</v>
      </c>
    </row>
    <row r="23" spans="1:255" ht="12" customHeight="1" x14ac:dyDescent="0.25">
      <c r="A23" s="66" t="s">
        <v>103</v>
      </c>
      <c r="B23" s="381"/>
      <c r="C23" s="382">
        <f t="shared" ref="C23:BM23" si="90">C105</f>
        <v>18.863832905826317</v>
      </c>
      <c r="D23" s="382">
        <f t="shared" si="90"/>
        <v>19.552906912093704</v>
      </c>
      <c r="E23" s="382">
        <f t="shared" si="90"/>
        <v>20.262401382930861</v>
      </c>
      <c r="F23" s="382">
        <f t="shared" si="90"/>
        <v>20.993057125276703</v>
      </c>
      <c r="G23" s="382">
        <f t="shared" si="90"/>
        <v>21.745538895850132</v>
      </c>
      <c r="H23" s="382">
        <f t="shared" si="90"/>
        <v>22.520415466323335</v>
      </c>
      <c r="I23" s="382">
        <f t="shared" si="90"/>
        <v>23.318136961269598</v>
      </c>
      <c r="J23" s="382">
        <f t="shared" si="90"/>
        <v>24.139008574974465</v>
      </c>
      <c r="K23" s="382">
        <f t="shared" si="90"/>
        <v>24.983160571470812</v>
      </c>
      <c r="L23" s="382">
        <f t="shared" si="90"/>
        <v>25.85051519767682</v>
      </c>
      <c r="M23" s="382">
        <f t="shared" si="90"/>
        <v>26.740745009647789</v>
      </c>
      <c r="N23" s="382">
        <f t="shared" si="90"/>
        <v>27.653232863093752</v>
      </c>
      <c r="O23" s="382">
        <f t="shared" si="90"/>
        <v>28.587018796364525</v>
      </c>
      <c r="P23" s="382">
        <f t="shared" si="90"/>
        <v>29.540744378002714</v>
      </c>
      <c r="Q23" s="382">
        <f t="shared" si="90"/>
        <v>30.512599855783783</v>
      </c>
      <c r="R23" s="382">
        <f t="shared" si="90"/>
        <v>31.500233445167581</v>
      </c>
      <c r="S23" s="382">
        <f t="shared" si="90"/>
        <v>32.50068577420123</v>
      </c>
      <c r="T23" s="382">
        <f t="shared" si="90"/>
        <v>33.51030967978177</v>
      </c>
      <c r="U23" s="382">
        <f t="shared" si="90"/>
        <v>34.524672371494098</v>
      </c>
      <c r="V23" s="382">
        <f t="shared" si="90"/>
        <v>35.538437940447125</v>
      </c>
      <c r="W23" s="382">
        <f t="shared" si="90"/>
        <v>36.54525996159439</v>
      </c>
      <c r="X23" s="382">
        <f t="shared" si="90"/>
        <v>37.537680505609359</v>
      </c>
      <c r="Y23" s="382">
        <f t="shared" si="90"/>
        <v>38.506992867546643</v>
      </c>
      <c r="Z23" s="382">
        <f t="shared" si="90"/>
        <v>39.443078210608299</v>
      </c>
      <c r="AA23" s="382">
        <f t="shared" si="90"/>
        <v>40.334313842671158</v>
      </c>
      <c r="AB23" s="382">
        <f t="shared" si="90"/>
        <v>41.167373953699702</v>
      </c>
      <c r="AC23" s="382">
        <f t="shared" si="90"/>
        <v>41.927202005232729</v>
      </c>
      <c r="AD23" s="382">
        <f t="shared" si="90"/>
        <v>42.596723639691518</v>
      </c>
      <c r="AE23" s="382">
        <f t="shared" si="90"/>
        <v>43.156778865862506</v>
      </c>
      <c r="AF23" s="382">
        <f t="shared" si="90"/>
        <v>43.586223026369893</v>
      </c>
      <c r="AG23" s="382">
        <f t="shared" si="90"/>
        <v>43.8613382952026</v>
      </c>
      <c r="AH23" s="382">
        <f t="shared" si="90"/>
        <v>43.956546328677106</v>
      </c>
      <c r="AI23" s="382">
        <f t="shared" si="90"/>
        <v>43.843493578494595</v>
      </c>
      <c r="AJ23" s="382">
        <f t="shared" si="90"/>
        <v>43.492026042040152</v>
      </c>
      <c r="AK23" s="382">
        <f t="shared" si="90"/>
        <v>42.869718407926541</v>
      </c>
      <c r="AL23" s="382">
        <f t="shared" si="90"/>
        <v>41.941945003113226</v>
      </c>
      <c r="AM23" s="382">
        <f t="shared" si="90"/>
        <v>40.672963663396885</v>
      </c>
      <c r="AN23" s="382">
        <f t="shared" si="90"/>
        <v>39.025196518277468</v>
      </c>
      <c r="AO23" s="382">
        <f t="shared" si="90"/>
        <v>36.960927937486687</v>
      </c>
      <c r="AP23" s="382">
        <f t="shared" si="90"/>
        <v>34.441734469216698</v>
      </c>
      <c r="AQ23" s="382">
        <f t="shared" si="90"/>
        <v>31.42956049272567</v>
      </c>
      <c r="AR23" s="382">
        <f t="shared" si="90"/>
        <v>27.887958366374065</v>
      </c>
      <c r="AS23" s="382">
        <f t="shared" si="90"/>
        <v>23.781941521237705</v>
      </c>
      <c r="AT23" s="382">
        <f t="shared" si="90"/>
        <v>19.07945299964841</v>
      </c>
      <c r="AU23" s="382">
        <f t="shared" si="90"/>
        <v>13.751188911825079</v>
      </c>
      <c r="AV23" s="382">
        <f t="shared" si="90"/>
        <v>7.7731654264416505</v>
      </c>
      <c r="AW23" s="382">
        <f t="shared" si="90"/>
        <v>1.1241099065365603</v>
      </c>
      <c r="AX23" s="382">
        <f t="shared" si="90"/>
        <v>-6.2111986690479135</v>
      </c>
      <c r="AY23" s="382">
        <f t="shared" si="90"/>
        <v>-8.7463588539941419</v>
      </c>
      <c r="AZ23" s="382">
        <f t="shared" si="90"/>
        <v>-7.6276588063918673</v>
      </c>
      <c r="BA23" s="382">
        <f t="shared" si="90"/>
        <v>-6.3986766341577166</v>
      </c>
      <c r="BB23" s="382">
        <f t="shared" si="90"/>
        <v>-25.026177065638223</v>
      </c>
      <c r="BC23" s="382">
        <f t="shared" si="90"/>
        <v>-25.826175656378386</v>
      </c>
      <c r="BD23" s="382">
        <f t="shared" si="90"/>
        <v>-25.794632297260101</v>
      </c>
      <c r="BE23" s="382">
        <f t="shared" si="90"/>
        <v>-25.763201045197281</v>
      </c>
      <c r="BF23" s="382">
        <f t="shared" si="90"/>
        <v>-25.732471188771591</v>
      </c>
      <c r="BG23" s="382">
        <f t="shared" si="90"/>
        <v>-25.702438255422653</v>
      </c>
      <c r="BH23" s="382">
        <f t="shared" si="90"/>
        <v>-25.673097882668401</v>
      </c>
      <c r="BI23" s="382">
        <f t="shared" si="90"/>
        <v>-25.64444581660414</v>
      </c>
      <c r="BJ23" s="382">
        <f t="shared" si="90"/>
        <v>-25.6164779104448</v>
      </c>
      <c r="BK23" s="382">
        <f t="shared" si="90"/>
        <v>-25.589190123109461</v>
      </c>
      <c r="BL23" s="382">
        <f t="shared" si="90"/>
        <v>-25.561991038449566</v>
      </c>
      <c r="BM23" s="382">
        <f t="shared" si="90"/>
        <v>-20.773063151475228</v>
      </c>
      <c r="BN23" s="382">
        <f t="shared" ref="BN23:CX23" si="91">BN105</f>
        <v>-20.613182253180852</v>
      </c>
      <c r="BO23" s="382">
        <f t="shared" si="91"/>
        <v>-20.451515788438186</v>
      </c>
      <c r="BP23" s="382">
        <f t="shared" si="91"/>
        <v>-20.286175635687378</v>
      </c>
      <c r="BQ23" s="382">
        <f t="shared" si="91"/>
        <v>-20.118904834517885</v>
      </c>
      <c r="BR23" s="382">
        <f t="shared" si="91"/>
        <v>-19.947754172476557</v>
      </c>
      <c r="BS23" s="382">
        <f t="shared" si="91"/>
        <v>-30.671494165607168</v>
      </c>
      <c r="BT23" s="382">
        <f t="shared" si="91"/>
        <v>-30.620153514577616</v>
      </c>
      <c r="BU23" s="382">
        <f t="shared" si="91"/>
        <v>-30.567767301186869</v>
      </c>
      <c r="BV23" s="382">
        <f t="shared" si="91"/>
        <v>-30.515641473790033</v>
      </c>
      <c r="BW23" s="382">
        <f t="shared" si="91"/>
        <v>-30.463112171389248</v>
      </c>
      <c r="BX23" s="382">
        <f t="shared" si="91"/>
        <v>-30.410171343402659</v>
      </c>
      <c r="BY23" s="382">
        <f t="shared" si="91"/>
        <v>-30.357518311005105</v>
      </c>
      <c r="BZ23" s="382">
        <f t="shared" si="91"/>
        <v>-30.303749417509973</v>
      </c>
      <c r="CA23" s="382">
        <f t="shared" si="91"/>
        <v>-30.249558084767145</v>
      </c>
      <c r="CB23" s="382">
        <f t="shared" si="91"/>
        <v>-30.194945605377406</v>
      </c>
      <c r="CC23" s="382">
        <f t="shared" si="91"/>
        <v>-30.139916112785855</v>
      </c>
      <c r="CD23" s="382">
        <f t="shared" si="91"/>
        <v>-30.084476816204578</v>
      </c>
      <c r="CE23" s="382">
        <f t="shared" si="91"/>
        <v>-30.027866556652761</v>
      </c>
      <c r="CF23" s="382">
        <f t="shared" si="91"/>
        <v>-29.970847962894453</v>
      </c>
      <c r="CG23" s="382">
        <f t="shared" si="91"/>
        <v>-29.913438630450077</v>
      </c>
      <c r="CH23" s="382">
        <f t="shared" si="91"/>
        <v>-29.854853265868613</v>
      </c>
      <c r="CI23" s="382">
        <f t="shared" si="91"/>
        <v>-29.795081830088144</v>
      </c>
      <c r="CJ23" s="382">
        <f t="shared" si="91"/>
        <v>-29.734949889096566</v>
      </c>
      <c r="CK23" s="382">
        <f t="shared" si="91"/>
        <v>-29.674493248538639</v>
      </c>
      <c r="CL23" s="382">
        <f t="shared" si="91"/>
        <v>-29.612039657214137</v>
      </c>
      <c r="CM23" s="382">
        <f t="shared" si="91"/>
        <v>-29.549299438319174</v>
      </c>
      <c r="CN23" s="382">
        <f t="shared" si="91"/>
        <v>-29.485443385713417</v>
      </c>
      <c r="CO23" s="382">
        <f t="shared" si="91"/>
        <v>-29.420492868847539</v>
      </c>
      <c r="CP23" s="382">
        <f t="shared" si="91"/>
        <v>-29.354476205363952</v>
      </c>
      <c r="CQ23" s="382">
        <f t="shared" si="91"/>
        <v>-29.286505469102501</v>
      </c>
      <c r="CR23" s="382">
        <f t="shared" si="91"/>
        <v>-29.217520790733843</v>
      </c>
      <c r="CS23" s="382">
        <f t="shared" si="91"/>
        <v>-29.147575107580252</v>
      </c>
      <c r="CT23" s="382">
        <f t="shared" si="91"/>
        <v>-29.076731522100019</v>
      </c>
      <c r="CU23" s="382">
        <f t="shared" si="91"/>
        <v>-13.022574430371122</v>
      </c>
      <c r="CV23" s="382">
        <f t="shared" si="91"/>
        <v>-12.677260978005194</v>
      </c>
      <c r="CW23" s="382">
        <f t="shared" si="91"/>
        <v>-12.320562061373112</v>
      </c>
      <c r="CX23" s="382">
        <f t="shared" si="91"/>
        <v>-11.951025139498952</v>
      </c>
      <c r="CY23" s="382">
        <f t="shared" ref="CY23:EM23" si="92">CY105</f>
        <v>-11.570245584829186</v>
      </c>
      <c r="CZ23" s="382">
        <f t="shared" si="92"/>
        <v>-11.176745047436125</v>
      </c>
      <c r="DA23" s="382">
        <f t="shared" si="92"/>
        <v>-10.7689575895114</v>
      </c>
      <c r="DB23" s="382">
        <f t="shared" si="92"/>
        <v>-10.347412110431655</v>
      </c>
      <c r="DC23" s="382">
        <f t="shared" si="92"/>
        <v>-9.9104557050765063</v>
      </c>
      <c r="DD23" s="382">
        <f t="shared" si="92"/>
        <v>-9.4585929130969379</v>
      </c>
      <c r="DE23" s="382">
        <f t="shared" si="92"/>
        <v>-8.9889270889056299</v>
      </c>
      <c r="DF23" s="382">
        <f t="shared" si="92"/>
        <v>-8.5018747245911364</v>
      </c>
      <c r="DG23" s="382">
        <f t="shared" si="92"/>
        <v>-7.9967015336081175</v>
      </c>
      <c r="DH23" s="382">
        <f t="shared" si="92"/>
        <v>-7.4714273636440822</v>
      </c>
      <c r="DI23" s="382">
        <f t="shared" si="92"/>
        <v>-6.9251684364219344</v>
      </c>
      <c r="DJ23" s="382">
        <f t="shared" si="92"/>
        <v>-6.3582280070346968</v>
      </c>
      <c r="DK23" s="382">
        <f t="shared" si="92"/>
        <v>-5.7658824833953624</v>
      </c>
      <c r="DL23" s="382">
        <f t="shared" si="92"/>
        <v>-5.1495096672383163</v>
      </c>
      <c r="DM23" s="382">
        <f t="shared" si="92"/>
        <v>-4.5079708735921464</v>
      </c>
      <c r="DN23" s="382">
        <f t="shared" si="92"/>
        <v>-3.836068751668849</v>
      </c>
      <c r="DO23" s="382">
        <f t="shared" si="92"/>
        <v>-3.1363384691935714</v>
      </c>
      <c r="DP23" s="382">
        <f t="shared" si="92"/>
        <v>-2.4032527533022545</v>
      </c>
      <c r="DQ23" s="382">
        <f t="shared" si="92"/>
        <v>-1.6350750840282373</v>
      </c>
      <c r="DR23" s="382">
        <f t="shared" si="92"/>
        <v>-0.83135175256772165</v>
      </c>
      <c r="DS23" s="382">
        <f t="shared" si="92"/>
        <v>1.1312052383438242E-2</v>
      </c>
      <c r="DT23" s="382">
        <f t="shared" si="92"/>
        <v>0.89658090537250779</v>
      </c>
      <c r="DU23" s="382">
        <f t="shared" si="92"/>
        <v>1.8284184911756736</v>
      </c>
      <c r="DV23" s="382">
        <f t="shared" si="92"/>
        <v>2.8095993093785427</v>
      </c>
      <c r="DW23" s="382">
        <f t="shared" si="92"/>
        <v>3.8431595158104201</v>
      </c>
      <c r="DX23" s="382">
        <f t="shared" si="92"/>
        <v>4.9355924454456801</v>
      </c>
      <c r="DY23" s="382">
        <f t="shared" si="92"/>
        <v>6.0907556938373961</v>
      </c>
      <c r="DZ23" s="382">
        <f t="shared" si="92"/>
        <v>7.3145560367206617</v>
      </c>
      <c r="EA23" s="382">
        <f t="shared" si="92"/>
        <v>8.6118326816834809</v>
      </c>
      <c r="EB23" s="382">
        <f t="shared" si="92"/>
        <v>9.9930983461224976</v>
      </c>
      <c r="EC23" s="382">
        <f t="shared" si="92"/>
        <v>11.466461342819366</v>
      </c>
      <c r="ED23" s="382">
        <f t="shared" si="92"/>
        <v>-22.747421372891054</v>
      </c>
      <c r="EE23" s="382">
        <f t="shared" si="92"/>
        <v>-22.55280558162119</v>
      </c>
      <c r="EF23" s="382">
        <f t="shared" si="92"/>
        <v>-22.363384428889539</v>
      </c>
      <c r="EG23" s="382">
        <f t="shared" si="92"/>
        <v>-20.452390713585153</v>
      </c>
      <c r="EH23" s="382">
        <f t="shared" si="92"/>
        <v>-0.81409365903934372</v>
      </c>
      <c r="EI23" s="382">
        <f t="shared" si="92"/>
        <v>-0.76227936691416609</v>
      </c>
      <c r="EJ23" s="382">
        <f t="shared" si="92"/>
        <v>-0.71042340051588404</v>
      </c>
      <c r="EK23" s="382">
        <f t="shared" si="92"/>
        <v>-0.66045575062236317</v>
      </c>
      <c r="EL23" s="382">
        <f t="shared" si="92"/>
        <v>-0.60851621646659915</v>
      </c>
      <c r="EM23" s="382">
        <f t="shared" si="92"/>
        <v>-0.55653290647094877</v>
      </c>
      <c r="EN23" s="382">
        <f t="shared" ref="EN23:EY23" si="93">EN105</f>
        <v>-0.50644146622695629</v>
      </c>
      <c r="EO23" s="382">
        <f t="shared" si="93"/>
        <v>-0.45437042445144371</v>
      </c>
      <c r="EP23" s="382">
        <f t="shared" si="93"/>
        <v>-0.40225354259830937</v>
      </c>
      <c r="EQ23" s="382">
        <f t="shared" si="93"/>
        <v>4.5313472410599083</v>
      </c>
      <c r="ER23" s="382">
        <f t="shared" si="93"/>
        <v>3.4645249862701504</v>
      </c>
      <c r="ES23" s="382">
        <f t="shared" si="93"/>
        <v>2.6612669177662651</v>
      </c>
      <c r="ET23" s="382">
        <f t="shared" si="93"/>
        <v>2.0545236597683143</v>
      </c>
      <c r="EU23" s="382">
        <f t="shared" si="93"/>
        <v>1.5996482817547824</v>
      </c>
      <c r="EV23" s="382">
        <f t="shared" si="93"/>
        <v>1.2552316578637537</v>
      </c>
      <c r="EW23" s="382">
        <f t="shared" si="93"/>
        <v>0.99789060967901033</v>
      </c>
      <c r="EX23" s="382">
        <f t="shared" si="93"/>
        <v>0.80221261476562633</v>
      </c>
      <c r="EY23" s="382">
        <f t="shared" si="93"/>
        <v>0.60210843882199727</v>
      </c>
      <c r="EZ23" s="382">
        <f t="shared" ref="EZ23:HK23" si="94">EZ105</f>
        <v>0.45143074554160473</v>
      </c>
      <c r="FA23" s="382">
        <f t="shared" si="94"/>
        <v>0.39103468626957633</v>
      </c>
      <c r="FB23" s="382">
        <f t="shared" si="94"/>
        <v>0.39502484164538298</v>
      </c>
      <c r="FC23" s="382">
        <f t="shared" si="94"/>
        <v>0.39699779232428845</v>
      </c>
      <c r="FD23" s="382">
        <f t="shared" si="94"/>
        <v>0.39889288588269595</v>
      </c>
      <c r="FE23" s="382">
        <f t="shared" si="94"/>
        <v>-2.969721171481865E-4</v>
      </c>
      <c r="FF23" s="382">
        <f t="shared" si="94"/>
        <v>-2.9414933868920912E-4</v>
      </c>
      <c r="FG23" s="382">
        <f t="shared" si="94"/>
        <v>-2.913302203317869E-4</v>
      </c>
      <c r="FH23" s="382">
        <f t="shared" si="94"/>
        <v>-2.8851472713853354E-4</v>
      </c>
      <c r="FI23" s="382">
        <f t="shared" si="94"/>
        <v>-2.8570282424666971E-4</v>
      </c>
      <c r="FJ23" s="382">
        <f t="shared" si="94"/>
        <v>-2.828944768040742E-4</v>
      </c>
      <c r="FK23" s="382">
        <f t="shared" si="94"/>
        <v>-2.8008965002257469E-4</v>
      </c>
      <c r="FL23" s="382">
        <f t="shared" si="94"/>
        <v>-2.7728830914597324E-4</v>
      </c>
      <c r="FM23" s="382">
        <f t="shared" si="94"/>
        <v>-2.7449041947669173E-4</v>
      </c>
      <c r="FN23" s="382">
        <f t="shared" si="94"/>
        <v>-2.7169594635445549E-4</v>
      </c>
      <c r="FO23" s="382">
        <f t="shared" si="94"/>
        <v>-2.6890485515629337E-4</v>
      </c>
      <c r="FP23" s="382">
        <f t="shared" si="94"/>
        <v>-2.6611711130186677E-4</v>
      </c>
      <c r="FQ23" s="382">
        <f t="shared" si="94"/>
        <v>-2.6333268025346968E-4</v>
      </c>
      <c r="FR23" s="382">
        <f t="shared" si="94"/>
        <v>-2.6055152753201583E-4</v>
      </c>
      <c r="FS23" s="382">
        <f t="shared" si="94"/>
        <v>-2.5777361867440618E-4</v>
      </c>
      <c r="FT23" s="382">
        <f t="shared" si="94"/>
        <v>-2.5499891925484519E-4</v>
      </c>
      <c r="FU23" s="382">
        <f t="shared" si="94"/>
        <v>-2.5222739491681523E-4</v>
      </c>
      <c r="FV23" s="382">
        <f t="shared" si="94"/>
        <v>-2.494590113144568E-4</v>
      </c>
      <c r="FW23" s="382">
        <f t="shared" si="94"/>
        <v>-2.4669373417118834E-4</v>
      </c>
      <c r="FX23" s="382">
        <f t="shared" si="94"/>
        <v>-2.4393152921042827E-4</v>
      </c>
      <c r="FY23" s="382">
        <f t="shared" si="94"/>
        <v>-2.4117236221421479E-4</v>
      </c>
      <c r="FZ23" s="382">
        <f t="shared" si="94"/>
        <v>-2.3841619902320588E-4</v>
      </c>
      <c r="GA23" s="382">
        <f t="shared" si="94"/>
        <v>-2.3566300548871766E-4</v>
      </c>
      <c r="GB23" s="382">
        <f t="shared" si="94"/>
        <v>-2.3291274748338253E-4</v>
      </c>
      <c r="GC23" s="382">
        <f t="shared" si="94"/>
        <v>-2.3016539097575617E-4</v>
      </c>
      <c r="GD23" s="382">
        <f t="shared" si="94"/>
        <v>-2.2742090190774888E-4</v>
      </c>
      <c r="GE23" s="382">
        <f t="shared" si="94"/>
        <v>-2.2467924628521985E-4</v>
      </c>
      <c r="GF23" s="382">
        <f t="shared" si="94"/>
        <v>-2.2194039015133171E-4</v>
      </c>
      <c r="GG23" s="382">
        <f t="shared" si="94"/>
        <v>-2.1920429957589249E-4</v>
      </c>
      <c r="GH23" s="382">
        <f t="shared" si="94"/>
        <v>-2.1647094067134276E-4</v>
      </c>
      <c r="GI23" s="382">
        <f t="shared" si="94"/>
        <v>-2.1374027957676844E-4</v>
      </c>
      <c r="GJ23" s="382">
        <f t="shared" si="94"/>
        <v>-2.1101228247921711E-4</v>
      </c>
      <c r="GK23" s="382">
        <f t="shared" si="94"/>
        <v>-2.0828691557106538E-4</v>
      </c>
      <c r="GL23" s="382">
        <f t="shared" si="94"/>
        <v>-2.0556414510330967E-4</v>
      </c>
      <c r="GM23" s="382">
        <f t="shared" si="94"/>
        <v>-2.0284393735359174E-4</v>
      </c>
      <c r="GN23" s="382">
        <f t="shared" si="94"/>
        <v>-2.0012625862086963E-4</v>
      </c>
      <c r="GO23" s="382">
        <f t="shared" si="94"/>
        <v>-1.9741107524140489E-4</v>
      </c>
      <c r="GP23" s="382">
        <f t="shared" si="94"/>
        <v>-1.946983535940916E-4</v>
      </c>
      <c r="GQ23" s="382">
        <f t="shared" si="94"/>
        <v>-1.9198806006848201E-4</v>
      </c>
      <c r="GR23" s="382">
        <f t="shared" si="94"/>
        <v>-1.8928016109676093E-4</v>
      </c>
      <c r="GS23" s="382">
        <f t="shared" si="94"/>
        <v>-1.8657462315374573E-4</v>
      </c>
      <c r="GT23" s="382">
        <f t="shared" si="94"/>
        <v>-1.8387141270359564E-4</v>
      </c>
      <c r="GU23" s="382">
        <f t="shared" si="94"/>
        <v>-1.8117049627974779E-4</v>
      </c>
      <c r="GV23" s="382">
        <f t="shared" si="94"/>
        <v>-1.784718404422847E-4</v>
      </c>
      <c r="GW23" s="382">
        <f t="shared" si="94"/>
        <v>-1.7577541174063072E-4</v>
      </c>
      <c r="GX23" s="382">
        <f t="shared" si="94"/>
        <v>-1.7308117679348811E-4</v>
      </c>
      <c r="GY23" s="382">
        <f t="shared" si="94"/>
        <v>-1.7038910222488823E-4</v>
      </c>
      <c r="GZ23" s="382">
        <f t="shared" si="94"/>
        <v>-1.6769915469083685E-4</v>
      </c>
      <c r="HA23" s="382">
        <f t="shared" si="94"/>
        <v>-1.6501130088997229E-4</v>
      </c>
      <c r="HB23" s="382">
        <f t="shared" si="94"/>
        <v>-1.6232550752626196E-4</v>
      </c>
      <c r="HC23" s="382">
        <f t="shared" si="94"/>
        <v>-1.5964174133564768E-4</v>
      </c>
      <c r="HD23" s="382">
        <f t="shared" si="94"/>
        <v>-1.5695996906472942E-4</v>
      </c>
      <c r="HE23" s="382">
        <f t="shared" si="94"/>
        <v>-1.5428015751872692E-4</v>
      </c>
      <c r="HF23" s="382">
        <f t="shared" si="94"/>
        <v>-1.5160227351351807E-4</v>
      </c>
      <c r="HG23" s="382">
        <f t="shared" si="94"/>
        <v>-1.4892628385965168E-4</v>
      </c>
      <c r="HH23" s="382">
        <f t="shared" si="94"/>
        <v>-1.4625215543695447E-4</v>
      </c>
      <c r="HI23" s="382">
        <f t="shared" si="94"/>
        <v>-1.435798551199241E-4</v>
      </c>
      <c r="HJ23" s="382">
        <f t="shared" si="94"/>
        <v>-1.4090934981503267E-4</v>
      </c>
      <c r="HK23" s="382">
        <f t="shared" si="94"/>
        <v>-1.3824060645006853E-4</v>
      </c>
      <c r="HL23" s="382">
        <f t="shared" ref="HL23:IR23" si="95">HL105</f>
        <v>-1.3557359197946539E-4</v>
      </c>
      <c r="HM23" s="382">
        <f t="shared" si="95"/>
        <v>-1.3290827336298605E-4</v>
      </c>
      <c r="HN23" s="382">
        <f t="shared" si="95"/>
        <v>-1.3024461760835493E-4</v>
      </c>
      <c r="HO23" s="382">
        <f t="shared" si="95"/>
        <v>-1.275825917126383E-4</v>
      </c>
      <c r="HP23" s="382">
        <f t="shared" si="95"/>
        <v>-1.2492216272619316E-4</v>
      </c>
      <c r="HQ23" s="382">
        <f t="shared" si="95"/>
        <v>-1.2226329768338928E-4</v>
      </c>
      <c r="HR23" s="382">
        <f t="shared" si="95"/>
        <v>-1.1960596367721621E-4</v>
      </c>
      <c r="HS23" s="382">
        <f t="shared" si="95"/>
        <v>-1.1695012779000535E-4</v>
      </c>
      <c r="HT23" s="382">
        <f t="shared" si="95"/>
        <v>-1.1429575714139162E-4</v>
      </c>
      <c r="HU23" s="382">
        <f t="shared" si="95"/>
        <v>-1.1164281885100991E-4</v>
      </c>
      <c r="HV23" s="382">
        <f t="shared" si="95"/>
        <v>-1.0899128008112768E-4</v>
      </c>
      <c r="HW23" s="382">
        <f t="shared" si="95"/>
        <v>-1.0634110797802521E-4</v>
      </c>
      <c r="HX23" s="382">
        <f t="shared" si="95"/>
        <v>-1.0369226972528622E-4</v>
      </c>
      <c r="HY23" s="382">
        <f t="shared" si="95"/>
        <v>-1.0104473254912705E-4</v>
      </c>
      <c r="HZ23" s="382">
        <f t="shared" si="95"/>
        <v>-9.8398463633131428E-5</v>
      </c>
      <c r="IA23" s="382">
        <f t="shared" si="95"/>
        <v>-9.57534302354901E-5</v>
      </c>
      <c r="IB23" s="382">
        <f t="shared" si="95"/>
        <v>-9.3109599587748448E-5</v>
      </c>
      <c r="IC23" s="382">
        <f t="shared" si="95"/>
        <v>-9.0466938953426279E-5</v>
      </c>
      <c r="ID23" s="382">
        <f t="shared" si="95"/>
        <v>-8.7825415617359681E-5</v>
      </c>
      <c r="IE23" s="382">
        <f t="shared" si="95"/>
        <v>-8.5184996859055673E-5</v>
      </c>
      <c r="IF23" s="382">
        <f t="shared" si="95"/>
        <v>-8.2545649995324766E-5</v>
      </c>
      <c r="IG23" s="382">
        <f t="shared" si="95"/>
        <v>-7.9907342337648402E-5</v>
      </c>
      <c r="IH23" s="382">
        <f t="shared" si="95"/>
        <v>-7.7270041229482445E-5</v>
      </c>
      <c r="II23" s="382">
        <f t="shared" si="95"/>
        <v>-7.4633714003624618E-5</v>
      </c>
      <c r="IJ23" s="382">
        <f t="shared" si="95"/>
        <v>-7.1998328019517999E-5</v>
      </c>
      <c r="IK23" s="382">
        <f t="shared" si="95"/>
        <v>-6.9363850647263803E-5</v>
      </c>
      <c r="IL23" s="382">
        <f t="shared" si="95"/>
        <v>-6.6730249272950459E-5</v>
      </c>
      <c r="IM23" s="382">
        <f t="shared" si="95"/>
        <v>-6.4097491282666397E-5</v>
      </c>
      <c r="IN23" s="382">
        <f t="shared" si="95"/>
        <v>-6.1465544073158185E-5</v>
      </c>
      <c r="IO23" s="382">
        <f t="shared" si="95"/>
        <v>-5.8834375067817746E-5</v>
      </c>
      <c r="IP23" s="382">
        <f t="shared" si="95"/>
        <v>-5.6203951690037002E-5</v>
      </c>
      <c r="IQ23" s="382">
        <f t="shared" si="95"/>
        <v>-5.3574241363207875E-5</v>
      </c>
      <c r="IR23" s="383">
        <f t="shared" si="95"/>
        <v>-5.09452115267095E-5</v>
      </c>
    </row>
    <row r="24" spans="1:255" ht="12.75" customHeight="1" x14ac:dyDescent="0.25">
      <c r="A24" s="368" t="s">
        <v>93</v>
      </c>
      <c r="B24" s="157"/>
      <c r="C24" s="158">
        <f t="shared" ref="C24:BM24" si="96">C107</f>
        <v>67.909798460974741</v>
      </c>
      <c r="D24" s="158">
        <f t="shared" si="96"/>
        <v>138.30026334451205</v>
      </c>
      <c r="E24" s="158">
        <f t="shared" si="96"/>
        <v>211.24490832306316</v>
      </c>
      <c r="F24" s="158">
        <f t="shared" si="96"/>
        <v>286.81991397405926</v>
      </c>
      <c r="G24" s="158">
        <f t="shared" si="96"/>
        <v>365.10385399911979</v>
      </c>
      <c r="H24" s="158">
        <f t="shared" si="96"/>
        <v>446.1773496778838</v>
      </c>
      <c r="I24" s="158">
        <f t="shared" si="96"/>
        <v>530.12264273845426</v>
      </c>
      <c r="J24" s="158">
        <f t="shared" si="96"/>
        <v>617.02307360836244</v>
      </c>
      <c r="K24" s="158">
        <f t="shared" si="96"/>
        <v>706.96245166565734</v>
      </c>
      <c r="L24" s="158">
        <f t="shared" si="96"/>
        <v>800.0243063772939</v>
      </c>
      <c r="M24" s="158">
        <f t="shared" si="96"/>
        <v>896.29098841202597</v>
      </c>
      <c r="N24" s="158">
        <f t="shared" si="96"/>
        <v>995.84262671916338</v>
      </c>
      <c r="O24" s="158">
        <f t="shared" si="96"/>
        <v>1098.7558943860756</v>
      </c>
      <c r="P24" s="158">
        <f t="shared" si="96"/>
        <v>1205.1025741468854</v>
      </c>
      <c r="Q24" s="158">
        <f t="shared" si="96"/>
        <v>1314.9479336277072</v>
      </c>
      <c r="R24" s="158">
        <f t="shared" si="96"/>
        <v>1428.3487740303103</v>
      </c>
      <c r="S24" s="158">
        <f t="shared" si="96"/>
        <v>1545.3512428174347</v>
      </c>
      <c r="T24" s="158">
        <f t="shared" si="96"/>
        <v>1665.9883576646489</v>
      </c>
      <c r="U24" s="158">
        <f t="shared" si="96"/>
        <v>1790.2771782020277</v>
      </c>
      <c r="V24" s="158">
        <f t="shared" si="96"/>
        <v>1918.2155547876375</v>
      </c>
      <c r="W24" s="158">
        <f t="shared" si="96"/>
        <v>2049.7784906493771</v>
      </c>
      <c r="X24" s="158">
        <f t="shared" si="96"/>
        <v>2184.9141404695711</v>
      </c>
      <c r="Y24" s="158">
        <f t="shared" si="96"/>
        <v>2323.5393147927389</v>
      </c>
      <c r="Z24" s="158">
        <f t="shared" si="96"/>
        <v>2465.5343963509285</v>
      </c>
      <c r="AA24" s="158">
        <f t="shared" si="96"/>
        <v>2610.7379261845449</v>
      </c>
      <c r="AB24" s="158">
        <f t="shared" si="96"/>
        <v>2758.9404724178635</v>
      </c>
      <c r="AC24" s="158">
        <f t="shared" si="96"/>
        <v>2909.878399636701</v>
      </c>
      <c r="AD24" s="158">
        <f t="shared" si="96"/>
        <v>3063.226604739591</v>
      </c>
      <c r="AE24" s="158">
        <f t="shared" si="96"/>
        <v>3218.591008656696</v>
      </c>
      <c r="AF24" s="158">
        <f t="shared" si="96"/>
        <v>3375.5014115516278</v>
      </c>
      <c r="AG24" s="158">
        <f t="shared" si="96"/>
        <v>3533.402229414357</v>
      </c>
      <c r="AH24" s="158">
        <f t="shared" si="96"/>
        <v>3691.6457961975943</v>
      </c>
      <c r="AI24" s="158">
        <f t="shared" si="96"/>
        <v>3849.482373080175</v>
      </c>
      <c r="AJ24" s="158">
        <f t="shared" si="96"/>
        <v>4006.0536668315194</v>
      </c>
      <c r="AK24" s="158">
        <f t="shared" si="96"/>
        <v>4160.3846531000554</v>
      </c>
      <c r="AL24" s="158">
        <f t="shared" si="96"/>
        <v>4311.3756551112629</v>
      </c>
      <c r="AM24" s="158">
        <f t="shared" si="96"/>
        <v>4457.7983242994906</v>
      </c>
      <c r="AN24" s="158">
        <f t="shared" si="96"/>
        <v>4598.28903176529</v>
      </c>
      <c r="AO24" s="158">
        <f t="shared" si="96"/>
        <v>4731.3483723402423</v>
      </c>
      <c r="AP24" s="158">
        <f t="shared" si="96"/>
        <v>4855.3386164294225</v>
      </c>
      <c r="AQ24" s="158">
        <f t="shared" si="96"/>
        <v>4968.4850342032341</v>
      </c>
      <c r="AR24" s="158">
        <f t="shared" si="96"/>
        <v>5068.8816843221812</v>
      </c>
      <c r="AS24" s="158">
        <f t="shared" si="96"/>
        <v>5154.4966737986369</v>
      </c>
      <c r="AT24" s="158">
        <f t="shared" si="96"/>
        <v>5223.1827045973705</v>
      </c>
      <c r="AU24" s="158">
        <f t="shared" si="96"/>
        <v>5272.6869846799409</v>
      </c>
      <c r="AV24" s="158">
        <f t="shared" si="96"/>
        <v>5300.6703802151305</v>
      </c>
      <c r="AW24" s="158">
        <f t="shared" si="96"/>
        <v>5304.7171758786626</v>
      </c>
      <c r="AX24" s="158">
        <f t="shared" si="96"/>
        <v>5282.356860670091</v>
      </c>
      <c r="AY24" s="158">
        <f t="shared" si="96"/>
        <v>5250.8699687957114</v>
      </c>
      <c r="AZ24" s="158">
        <f t="shared" si="96"/>
        <v>5223.4103970927008</v>
      </c>
      <c r="BA24" s="158">
        <f t="shared" si="96"/>
        <v>5200.3751612097331</v>
      </c>
      <c r="BB24" s="158">
        <f t="shared" si="96"/>
        <v>5110.2809237734355</v>
      </c>
      <c r="BC24" s="158">
        <f t="shared" si="96"/>
        <v>5017.3066914104738</v>
      </c>
      <c r="BD24" s="158">
        <f t="shared" si="96"/>
        <v>4924.4460151403373</v>
      </c>
      <c r="BE24" s="158">
        <f t="shared" si="96"/>
        <v>4831.6984913776269</v>
      </c>
      <c r="BF24" s="158">
        <f t="shared" si="96"/>
        <v>4739.0615950980491</v>
      </c>
      <c r="BG24" s="158">
        <f t="shared" si="96"/>
        <v>4646.5328173785274</v>
      </c>
      <c r="BH24" s="158">
        <f t="shared" si="96"/>
        <v>4554.1096650009213</v>
      </c>
      <c r="BI24" s="158">
        <f t="shared" si="96"/>
        <v>4461.7896600611475</v>
      </c>
      <c r="BJ24" s="158">
        <f t="shared" si="96"/>
        <v>4369.5703395835462</v>
      </c>
      <c r="BK24" s="158">
        <f t="shared" si="96"/>
        <v>4277.4492551403509</v>
      </c>
      <c r="BL24" s="158">
        <f t="shared" si="96"/>
        <v>4185.4260874019328</v>
      </c>
      <c r="BM24" s="158">
        <f t="shared" si="96"/>
        <v>4110.6430600566218</v>
      </c>
      <c r="BN24" s="158">
        <f t="shared" ref="BN24:CX24" si="97">BN107</f>
        <v>4036.4356039451704</v>
      </c>
      <c r="BO24" s="158">
        <f t="shared" si="97"/>
        <v>3962.8101471067926</v>
      </c>
      <c r="BP24" s="158">
        <f t="shared" si="97"/>
        <v>3889.779914818318</v>
      </c>
      <c r="BQ24" s="158">
        <f t="shared" si="97"/>
        <v>3817.3518574140539</v>
      </c>
      <c r="BR24" s="158">
        <f t="shared" si="97"/>
        <v>3745.5399423931381</v>
      </c>
      <c r="BS24" s="158">
        <f t="shared" si="97"/>
        <v>3635.122563396952</v>
      </c>
      <c r="BT24" s="158">
        <f t="shared" si="97"/>
        <v>3524.8900107444724</v>
      </c>
      <c r="BU24" s="158">
        <f t="shared" si="97"/>
        <v>3414.8460484601997</v>
      </c>
      <c r="BV24" s="158">
        <f t="shared" si="97"/>
        <v>3304.9897391545555</v>
      </c>
      <c r="BW24" s="158">
        <f t="shared" si="97"/>
        <v>3195.3225353375537</v>
      </c>
      <c r="BX24" s="158">
        <f t="shared" si="97"/>
        <v>3085.8459185013044</v>
      </c>
      <c r="BY24" s="158">
        <f t="shared" si="97"/>
        <v>2976.5588525816861</v>
      </c>
      <c r="BZ24" s="158">
        <f t="shared" si="97"/>
        <v>2867.4653546786499</v>
      </c>
      <c r="CA24" s="158">
        <f t="shared" si="97"/>
        <v>2758.5669455734883</v>
      </c>
      <c r="CB24" s="158">
        <f t="shared" si="97"/>
        <v>2649.8651413941293</v>
      </c>
      <c r="CC24" s="158">
        <f t="shared" si="97"/>
        <v>2541.3614433881007</v>
      </c>
      <c r="CD24" s="158">
        <f t="shared" si="97"/>
        <v>2433.0573268497642</v>
      </c>
      <c r="CE24" s="158">
        <f t="shared" si="97"/>
        <v>2324.9570072458146</v>
      </c>
      <c r="CF24" s="158">
        <f t="shared" si="97"/>
        <v>2217.0619545793943</v>
      </c>
      <c r="CG24" s="158">
        <f t="shared" si="97"/>
        <v>2109.3735755097741</v>
      </c>
      <c r="CH24" s="158">
        <f t="shared" si="97"/>
        <v>2001.8961037526472</v>
      </c>
      <c r="CI24" s="158">
        <f t="shared" si="97"/>
        <v>1894.6338091643295</v>
      </c>
      <c r="CJ24" s="158">
        <f t="shared" si="97"/>
        <v>1787.5879895635817</v>
      </c>
      <c r="CK24" s="158">
        <f t="shared" si="97"/>
        <v>1680.7598138688427</v>
      </c>
      <c r="CL24" s="158">
        <f t="shared" si="97"/>
        <v>1574.1564711028718</v>
      </c>
      <c r="CM24" s="158">
        <f t="shared" si="97"/>
        <v>1467.7789931249226</v>
      </c>
      <c r="CN24" s="158">
        <f t="shared" si="97"/>
        <v>1361.6313969363543</v>
      </c>
      <c r="CO24" s="158">
        <f t="shared" si="97"/>
        <v>1255.7176226085032</v>
      </c>
      <c r="CP24" s="158">
        <f t="shared" si="97"/>
        <v>1150.0415082691932</v>
      </c>
      <c r="CQ24" s="158">
        <f t="shared" si="97"/>
        <v>1044.6100885804242</v>
      </c>
      <c r="CR24" s="158">
        <f t="shared" si="97"/>
        <v>939.42701373378236</v>
      </c>
      <c r="CS24" s="158">
        <f t="shared" si="97"/>
        <v>834.49574334649344</v>
      </c>
      <c r="CT24" s="158">
        <f t="shared" si="97"/>
        <v>729.81950986693346</v>
      </c>
      <c r="CU24" s="158">
        <f t="shared" si="97"/>
        <v>682.93824191759734</v>
      </c>
      <c r="CV24" s="158">
        <f t="shared" si="97"/>
        <v>637.3001023967787</v>
      </c>
      <c r="CW24" s="158">
        <f t="shared" si="97"/>
        <v>592.94607897583546</v>
      </c>
      <c r="CX24" s="158">
        <f t="shared" si="97"/>
        <v>549.9223884736391</v>
      </c>
      <c r="CY24" s="158">
        <f t="shared" ref="CY24:EM24" si="98">CY107</f>
        <v>508.26950436825405</v>
      </c>
      <c r="CZ24" s="158">
        <f t="shared" si="98"/>
        <v>468.03322219748401</v>
      </c>
      <c r="DA24" s="158">
        <f t="shared" si="98"/>
        <v>429.2649748752429</v>
      </c>
      <c r="DB24" s="158">
        <f t="shared" si="98"/>
        <v>392.01429127768898</v>
      </c>
      <c r="DC24" s="158">
        <f t="shared" si="98"/>
        <v>356.33665073941364</v>
      </c>
      <c r="DD24" s="158">
        <f t="shared" si="98"/>
        <v>322.28571625226465</v>
      </c>
      <c r="DE24" s="158">
        <f t="shared" si="98"/>
        <v>289.92557873220437</v>
      </c>
      <c r="DF24" s="158">
        <f t="shared" si="98"/>
        <v>259.31882972367629</v>
      </c>
      <c r="DG24" s="158">
        <f t="shared" si="98"/>
        <v>230.53070420268708</v>
      </c>
      <c r="DH24" s="158">
        <f t="shared" si="98"/>
        <v>203.63356569356839</v>
      </c>
      <c r="DI24" s="158">
        <f t="shared" si="98"/>
        <v>178.7029593224494</v>
      </c>
      <c r="DJ24" s="158">
        <f t="shared" si="98"/>
        <v>155.81333849712451</v>
      </c>
      <c r="DK24" s="158">
        <f t="shared" si="98"/>
        <v>135.05616155690117</v>
      </c>
      <c r="DL24" s="158">
        <f t="shared" si="98"/>
        <v>116.51792675484324</v>
      </c>
      <c r="DM24" s="158">
        <f t="shared" si="98"/>
        <v>100.28923160991151</v>
      </c>
      <c r="DN24" s="158">
        <f t="shared" si="98"/>
        <v>86.479384103903655</v>
      </c>
      <c r="DO24" s="158">
        <f t="shared" si="98"/>
        <v>75.188565614806791</v>
      </c>
      <c r="DP24" s="158">
        <f t="shared" si="98"/>
        <v>66.536855702918672</v>
      </c>
      <c r="DQ24" s="158">
        <f t="shared" si="98"/>
        <v>60.650585400417022</v>
      </c>
      <c r="DR24" s="158">
        <f t="shared" si="98"/>
        <v>57.65771909117322</v>
      </c>
      <c r="DS24" s="158">
        <f t="shared" si="98"/>
        <v>57.698442479753595</v>
      </c>
      <c r="DT24" s="158">
        <f t="shared" si="98"/>
        <v>60.926133739094631</v>
      </c>
      <c r="DU24" s="158">
        <f t="shared" si="98"/>
        <v>67.508440307327064</v>
      </c>
      <c r="DV24" s="158">
        <f t="shared" si="98"/>
        <v>77.622997821089811</v>
      </c>
      <c r="DW24" s="158">
        <f t="shared" si="98"/>
        <v>91.458372078007315</v>
      </c>
      <c r="DX24" s="158">
        <f t="shared" si="98"/>
        <v>109.22650488161176</v>
      </c>
      <c r="DY24" s="158">
        <f t="shared" si="98"/>
        <v>131.15322537942637</v>
      </c>
      <c r="DZ24" s="158">
        <f t="shared" si="98"/>
        <v>157.48562711162077</v>
      </c>
      <c r="EA24" s="158">
        <f t="shared" si="98"/>
        <v>188.48822476568128</v>
      </c>
      <c r="EB24" s="158">
        <f t="shared" si="98"/>
        <v>224.46337881172229</v>
      </c>
      <c r="EC24" s="158">
        <f t="shared" si="98"/>
        <v>265.74263964587203</v>
      </c>
      <c r="ED24" s="158">
        <f t="shared" si="98"/>
        <v>183.85192270346423</v>
      </c>
      <c r="EE24" s="158">
        <f t="shared" si="98"/>
        <v>102.66182260962795</v>
      </c>
      <c r="EF24" s="158">
        <f t="shared" si="98"/>
        <v>22.153638665625614</v>
      </c>
      <c r="EG24" s="158">
        <f t="shared" si="98"/>
        <v>-51.474967903280934</v>
      </c>
      <c r="EH24" s="158">
        <f t="shared" si="98"/>
        <v>-54.405705075822574</v>
      </c>
      <c r="EI24" s="158">
        <f t="shared" si="98"/>
        <v>-57.14991079671357</v>
      </c>
      <c r="EJ24" s="158">
        <f t="shared" si="98"/>
        <v>-59.70743503857075</v>
      </c>
      <c r="EK24" s="158">
        <f t="shared" si="98"/>
        <v>-62.08507574081127</v>
      </c>
      <c r="EL24" s="158">
        <f t="shared" si="98"/>
        <v>-64.275734120091016</v>
      </c>
      <c r="EM24" s="158">
        <f t="shared" si="98"/>
        <v>-66.279252583386437</v>
      </c>
      <c r="EN24" s="158">
        <f t="shared" ref="EN24:EY24" si="99">EN107</f>
        <v>-68.102441861803484</v>
      </c>
      <c r="EO24" s="158">
        <f t="shared" si="99"/>
        <v>-69.738175389828669</v>
      </c>
      <c r="EP24" s="158">
        <f t="shared" si="99"/>
        <v>-71.186288143182594</v>
      </c>
      <c r="EQ24" s="158">
        <f t="shared" si="99"/>
        <v>-54.87343807536692</v>
      </c>
      <c r="ER24" s="158">
        <f t="shared" si="99"/>
        <v>-42.401148124794375</v>
      </c>
      <c r="ES24" s="158">
        <f t="shared" si="99"/>
        <v>-32.820587220835826</v>
      </c>
      <c r="ET24" s="158">
        <f t="shared" si="99"/>
        <v>-25.424302045669894</v>
      </c>
      <c r="EU24" s="158">
        <f t="shared" si="99"/>
        <v>-19.665568231352676</v>
      </c>
      <c r="EV24" s="158">
        <f t="shared" si="99"/>
        <v>-15.146734263043163</v>
      </c>
      <c r="EW24" s="158">
        <f t="shared" si="99"/>
        <v>-11.554328068198725</v>
      </c>
      <c r="EX24" s="158">
        <f t="shared" si="99"/>
        <v>-8.6663626550424713</v>
      </c>
      <c r="EY24" s="158">
        <f t="shared" si="99"/>
        <v>-6.4987722752832804</v>
      </c>
      <c r="EZ24" s="158">
        <f t="shared" ref="EZ24:HK24" si="100">EZ107</f>
        <v>-4.8736215913335039</v>
      </c>
      <c r="FA24" s="158">
        <f t="shared" si="100"/>
        <v>-3.4658967207630287</v>
      </c>
      <c r="FB24" s="158">
        <f t="shared" si="100"/>
        <v>-2.0438072908396494</v>
      </c>
      <c r="FC24" s="158">
        <f t="shared" si="100"/>
        <v>-0.61461523847221122</v>
      </c>
      <c r="FD24" s="158">
        <f t="shared" si="100"/>
        <v>0.82139915070549407</v>
      </c>
      <c r="FE24" s="158">
        <f t="shared" si="100"/>
        <v>0.82033005108376067</v>
      </c>
      <c r="FF24" s="158">
        <f t="shared" si="100"/>
        <v>0.81927111346447956</v>
      </c>
      <c r="FG24" s="158">
        <f t="shared" si="100"/>
        <v>0.81822232467128508</v>
      </c>
      <c r="FH24" s="158">
        <f t="shared" si="100"/>
        <v>0.8171836716535863</v>
      </c>
      <c r="FI24" s="158">
        <f t="shared" si="100"/>
        <v>0.81615514148629831</v>
      </c>
      <c r="FJ24" s="158">
        <f t="shared" si="100"/>
        <v>0.81513672136980364</v>
      </c>
      <c r="FK24" s="158">
        <f t="shared" si="100"/>
        <v>0.81412839862972242</v>
      </c>
      <c r="FL24" s="158">
        <f t="shared" si="100"/>
        <v>0.81313016071679689</v>
      </c>
      <c r="FM24" s="158">
        <f t="shared" si="100"/>
        <v>0.81214199520668084</v>
      </c>
      <c r="FN24" s="158">
        <f t="shared" si="100"/>
        <v>0.8111638897998048</v>
      </c>
      <c r="FO24" s="158">
        <f t="shared" si="100"/>
        <v>0.81019583232124215</v>
      </c>
      <c r="FP24" s="158">
        <f t="shared" si="100"/>
        <v>0.80923781072055545</v>
      </c>
      <c r="FQ24" s="158">
        <f t="shared" si="100"/>
        <v>0.80828981307164294</v>
      </c>
      <c r="FR24" s="158">
        <f t="shared" si="100"/>
        <v>0.80735182757252766</v>
      </c>
      <c r="FS24" s="158">
        <f t="shared" si="100"/>
        <v>0.80642384254529975</v>
      </c>
      <c r="FT24" s="158">
        <f t="shared" si="100"/>
        <v>0.80550584643598233</v>
      </c>
      <c r="FU24" s="158">
        <f t="shared" si="100"/>
        <v>0.8045978278142818</v>
      </c>
      <c r="FV24" s="158">
        <f t="shared" si="100"/>
        <v>0.80369977537354975</v>
      </c>
      <c r="FW24" s="158">
        <f t="shared" si="100"/>
        <v>0.80281167793053354</v>
      </c>
      <c r="FX24" s="158">
        <f t="shared" si="100"/>
        <v>0.80193352442537591</v>
      </c>
      <c r="FY24" s="158">
        <f t="shared" si="100"/>
        <v>0.80106530392140474</v>
      </c>
      <c r="FZ24" s="158">
        <f t="shared" si="100"/>
        <v>0.80020700560492131</v>
      </c>
      <c r="GA24" s="158">
        <f t="shared" si="100"/>
        <v>0.7993586187851619</v>
      </c>
      <c r="GB24" s="158">
        <f t="shared" si="100"/>
        <v>0.79852013289422163</v>
      </c>
      <c r="GC24" s="158">
        <f t="shared" si="100"/>
        <v>0.79769153748670896</v>
      </c>
      <c r="GD24" s="158">
        <f t="shared" si="100"/>
        <v>0.79687282223984102</v>
      </c>
      <c r="GE24" s="158">
        <f t="shared" si="100"/>
        <v>0.79606397695321429</v>
      </c>
      <c r="GF24" s="158">
        <f t="shared" si="100"/>
        <v>0.79526499154866948</v>
      </c>
      <c r="GG24" s="158">
        <f t="shared" si="100"/>
        <v>0.79447585607019633</v>
      </c>
      <c r="GH24" s="158">
        <f t="shared" si="100"/>
        <v>0.79369656068377947</v>
      </c>
      <c r="GI24" s="158">
        <f t="shared" si="100"/>
        <v>0.79292709567730313</v>
      </c>
      <c r="GJ24" s="158">
        <f t="shared" si="100"/>
        <v>0.79216745146037781</v>
      </c>
      <c r="GK24" s="158">
        <f t="shared" si="100"/>
        <v>0.79141761856432213</v>
      </c>
      <c r="GL24" s="158">
        <f t="shared" si="100"/>
        <v>0.79067758764195017</v>
      </c>
      <c r="GM24" s="158">
        <f t="shared" si="100"/>
        <v>0.78994734946747724</v>
      </c>
      <c r="GN24" s="158">
        <f t="shared" si="100"/>
        <v>0.78922689493644205</v>
      </c>
      <c r="GO24" s="158">
        <f t="shared" si="100"/>
        <v>0.78851621506557301</v>
      </c>
      <c r="GP24" s="158">
        <f t="shared" si="100"/>
        <v>0.7878153009926343</v>
      </c>
      <c r="GQ24" s="158">
        <f t="shared" si="100"/>
        <v>0.78712414397638775</v>
      </c>
      <c r="GR24" s="158">
        <f t="shared" si="100"/>
        <v>0.78644273539643939</v>
      </c>
      <c r="GS24" s="158">
        <f t="shared" si="100"/>
        <v>0.78577106675308594</v>
      </c>
      <c r="GT24" s="158">
        <f t="shared" si="100"/>
        <v>0.78510912966735291</v>
      </c>
      <c r="GU24" s="158">
        <f t="shared" si="100"/>
        <v>0.78445691588074584</v>
      </c>
      <c r="GV24" s="158">
        <f t="shared" si="100"/>
        <v>0.78381441725515366</v>
      </c>
      <c r="GW24" s="158">
        <f t="shared" si="100"/>
        <v>0.78318162577288741</v>
      </c>
      <c r="GX24" s="158">
        <f t="shared" si="100"/>
        <v>0.78255853353643079</v>
      </c>
      <c r="GY24" s="158">
        <f t="shared" si="100"/>
        <v>0.78194513276842126</v>
      </c>
      <c r="GZ24" s="158">
        <f t="shared" si="100"/>
        <v>0.78134141581153427</v>
      </c>
      <c r="HA24" s="158">
        <f t="shared" si="100"/>
        <v>0.78074737512833026</v>
      </c>
      <c r="HB24" s="158">
        <f t="shared" si="100"/>
        <v>0.78016300330123578</v>
      </c>
      <c r="HC24" s="158">
        <f t="shared" si="100"/>
        <v>0.77958829303242749</v>
      </c>
      <c r="HD24" s="158">
        <f t="shared" si="100"/>
        <v>0.7790232371437944</v>
      </c>
      <c r="HE24" s="158">
        <f t="shared" si="100"/>
        <v>0.77846782857672703</v>
      </c>
      <c r="HF24" s="158">
        <f t="shared" si="100"/>
        <v>0.77792206039207834</v>
      </c>
      <c r="HG24" s="158">
        <f t="shared" si="100"/>
        <v>0.77738592577018362</v>
      </c>
      <c r="HH24" s="158">
        <f t="shared" si="100"/>
        <v>0.77685941801061054</v>
      </c>
      <c r="HI24" s="158">
        <f t="shared" si="100"/>
        <v>0.77634253053217883</v>
      </c>
      <c r="HJ24" s="158">
        <f t="shared" si="100"/>
        <v>0.77583525687284471</v>
      </c>
      <c r="HK24" s="158">
        <f t="shared" si="100"/>
        <v>0.77533759068962449</v>
      </c>
      <c r="HL24" s="158">
        <f t="shared" ref="HL24:IR24" si="101">HL107</f>
        <v>0.77484952575849841</v>
      </c>
      <c r="HM24" s="158">
        <f t="shared" si="101"/>
        <v>0.7743710559743916</v>
      </c>
      <c r="HN24" s="158">
        <f t="shared" si="101"/>
        <v>0.77390217535100159</v>
      </c>
      <c r="HO24" s="158">
        <f t="shared" si="101"/>
        <v>0.773442878020836</v>
      </c>
      <c r="HP24" s="158">
        <f t="shared" si="101"/>
        <v>0.77299315823502168</v>
      </c>
      <c r="HQ24" s="158">
        <f t="shared" si="101"/>
        <v>0.77255301036336155</v>
      </c>
      <c r="HR24" s="158">
        <f t="shared" si="101"/>
        <v>0.77212242889412352</v>
      </c>
      <c r="HS24" s="158">
        <f t="shared" si="101"/>
        <v>0.77170140843407953</v>
      </c>
      <c r="HT24" s="158">
        <f t="shared" si="101"/>
        <v>0.77128994370837056</v>
      </c>
      <c r="HU24" s="158">
        <f t="shared" si="101"/>
        <v>0.77088802956050684</v>
      </c>
      <c r="HV24" s="158">
        <f t="shared" si="101"/>
        <v>0.77049566095221489</v>
      </c>
      <c r="HW24" s="158">
        <f t="shared" si="101"/>
        <v>0.77011283296349398</v>
      </c>
      <c r="HX24" s="158">
        <f t="shared" si="101"/>
        <v>0.76973954079248286</v>
      </c>
      <c r="HY24" s="158">
        <f t="shared" si="101"/>
        <v>0.76937577975530613</v>
      </c>
      <c r="HZ24" s="158">
        <f t="shared" si="101"/>
        <v>0.76902154528622679</v>
      </c>
      <c r="IA24" s="158">
        <f t="shared" si="101"/>
        <v>0.76867683293737898</v>
      </c>
      <c r="IB24" s="158">
        <f t="shared" si="101"/>
        <v>0.76834163837886316</v>
      </c>
      <c r="IC24" s="158">
        <f t="shared" si="101"/>
        <v>0.76801595739863082</v>
      </c>
      <c r="ID24" s="158">
        <f t="shared" si="101"/>
        <v>0.76769978590240828</v>
      </c>
      <c r="IE24" s="158">
        <f t="shared" si="101"/>
        <v>0.76739311991371573</v>
      </c>
      <c r="IF24" s="158">
        <f t="shared" si="101"/>
        <v>0.76709595557373256</v>
      </c>
      <c r="IG24" s="158">
        <f t="shared" si="101"/>
        <v>0.76680828914131705</v>
      </c>
      <c r="IH24" s="158">
        <f t="shared" si="101"/>
        <v>0.76653011699289086</v>
      </c>
      <c r="II24" s="158">
        <f t="shared" si="101"/>
        <v>0.76626143562247784</v>
      </c>
      <c r="IJ24" s="158">
        <f t="shared" si="101"/>
        <v>0.76600224164160757</v>
      </c>
      <c r="IK24" s="158">
        <f t="shared" si="101"/>
        <v>0.76575253177927738</v>
      </c>
      <c r="IL24" s="158">
        <f t="shared" si="101"/>
        <v>0.76551230288189476</v>
      </c>
      <c r="IM24" s="158">
        <f t="shared" si="101"/>
        <v>0.76528155191327718</v>
      </c>
      <c r="IN24" s="158">
        <f t="shared" si="101"/>
        <v>0.7650602759546139</v>
      </c>
      <c r="IO24" s="158">
        <f t="shared" si="101"/>
        <v>0.76484847220436969</v>
      </c>
      <c r="IP24" s="158">
        <f t="shared" si="101"/>
        <v>0.76464613797828551</v>
      </c>
      <c r="IQ24" s="158">
        <f t="shared" si="101"/>
        <v>0.76445327070937796</v>
      </c>
      <c r="IR24" s="159">
        <f t="shared" si="101"/>
        <v>0.76426986794788188</v>
      </c>
    </row>
    <row r="25" spans="1:255" ht="12.75" customHeight="1" x14ac:dyDescent="0.25">
      <c r="A25" s="368" t="s">
        <v>94</v>
      </c>
      <c r="B25" s="154"/>
      <c r="C25" s="155">
        <f t="shared" ref="C25:BM25" si="102">C110</f>
        <v>2.8295749358739478E-2</v>
      </c>
      <c r="D25" s="155">
        <f t="shared" si="102"/>
        <v>0.11421660844435896</v>
      </c>
      <c r="E25" s="155">
        <f t="shared" si="102"/>
        <v>0.25986042997251529</v>
      </c>
      <c r="F25" s="155">
        <f t="shared" si="102"/>
        <v>0.46738743926298298</v>
      </c>
      <c r="G25" s="155">
        <f t="shared" si="102"/>
        <v>0.73902234258514088</v>
      </c>
      <c r="H25" s="155">
        <f t="shared" si="102"/>
        <v>1.0770561774505591</v>
      </c>
      <c r="I25" s="155">
        <f t="shared" si="102"/>
        <v>1.4838478409573665</v>
      </c>
      <c r="J25" s="155">
        <f t="shared" si="102"/>
        <v>1.9618252227685402</v>
      </c>
      <c r="K25" s="155">
        <f t="shared" si="102"/>
        <v>2.513485858299382</v>
      </c>
      <c r="L25" s="155">
        <f t="shared" si="102"/>
        <v>3.1413970074839455</v>
      </c>
      <c r="M25" s="155">
        <f t="shared" si="102"/>
        <v>3.848195046979495</v>
      </c>
      <c r="N25" s="155">
        <f t="shared" si="102"/>
        <v>4.6365840532841576</v>
      </c>
      <c r="O25" s="155">
        <f t="shared" si="102"/>
        <v>5.5093334370780065</v>
      </c>
      <c r="P25" s="155">
        <f t="shared" si="102"/>
        <v>6.4692744656334069</v>
      </c>
      <c r="Q25" s="155">
        <f t="shared" si="102"/>
        <v>7.5192955105394867</v>
      </c>
      <c r="R25" s="155">
        <f t="shared" si="102"/>
        <v>8.6623358053969941</v>
      </c>
      <c r="S25" s="155">
        <f t="shared" si="102"/>
        <v>9.9013774790835534</v>
      </c>
      <c r="T25" s="155">
        <f t="shared" si="102"/>
        <v>11.239435645951088</v>
      </c>
      <c r="U25" s="155">
        <f t="shared" si="102"/>
        <v>12.679546285895539</v>
      </c>
      <c r="V25" s="155">
        <f t="shared" si="102"/>
        <v>14.224751591307898</v>
      </c>
      <c r="W25" s="155">
        <f t="shared" si="102"/>
        <v>15.878082443573321</v>
      </c>
      <c r="X25" s="155">
        <f t="shared" si="102"/>
        <v>17.642537706539553</v>
      </c>
      <c r="Y25" s="155">
        <f t="shared" si="102"/>
        <v>19.521059979565514</v>
      </c>
      <c r="Z25" s="155">
        <f t="shared" si="102"/>
        <v>21.51650735920871</v>
      </c>
      <c r="AA25" s="155">
        <f t="shared" si="102"/>
        <v>23.631620826931822</v>
      </c>
      <c r="AB25" s="155">
        <f t="shared" si="102"/>
        <v>25.868986826349495</v>
      </c>
      <c r="AC25" s="155">
        <f t="shared" si="102"/>
        <v>28.230994689705565</v>
      </c>
      <c r="AD25" s="155">
        <f t="shared" si="102"/>
        <v>30.719788441529019</v>
      </c>
      <c r="AE25" s="155">
        <f t="shared" si="102"/>
        <v>33.337212447110801</v>
      </c>
      <c r="AF25" s="155">
        <f t="shared" si="102"/>
        <v>36.084750955530936</v>
      </c>
      <c r="AG25" s="155">
        <f t="shared" si="102"/>
        <v>38.96346080593343</v>
      </c>
      <c r="AH25" s="155">
        <f t="shared" si="102"/>
        <v>41.973897483271742</v>
      </c>
      <c r="AI25" s="155">
        <f t="shared" si="102"/>
        <v>45.116034220470816</v>
      </c>
      <c r="AJ25" s="155">
        <f t="shared" si="102"/>
        <v>48.389174237100683</v>
      </c>
      <c r="AK25" s="155">
        <f t="shared" si="102"/>
        <v>51.79185687040551</v>
      </c>
      <c r="AL25" s="155">
        <f t="shared" si="102"/>
        <v>55.321756998826885</v>
      </c>
      <c r="AM25" s="155">
        <f t="shared" si="102"/>
        <v>58.97557949024803</v>
      </c>
      <c r="AN25" s="155">
        <f t="shared" si="102"/>
        <v>62.748949221941693</v>
      </c>
      <c r="AO25" s="155">
        <f t="shared" si="102"/>
        <v>66.636298140318985</v>
      </c>
      <c r="AP25" s="155">
        <f t="shared" si="102"/>
        <v>70.630751052306351</v>
      </c>
      <c r="AQ25" s="155">
        <f t="shared" si="102"/>
        <v>74.724010906736623</v>
      </c>
      <c r="AR25" s="155">
        <f t="shared" si="102"/>
        <v>78.90624703945555</v>
      </c>
      <c r="AS25" s="155">
        <f t="shared" si="102"/>
        <v>83.165988022005905</v>
      </c>
      <c r="AT25" s="155">
        <f t="shared" si="102"/>
        <v>87.490021096337571</v>
      </c>
      <c r="AU25" s="155">
        <f t="shared" si="102"/>
        <v>91.863300133536455</v>
      </c>
      <c r="AV25" s="155">
        <f t="shared" si="102"/>
        <v>96.268865702242735</v>
      </c>
      <c r="AW25" s="155">
        <f t="shared" si="102"/>
        <v>100.68777718394848</v>
      </c>
      <c r="AX25" s="155">
        <f t="shared" si="102"/>
        <v>105.09905803251046</v>
      </c>
      <c r="AY25" s="155">
        <f t="shared" si="102"/>
        <v>109.48790254478787</v>
      </c>
      <c r="AZ25" s="155">
        <f t="shared" si="102"/>
        <v>113.85218603057471</v>
      </c>
      <c r="BA25" s="155">
        <f t="shared" si="102"/>
        <v>118.19543001320072</v>
      </c>
      <c r="BB25" s="155">
        <f t="shared" si="102"/>
        <v>122.49153671527704</v>
      </c>
      <c r="BC25" s="155">
        <f t="shared" si="102"/>
        <v>126.71136488827032</v>
      </c>
      <c r="BD25" s="155">
        <f t="shared" si="102"/>
        <v>130.85376184933318</v>
      </c>
      <c r="BE25" s="155">
        <f t="shared" si="102"/>
        <v>134.91882206038233</v>
      </c>
      <c r="BF25" s="155">
        <f t="shared" si="102"/>
        <v>138.90663876308054</v>
      </c>
      <c r="BG25" s="155">
        <f t="shared" si="102"/>
        <v>142.81730310161242</v>
      </c>
      <c r="BH25" s="155">
        <f t="shared" si="102"/>
        <v>146.6509041359372</v>
      </c>
      <c r="BI25" s="155">
        <f t="shared" si="102"/>
        <v>150.40752885471304</v>
      </c>
      <c r="BJ25" s="155">
        <f t="shared" si="102"/>
        <v>154.08726218789835</v>
      </c>
      <c r="BK25" s="155">
        <f t="shared" si="102"/>
        <v>157.69018701903329</v>
      </c>
      <c r="BL25" s="155">
        <f t="shared" si="102"/>
        <v>161.21638507842593</v>
      </c>
      <c r="BM25" s="155">
        <f t="shared" si="102"/>
        <v>164.67308055653365</v>
      </c>
      <c r="BN25" s="155">
        <f t="shared" ref="BN25:CX25" si="103">BN110</f>
        <v>168.0676966665344</v>
      </c>
      <c r="BO25" s="155">
        <f t="shared" si="103"/>
        <v>171.40071572947272</v>
      </c>
      <c r="BP25" s="155">
        <f t="shared" si="103"/>
        <v>174.67262825527484</v>
      </c>
      <c r="BQ25" s="155">
        <f t="shared" si="103"/>
        <v>177.88393316037167</v>
      </c>
      <c r="BR25" s="155">
        <f t="shared" si="103"/>
        <v>181.03513807695802</v>
      </c>
      <c r="BS25" s="155">
        <f t="shared" si="103"/>
        <v>184.11041412103719</v>
      </c>
      <c r="BT25" s="155">
        <f t="shared" si="103"/>
        <v>187.09375269359612</v>
      </c>
      <c r="BU25" s="155">
        <f t="shared" si="103"/>
        <v>189.98530938493141</v>
      </c>
      <c r="BV25" s="155">
        <f t="shared" si="103"/>
        <v>192.7852409631042</v>
      </c>
      <c r="BW25" s="155">
        <f t="shared" si="103"/>
        <v>195.49370441080927</v>
      </c>
      <c r="BX25" s="155">
        <f t="shared" si="103"/>
        <v>198.11085793324213</v>
      </c>
      <c r="BY25" s="155">
        <f t="shared" si="103"/>
        <v>200.63685992119338</v>
      </c>
      <c r="BZ25" s="155">
        <f t="shared" si="103"/>
        <v>203.07187000755187</v>
      </c>
      <c r="CA25" s="155">
        <f t="shared" si="103"/>
        <v>205.41605013265692</v>
      </c>
      <c r="CB25" s="155">
        <f t="shared" si="103"/>
        <v>207.66956350222677</v>
      </c>
      <c r="CC25" s="155">
        <f t="shared" si="103"/>
        <v>209.83257457921934</v>
      </c>
      <c r="CD25" s="155">
        <f t="shared" si="103"/>
        <v>211.90524906681844</v>
      </c>
      <c r="CE25" s="155">
        <f t="shared" si="103"/>
        <v>213.88775503935827</v>
      </c>
      <c r="CF25" s="155">
        <f t="shared" si="103"/>
        <v>215.78026294011877</v>
      </c>
      <c r="CG25" s="155">
        <f t="shared" si="103"/>
        <v>217.58294441098926</v>
      </c>
      <c r="CH25" s="155">
        <f t="shared" si="103"/>
        <v>219.29597344401529</v>
      </c>
      <c r="CI25" s="155">
        <f t="shared" si="103"/>
        <v>220.91952757439736</v>
      </c>
      <c r="CJ25" s="155">
        <f t="shared" si="103"/>
        <v>222.45378665720065</v>
      </c>
      <c r="CK25" s="155">
        <f t="shared" si="103"/>
        <v>223.8989315752975</v>
      </c>
      <c r="CL25" s="155">
        <f t="shared" si="103"/>
        <v>225.25514669403572</v>
      </c>
      <c r="CM25" s="155">
        <f t="shared" si="103"/>
        <v>226.52261980413064</v>
      </c>
      <c r="CN25" s="155">
        <f t="shared" si="103"/>
        <v>227.70154079998952</v>
      </c>
      <c r="CO25" s="155">
        <f t="shared" si="103"/>
        <v>228.79210289146653</v>
      </c>
      <c r="CP25" s="155">
        <f t="shared" si="103"/>
        <v>229.79450252933225</v>
      </c>
      <c r="CQ25" s="155">
        <f t="shared" si="103"/>
        <v>230.70894069468625</v>
      </c>
      <c r="CR25" s="155">
        <f t="shared" si="103"/>
        <v>231.53562282065053</v>
      </c>
      <c r="CS25" s="155">
        <f t="shared" si="103"/>
        <v>232.27475730276731</v>
      </c>
      <c r="CT25" s="155">
        <f t="shared" si="103"/>
        <v>232.92655532493959</v>
      </c>
      <c r="CU25" s="155">
        <f t="shared" si="103"/>
        <v>233.51520438818312</v>
      </c>
      <c r="CV25" s="155">
        <f t="shared" si="103"/>
        <v>234.06530369831412</v>
      </c>
      <c r="CW25" s="155">
        <f t="shared" si="103"/>
        <v>234.57790627388604</v>
      </c>
      <c r="CX25" s="155">
        <f t="shared" si="103"/>
        <v>235.05410146865665</v>
      </c>
      <c r="CY25" s="155">
        <f t="shared" ref="CY25:EM25" si="104">CY110</f>
        <v>235.49501475734078</v>
      </c>
      <c r="CZ25" s="155">
        <f t="shared" si="104"/>
        <v>235.90180756007649</v>
      </c>
      <c r="DA25" s="155">
        <f t="shared" si="104"/>
        <v>236.2756818088568</v>
      </c>
      <c r="DB25" s="155">
        <f t="shared" si="104"/>
        <v>236.6178815030872</v>
      </c>
      <c r="DC25" s="155">
        <f t="shared" si="104"/>
        <v>236.92969439559434</v>
      </c>
      <c r="DD25" s="155">
        <f t="shared" si="104"/>
        <v>237.21245371517421</v>
      </c>
      <c r="DE25" s="155">
        <f t="shared" si="104"/>
        <v>237.46754175475107</v>
      </c>
      <c r="DF25" s="155">
        <f t="shared" si="104"/>
        <v>237.69639359160769</v>
      </c>
      <c r="DG25" s="155">
        <f t="shared" si="104"/>
        <v>237.900497564077</v>
      </c>
      <c r="DH25" s="155">
        <f t="shared" si="104"/>
        <v>238.08139934320045</v>
      </c>
      <c r="DI25" s="155">
        <f t="shared" si="104"/>
        <v>238.24070622862376</v>
      </c>
      <c r="DJ25" s="155">
        <f t="shared" si="104"/>
        <v>238.38008801938196</v>
      </c>
      <c r="DK25" s="155">
        <f t="shared" si="104"/>
        <v>238.50128364440445</v>
      </c>
      <c r="DL25" s="155">
        <f t="shared" si="104"/>
        <v>238.60610618120103</v>
      </c>
      <c r="DM25" s="155">
        <f t="shared" si="104"/>
        <v>238.69644249718633</v>
      </c>
      <c r="DN25" s="155">
        <f t="shared" si="104"/>
        <v>238.77426275373375</v>
      </c>
      <c r="DO25" s="155">
        <f t="shared" si="104"/>
        <v>238.84162439944987</v>
      </c>
      <c r="DP25" s="155">
        <f t="shared" si="104"/>
        <v>238.90067665833226</v>
      </c>
      <c r="DQ25" s="155">
        <f t="shared" si="104"/>
        <v>238.95367142545865</v>
      </c>
      <c r="DR25" s="155">
        <f t="shared" si="104"/>
        <v>239.00296655233015</v>
      </c>
      <c r="DS25" s="155">
        <f t="shared" si="104"/>
        <v>239.05103161965135</v>
      </c>
      <c r="DT25" s="155">
        <f t="shared" si="104"/>
        <v>239.1004585264092</v>
      </c>
      <c r="DU25" s="155">
        <f t="shared" si="104"/>
        <v>239.15397293226189</v>
      </c>
      <c r="DV25" s="155">
        <f t="shared" si="104"/>
        <v>239.21444436481539</v>
      </c>
      <c r="DW25" s="155">
        <f t="shared" si="104"/>
        <v>239.2848949356067</v>
      </c>
      <c r="DX25" s="155">
        <f t="shared" si="104"/>
        <v>239.36851363433985</v>
      </c>
      <c r="DY25" s="155">
        <f t="shared" si="104"/>
        <v>239.46867185528194</v>
      </c>
      <c r="DZ25" s="155">
        <f t="shared" si="104"/>
        <v>239.58893804381989</v>
      </c>
      <c r="EA25" s="155">
        <f t="shared" si="104"/>
        <v>239.73309381543541</v>
      </c>
      <c r="EB25" s="155">
        <f t="shared" si="104"/>
        <v>239.90515698359266</v>
      </c>
      <c r="EC25" s="155">
        <f t="shared" si="104"/>
        <v>240.10940949128332</v>
      </c>
      <c r="ED25" s="155">
        <f t="shared" si="104"/>
        <v>240.29674055892886</v>
      </c>
      <c r="EE25" s="155">
        <f t="shared" si="104"/>
        <v>240.41612128614264</v>
      </c>
      <c r="EF25" s="155">
        <f t="shared" si="104"/>
        <v>240.46812772834068</v>
      </c>
      <c r="EG25" s="155">
        <f t="shared" si="104"/>
        <v>240.455910507825</v>
      </c>
      <c r="EH25" s="155">
        <f t="shared" si="104"/>
        <v>240.41179356075037</v>
      </c>
      <c r="EI25" s="155">
        <f t="shared" si="104"/>
        <v>240.36531205413684</v>
      </c>
      <c r="EJ25" s="155">
        <f t="shared" si="104"/>
        <v>240.31662149337214</v>
      </c>
      <c r="EK25" s="155">
        <f t="shared" si="104"/>
        <v>240.26587461388073</v>
      </c>
      <c r="EL25" s="155">
        <f t="shared" si="104"/>
        <v>240.21322427643869</v>
      </c>
      <c r="EM25" s="155">
        <f t="shared" si="104"/>
        <v>240.15882636531225</v>
      </c>
      <c r="EN25" s="155">
        <f t="shared" ref="EN25:EY25" si="105">EN110</f>
        <v>240.10283399262676</v>
      </c>
      <c r="EO25" s="155">
        <f t="shared" si="105"/>
        <v>240.04540040210523</v>
      </c>
      <c r="EP25" s="155">
        <f t="shared" si="105"/>
        <v>239.98668187563317</v>
      </c>
      <c r="EQ25" s="155">
        <f t="shared" si="105"/>
        <v>239.93415698970878</v>
      </c>
      <c r="ER25" s="155">
        <f t="shared" si="105"/>
        <v>239.89362591212537</v>
      </c>
      <c r="ES25" s="155">
        <f t="shared" si="105"/>
        <v>239.86228352239803</v>
      </c>
      <c r="ET25" s="155">
        <f t="shared" si="105"/>
        <v>239.838014818537</v>
      </c>
      <c r="EU25" s="155">
        <f t="shared" si="105"/>
        <v>239.81922737258824</v>
      </c>
      <c r="EV25" s="155">
        <f t="shared" si="105"/>
        <v>239.80472224654892</v>
      </c>
      <c r="EW25" s="155">
        <f t="shared" si="105"/>
        <v>239.7935968039109</v>
      </c>
      <c r="EX25" s="155">
        <f t="shared" si="105"/>
        <v>239.78517151610956</v>
      </c>
      <c r="EY25" s="155">
        <f t="shared" si="105"/>
        <v>239.77885270988855</v>
      </c>
      <c r="EZ25" s="155">
        <f t="shared" ref="EZ25:HK25" si="106">EZ110</f>
        <v>239.77411421244415</v>
      </c>
      <c r="FA25" s="155">
        <f t="shared" si="106"/>
        <v>239.77063941314745</v>
      </c>
      <c r="FB25" s="155">
        <f t="shared" si="106"/>
        <v>239.76834370314259</v>
      </c>
      <c r="FC25" s="155">
        <f t="shared" si="106"/>
        <v>239.76723602708873</v>
      </c>
      <c r="FD25" s="155">
        <f t="shared" si="106"/>
        <v>239.76732218705214</v>
      </c>
      <c r="FE25" s="155">
        <f t="shared" si="106"/>
        <v>239.76800624088622</v>
      </c>
      <c r="FF25" s="155">
        <f t="shared" si="106"/>
        <v>239.76868940803814</v>
      </c>
      <c r="FG25" s="155">
        <f t="shared" si="106"/>
        <v>239.76937169697069</v>
      </c>
      <c r="FH25" s="155">
        <f t="shared" si="106"/>
        <v>239.77005311613581</v>
      </c>
      <c r="FI25" s="155">
        <f t="shared" si="106"/>
        <v>239.77073367397463</v>
      </c>
      <c r="FJ25" s="155">
        <f t="shared" si="106"/>
        <v>239.77141337891749</v>
      </c>
      <c r="FK25" s="155">
        <f t="shared" si="106"/>
        <v>239.77209223938416</v>
      </c>
      <c r="FL25" s="155">
        <f t="shared" si="106"/>
        <v>239.77277026378388</v>
      </c>
      <c r="FM25" s="155">
        <f t="shared" si="106"/>
        <v>239.77344746051554</v>
      </c>
      <c r="FN25" s="155">
        <f t="shared" si="106"/>
        <v>239.77412383796764</v>
      </c>
      <c r="FO25" s="155">
        <f t="shared" si="106"/>
        <v>239.77479940451855</v>
      </c>
      <c r="FP25" s="155">
        <f t="shared" si="106"/>
        <v>239.77547416853645</v>
      </c>
      <c r="FQ25" s="155">
        <f t="shared" si="106"/>
        <v>239.77614813837971</v>
      </c>
      <c r="FR25" s="155">
        <f t="shared" si="106"/>
        <v>239.77682132239664</v>
      </c>
      <c r="FS25" s="155">
        <f t="shared" si="106"/>
        <v>239.77749372892586</v>
      </c>
      <c r="FT25" s="155">
        <f t="shared" si="106"/>
        <v>239.77816536629624</v>
      </c>
      <c r="FU25" s="155">
        <f t="shared" si="106"/>
        <v>239.77883624282717</v>
      </c>
      <c r="FV25" s="155">
        <f t="shared" si="106"/>
        <v>239.77950636682851</v>
      </c>
      <c r="FW25" s="155">
        <f t="shared" si="106"/>
        <v>239.78017574660072</v>
      </c>
      <c r="FX25" s="155">
        <f t="shared" si="106"/>
        <v>239.78084439043502</v>
      </c>
      <c r="FY25" s="155">
        <f t="shared" si="106"/>
        <v>239.78151230661351</v>
      </c>
      <c r="FZ25" s="155">
        <f t="shared" si="106"/>
        <v>239.78217950340914</v>
      </c>
      <c r="GA25" s="155">
        <f t="shared" si="106"/>
        <v>239.78284598908596</v>
      </c>
      <c r="GB25" s="155">
        <f t="shared" si="106"/>
        <v>239.78351177189916</v>
      </c>
      <c r="GC25" s="155">
        <f t="shared" si="106"/>
        <v>239.78417686009516</v>
      </c>
      <c r="GD25" s="155">
        <f t="shared" si="106"/>
        <v>239.78484126191171</v>
      </c>
      <c r="GE25" s="155">
        <f t="shared" si="106"/>
        <v>239.78550498557803</v>
      </c>
      <c r="GF25" s="155">
        <f t="shared" si="106"/>
        <v>239.7861680393149</v>
      </c>
      <c r="GG25" s="155">
        <f t="shared" si="106"/>
        <v>239.78683043133475</v>
      </c>
      <c r="GH25" s="155">
        <f t="shared" si="106"/>
        <v>239.78749216984176</v>
      </c>
      <c r="GI25" s="155">
        <f t="shared" si="106"/>
        <v>239.78815326303189</v>
      </c>
      <c r="GJ25" s="155">
        <f t="shared" si="106"/>
        <v>239.78881371909318</v>
      </c>
      <c r="GK25" s="155">
        <f t="shared" si="106"/>
        <v>239.7894735462057</v>
      </c>
      <c r="GL25" s="155">
        <f t="shared" si="106"/>
        <v>239.79013275254164</v>
      </c>
      <c r="GM25" s="155">
        <f t="shared" si="106"/>
        <v>239.79079134626542</v>
      </c>
      <c r="GN25" s="155">
        <f t="shared" si="106"/>
        <v>239.79144933553391</v>
      </c>
      <c r="GO25" s="155">
        <f t="shared" si="106"/>
        <v>239.79210672849641</v>
      </c>
      <c r="GP25" s="155">
        <f t="shared" si="106"/>
        <v>239.79276353329476</v>
      </c>
      <c r="GQ25" s="155">
        <f t="shared" si="106"/>
        <v>239.79341975806349</v>
      </c>
      <c r="GR25" s="155">
        <f t="shared" si="106"/>
        <v>239.79407541092988</v>
      </c>
      <c r="GS25" s="155">
        <f t="shared" si="106"/>
        <v>239.79473050001411</v>
      </c>
      <c r="GT25" s="155">
        <f t="shared" si="106"/>
        <v>239.79538503342931</v>
      </c>
      <c r="GU25" s="155">
        <f t="shared" si="106"/>
        <v>239.79603901928164</v>
      </c>
      <c r="GV25" s="155">
        <f t="shared" si="106"/>
        <v>239.79669246567045</v>
      </c>
      <c r="GW25" s="155">
        <f t="shared" si="106"/>
        <v>239.79734538068837</v>
      </c>
      <c r="GX25" s="155">
        <f t="shared" si="106"/>
        <v>239.79799777242144</v>
      </c>
      <c r="GY25" s="155">
        <f t="shared" si="106"/>
        <v>239.79864964894907</v>
      </c>
      <c r="GZ25" s="155">
        <f t="shared" si="106"/>
        <v>239.79930101834429</v>
      </c>
      <c r="HA25" s="155">
        <f t="shared" si="106"/>
        <v>239.79995188867386</v>
      </c>
      <c r="HB25" s="155">
        <f t="shared" si="106"/>
        <v>239.80060226799819</v>
      </c>
      <c r="HC25" s="155">
        <f t="shared" si="106"/>
        <v>239.80125216437165</v>
      </c>
      <c r="HD25" s="155">
        <f t="shared" si="106"/>
        <v>239.80190158584256</v>
      </c>
      <c r="HE25" s="155">
        <f t="shared" si="106"/>
        <v>239.8025505404533</v>
      </c>
      <c r="HF25" s="155">
        <f t="shared" si="106"/>
        <v>239.80319903624036</v>
      </c>
      <c r="HG25" s="155">
        <f t="shared" si="106"/>
        <v>239.80384708123458</v>
      </c>
      <c r="HH25" s="155">
        <f t="shared" si="106"/>
        <v>239.80449468346117</v>
      </c>
      <c r="HI25" s="155">
        <f t="shared" si="106"/>
        <v>239.80514185093975</v>
      </c>
      <c r="HJ25" s="155">
        <f t="shared" si="106"/>
        <v>239.80578859168452</v>
      </c>
      <c r="HK25" s="155">
        <f t="shared" si="106"/>
        <v>239.80643491370432</v>
      </c>
      <c r="HL25" s="155">
        <f t="shared" ref="HL25:IR25" si="107">HL110</f>
        <v>239.80708082500283</v>
      </c>
      <c r="HM25" s="155">
        <f t="shared" si="107"/>
        <v>239.80772633357856</v>
      </c>
      <c r="HN25" s="155">
        <f t="shared" si="107"/>
        <v>239.80837144742492</v>
      </c>
      <c r="HO25" s="155">
        <f t="shared" si="107"/>
        <v>239.80901617453048</v>
      </c>
      <c r="HP25" s="155">
        <f t="shared" si="107"/>
        <v>239.80966052287891</v>
      </c>
      <c r="HQ25" s="155">
        <f t="shared" si="107"/>
        <v>239.81030450044918</v>
      </c>
      <c r="HR25" s="155">
        <f t="shared" si="107"/>
        <v>239.81094811521555</v>
      </c>
      <c r="HS25" s="155">
        <f t="shared" si="107"/>
        <v>239.81159137514777</v>
      </c>
      <c r="HT25" s="155">
        <f t="shared" si="107"/>
        <v>239.81223428821119</v>
      </c>
      <c r="HU25" s="155">
        <f t="shared" si="107"/>
        <v>239.81287686236672</v>
      </c>
      <c r="HV25" s="155">
        <f t="shared" si="107"/>
        <v>239.81351910557109</v>
      </c>
      <c r="HW25" s="155">
        <f t="shared" si="107"/>
        <v>239.81416102577688</v>
      </c>
      <c r="HX25" s="155">
        <f t="shared" si="107"/>
        <v>239.8148026309326</v>
      </c>
      <c r="HY25" s="155">
        <f t="shared" si="107"/>
        <v>239.81544392898283</v>
      </c>
      <c r="HZ25" s="155">
        <f t="shared" si="107"/>
        <v>239.81608492786827</v>
      </c>
      <c r="IA25" s="155">
        <f t="shared" si="107"/>
        <v>239.81672563552587</v>
      </c>
      <c r="IB25" s="155">
        <f t="shared" si="107"/>
        <v>239.81736605988891</v>
      </c>
      <c r="IC25" s="155">
        <f t="shared" si="107"/>
        <v>239.81800620888714</v>
      </c>
      <c r="ID25" s="155">
        <f t="shared" si="107"/>
        <v>239.81864609044686</v>
      </c>
      <c r="IE25" s="155">
        <f t="shared" si="107"/>
        <v>239.81928571249094</v>
      </c>
      <c r="IF25" s="155">
        <f t="shared" si="107"/>
        <v>239.81992508293908</v>
      </c>
      <c r="IG25" s="155">
        <f t="shared" si="107"/>
        <v>239.8205642097077</v>
      </c>
      <c r="IH25" s="155">
        <f t="shared" si="107"/>
        <v>239.82120310071022</v>
      </c>
      <c r="II25" s="155">
        <f t="shared" si="107"/>
        <v>239.82184176385718</v>
      </c>
      <c r="IJ25" s="155">
        <f t="shared" si="107"/>
        <v>239.82248020705603</v>
      </c>
      <c r="IK25" s="155">
        <f t="shared" si="107"/>
        <v>239.82311843821162</v>
      </c>
      <c r="IL25" s="155">
        <f t="shared" si="107"/>
        <v>239.82375646522607</v>
      </c>
      <c r="IM25" s="155">
        <f t="shared" si="107"/>
        <v>239.8243942959989</v>
      </c>
      <c r="IN25" s="155">
        <f t="shared" si="107"/>
        <v>239.82503193842717</v>
      </c>
      <c r="IO25" s="155">
        <f t="shared" si="107"/>
        <v>239.82566940040559</v>
      </c>
      <c r="IP25" s="155">
        <f t="shared" si="107"/>
        <v>239.82630668982648</v>
      </c>
      <c r="IQ25" s="155">
        <f t="shared" si="107"/>
        <v>239.82694381458009</v>
      </c>
      <c r="IR25" s="156">
        <f t="shared" si="107"/>
        <v>239.82758078255455</v>
      </c>
    </row>
    <row r="26" spans="1:255" ht="12" customHeight="1" x14ac:dyDescent="0.25">
      <c r="A26" s="61" t="s">
        <v>10</v>
      </c>
      <c r="B26" s="149"/>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1"/>
    </row>
    <row r="27" spans="1:255" ht="12" customHeight="1" x14ac:dyDescent="0.25">
      <c r="A27" s="62" t="s">
        <v>104</v>
      </c>
      <c r="B27" s="413"/>
      <c r="C27" s="414">
        <f t="shared" ref="C27:BM27" si="108">C113</f>
        <v>0</v>
      </c>
      <c r="D27" s="414">
        <f t="shared" si="108"/>
        <v>320.01737739291838</v>
      </c>
      <c r="E27" s="414">
        <f t="shared" si="108"/>
        <v>1291.7588475002535</v>
      </c>
      <c r="F27" s="414">
        <f t="shared" si="108"/>
        <v>2938.945613258345</v>
      </c>
      <c r="G27" s="414">
        <f t="shared" si="108"/>
        <v>5285.9889399046288</v>
      </c>
      <c r="H27" s="414">
        <f t="shared" si="108"/>
        <v>8357.9937308616882</v>
      </c>
      <c r="I27" s="414">
        <f t="shared" si="108"/>
        <v>12180.747697457819</v>
      </c>
      <c r="J27" s="414">
        <f t="shared" si="108"/>
        <v>16780.692922923063</v>
      </c>
      <c r="K27" s="414">
        <f t="shared" si="108"/>
        <v>22184.876150424214</v>
      </c>
      <c r="L27" s="414">
        <f t="shared" si="108"/>
        <v>28420.873602491571</v>
      </c>
      <c r="M27" s="414">
        <f t="shared" si="108"/>
        <v>35516.685593708207</v>
      </c>
      <c r="N27" s="414">
        <f t="shared" si="108"/>
        <v>43500.595543944568</v>
      </c>
      <c r="O27" s="414">
        <f t="shared" si="108"/>
        <v>52400.987408237801</v>
      </c>
      <c r="P27" s="414">
        <f t="shared" si="108"/>
        <v>62246.114868560944</v>
      </c>
      <c r="Q27" s="414">
        <f t="shared" si="108"/>
        <v>73063.814908385699</v>
      </c>
      <c r="R27" s="414">
        <f t="shared" si="108"/>
        <v>84881.157981602897</v>
      </c>
      <c r="S27" s="414">
        <f t="shared" si="108"/>
        <v>97724.026064404097</v>
      </c>
      <c r="T27" s="414">
        <f t="shared" si="108"/>
        <v>111616.60947068944</v>
      </c>
      <c r="U27" s="414">
        <f t="shared" si="108"/>
        <v>126580.81349331363</v>
      </c>
      <c r="V27" s="414">
        <f t="shared" si="108"/>
        <v>142635.565671385</v>
      </c>
      <c r="W27" s="414">
        <f t="shared" si="108"/>
        <v>159796.01452354167</v>
      </c>
      <c r="X27" s="414">
        <f t="shared" si="108"/>
        <v>178072.61160156474</v>
      </c>
      <c r="Y27" s="414">
        <f t="shared" si="108"/>
        <v>197470.0708097569</v>
      </c>
      <c r="Z27" s="414">
        <f t="shared" si="108"/>
        <v>217986.20105367829</v>
      </c>
      <c r="AA27" s="414">
        <f t="shared" si="108"/>
        <v>239610.61087353475</v>
      </c>
      <c r="AB27" s="414">
        <f t="shared" si="108"/>
        <v>262323.28929232439</v>
      </c>
      <c r="AC27" s="414">
        <f t="shared" si="108"/>
        <v>286093.07272351219</v>
      </c>
      <c r="AD27" s="414">
        <f t="shared" si="108"/>
        <v>310876.01658250869</v>
      </c>
      <c r="AE27" s="414">
        <f t="shared" si="108"/>
        <v>336613.69830722758</v>
      </c>
      <c r="AF27" s="414">
        <f t="shared" si="108"/>
        <v>363231.48925494566</v>
      </c>
      <c r="AG27" s="414">
        <f t="shared" si="108"/>
        <v>390636.85202309949</v>
      </c>
      <c r="AH27" s="414">
        <f t="shared" si="108"/>
        <v>418717.72627468815</v>
      </c>
      <c r="AI27" s="414">
        <f t="shared" si="108"/>
        <v>447341.09138973494</v>
      </c>
      <c r="AJ27" s="414">
        <f t="shared" si="108"/>
        <v>476351.80547102785</v>
      </c>
      <c r="AK27" s="414">
        <f t="shared" si="108"/>
        <v>505571.83995950263</v>
      </c>
      <c r="AL27" s="414">
        <f t="shared" si="108"/>
        <v>534800.04858728871</v>
      </c>
      <c r="AM27" s="414">
        <f t="shared" si="108"/>
        <v>563812.60707884619</v>
      </c>
      <c r="AN27" s="414">
        <f t="shared" si="108"/>
        <v>592364.28495415556</v>
      </c>
      <c r="AO27" s="414">
        <f t="shared" si="108"/>
        <v>620190.694679879</v>
      </c>
      <c r="AP27" s="414">
        <f t="shared" si="108"/>
        <v>647011.65517068969</v>
      </c>
      <c r="AQ27" s="414">
        <f t="shared" si="108"/>
        <v>672535.77782437124</v>
      </c>
      <c r="AR27" s="414">
        <f t="shared" si="108"/>
        <v>696466.33231247857</v>
      </c>
      <c r="AS27" s="414">
        <f t="shared" si="108"/>
        <v>718508.40609992296</v>
      </c>
      <c r="AT27" s="414">
        <f t="shared" si="108"/>
        <v>738377.27983819437</v>
      </c>
      <c r="AU27" s="414">
        <f t="shared" si="108"/>
        <v>755807.85372255556</v>
      </c>
      <c r="AV27" s="414">
        <f t="shared" si="108"/>
        <v>770564.86228203948</v>
      </c>
      <c r="AW27" s="414">
        <f t="shared" si="108"/>
        <v>782453.52074316249</v>
      </c>
      <c r="AX27" s="414">
        <f t="shared" si="108"/>
        <v>791330.14025403</v>
      </c>
      <c r="AY27" s="414">
        <f t="shared" si="108"/>
        <v>794036.92131305754</v>
      </c>
      <c r="AZ27" s="414">
        <f t="shared" si="108"/>
        <v>794036.92131305754</v>
      </c>
      <c r="BA27" s="414">
        <f t="shared" si="108"/>
        <v>794036.92131305754</v>
      </c>
      <c r="BB27" s="414">
        <f t="shared" si="108"/>
        <v>33084.871721377247</v>
      </c>
      <c r="BC27" s="414">
        <f t="shared" si="108"/>
        <v>0</v>
      </c>
      <c r="BD27" s="414">
        <f t="shared" si="108"/>
        <v>0</v>
      </c>
      <c r="BE27" s="414">
        <f t="shared" si="108"/>
        <v>0</v>
      </c>
      <c r="BF27" s="414">
        <f t="shared" si="108"/>
        <v>0</v>
      </c>
      <c r="BG27" s="414">
        <f t="shared" si="108"/>
        <v>0</v>
      </c>
      <c r="BH27" s="414">
        <f t="shared" si="108"/>
        <v>0</v>
      </c>
      <c r="BI27" s="414">
        <f t="shared" si="108"/>
        <v>0</v>
      </c>
      <c r="BJ27" s="414">
        <f t="shared" si="108"/>
        <v>0</v>
      </c>
      <c r="BK27" s="414">
        <f t="shared" si="108"/>
        <v>0</v>
      </c>
      <c r="BL27" s="414">
        <f t="shared" si="108"/>
        <v>0</v>
      </c>
      <c r="BM27" s="414">
        <f t="shared" si="108"/>
        <v>119105.53819695865</v>
      </c>
      <c r="BN27" s="414">
        <f t="shared" ref="BN27:CX27" si="109">BN113</f>
        <v>119105.53819695865</v>
      </c>
      <c r="BO27" s="414">
        <f t="shared" si="109"/>
        <v>119105.53819695865</v>
      </c>
      <c r="BP27" s="414">
        <f t="shared" si="109"/>
        <v>119105.53819695865</v>
      </c>
      <c r="BQ27" s="414">
        <f t="shared" si="109"/>
        <v>119105.53819695865</v>
      </c>
      <c r="BR27" s="414">
        <f t="shared" si="109"/>
        <v>119105.53819695865</v>
      </c>
      <c r="BS27" s="414">
        <f t="shared" si="109"/>
        <v>118832.16824898844</v>
      </c>
      <c r="BT27" s="414">
        <f t="shared" si="109"/>
        <v>118832.16824898844</v>
      </c>
      <c r="BU27" s="414">
        <f t="shared" si="109"/>
        <v>118832.16824898844</v>
      </c>
      <c r="BV27" s="414">
        <f t="shared" si="109"/>
        <v>118832.16824898844</v>
      </c>
      <c r="BW27" s="414">
        <f t="shared" si="109"/>
        <v>118832.16824898844</v>
      </c>
      <c r="BX27" s="414">
        <f t="shared" si="109"/>
        <v>118832.16824898844</v>
      </c>
      <c r="BY27" s="414">
        <f t="shared" si="109"/>
        <v>118832.16824898844</v>
      </c>
      <c r="BZ27" s="414">
        <f t="shared" si="109"/>
        <v>118832.16824898844</v>
      </c>
      <c r="CA27" s="414">
        <f t="shared" si="109"/>
        <v>118832.16824898844</v>
      </c>
      <c r="CB27" s="414">
        <f t="shared" si="109"/>
        <v>118832.16824898844</v>
      </c>
      <c r="CC27" s="414">
        <f t="shared" si="109"/>
        <v>118832.16824898844</v>
      </c>
      <c r="CD27" s="414">
        <f t="shared" si="109"/>
        <v>118832.16824898844</v>
      </c>
      <c r="CE27" s="414">
        <f t="shared" si="109"/>
        <v>118832.16824898844</v>
      </c>
      <c r="CF27" s="414">
        <f t="shared" si="109"/>
        <v>118832.16824898844</v>
      </c>
      <c r="CG27" s="414">
        <f t="shared" si="109"/>
        <v>118832.16824898844</v>
      </c>
      <c r="CH27" s="414">
        <f t="shared" si="109"/>
        <v>118832.16824898844</v>
      </c>
      <c r="CI27" s="414">
        <f t="shared" si="109"/>
        <v>118832.16824898844</v>
      </c>
      <c r="CJ27" s="414">
        <f t="shared" si="109"/>
        <v>118832.16824898844</v>
      </c>
      <c r="CK27" s="414">
        <f t="shared" si="109"/>
        <v>118832.16824898844</v>
      </c>
      <c r="CL27" s="414">
        <f t="shared" si="109"/>
        <v>118832.16824898844</v>
      </c>
      <c r="CM27" s="414">
        <f t="shared" si="109"/>
        <v>118832.16824898844</v>
      </c>
      <c r="CN27" s="414">
        <f t="shared" si="109"/>
        <v>118832.16824898844</v>
      </c>
      <c r="CO27" s="414">
        <f t="shared" si="109"/>
        <v>118832.16824898844</v>
      </c>
      <c r="CP27" s="414">
        <f t="shared" si="109"/>
        <v>118832.16824898844</v>
      </c>
      <c r="CQ27" s="414">
        <f t="shared" si="109"/>
        <v>118832.16824898844</v>
      </c>
      <c r="CR27" s="414">
        <f t="shared" si="109"/>
        <v>118832.16824898844</v>
      </c>
      <c r="CS27" s="414">
        <f t="shared" si="109"/>
        <v>118832.16824898844</v>
      </c>
      <c r="CT27" s="414">
        <f t="shared" si="109"/>
        <v>118832.16824898844</v>
      </c>
      <c r="CU27" s="414">
        <f t="shared" si="109"/>
        <v>119105.53819695865</v>
      </c>
      <c r="CV27" s="414">
        <f t="shared" si="109"/>
        <v>119105.53819695865</v>
      </c>
      <c r="CW27" s="414">
        <f t="shared" si="109"/>
        <v>119105.53819695865</v>
      </c>
      <c r="CX27" s="414">
        <f t="shared" si="109"/>
        <v>119105.53819695865</v>
      </c>
      <c r="CY27" s="414">
        <f t="shared" ref="CY27:EM27" si="110">CY113</f>
        <v>119105.53819695865</v>
      </c>
      <c r="CZ27" s="414">
        <f t="shared" si="110"/>
        <v>119105.53819695865</v>
      </c>
      <c r="DA27" s="414">
        <f t="shared" si="110"/>
        <v>119105.53819695865</v>
      </c>
      <c r="DB27" s="414">
        <f t="shared" si="110"/>
        <v>119105.53819695865</v>
      </c>
      <c r="DC27" s="414">
        <f t="shared" si="110"/>
        <v>119105.53819695865</v>
      </c>
      <c r="DD27" s="414">
        <f t="shared" si="110"/>
        <v>119105.53819695865</v>
      </c>
      <c r="DE27" s="414">
        <f t="shared" si="110"/>
        <v>119105.53819695865</v>
      </c>
      <c r="DF27" s="414">
        <f t="shared" si="110"/>
        <v>119105.53819695865</v>
      </c>
      <c r="DG27" s="414">
        <f t="shared" si="110"/>
        <v>119105.53819695865</v>
      </c>
      <c r="DH27" s="414">
        <f t="shared" si="110"/>
        <v>119105.53819695865</v>
      </c>
      <c r="DI27" s="414">
        <f t="shared" si="110"/>
        <v>119105.53819695865</v>
      </c>
      <c r="DJ27" s="414">
        <f t="shared" si="110"/>
        <v>119105.53819695865</v>
      </c>
      <c r="DK27" s="414">
        <f t="shared" si="110"/>
        <v>119105.53819695865</v>
      </c>
      <c r="DL27" s="414">
        <f t="shared" si="110"/>
        <v>119105.53819695865</v>
      </c>
      <c r="DM27" s="414">
        <f t="shared" si="110"/>
        <v>119105.53819695865</v>
      </c>
      <c r="DN27" s="414">
        <f t="shared" si="110"/>
        <v>119105.53819695865</v>
      </c>
      <c r="DO27" s="414">
        <f t="shared" si="110"/>
        <v>119105.53819695865</v>
      </c>
      <c r="DP27" s="414">
        <f t="shared" si="110"/>
        <v>119105.53819695865</v>
      </c>
      <c r="DQ27" s="414">
        <f t="shared" si="110"/>
        <v>119105.53819695865</v>
      </c>
      <c r="DR27" s="414">
        <f t="shared" si="110"/>
        <v>119105.53819695865</v>
      </c>
      <c r="DS27" s="414">
        <f t="shared" si="110"/>
        <v>119105.53819695865</v>
      </c>
      <c r="DT27" s="414">
        <f t="shared" si="110"/>
        <v>119105.53819695865</v>
      </c>
      <c r="DU27" s="414">
        <f t="shared" si="110"/>
        <v>119105.53819695865</v>
      </c>
      <c r="DV27" s="414">
        <f t="shared" si="110"/>
        <v>119105.53819695865</v>
      </c>
      <c r="DW27" s="414">
        <f t="shared" si="110"/>
        <v>119105.53819695865</v>
      </c>
      <c r="DX27" s="414">
        <f t="shared" si="110"/>
        <v>119105.53819695865</v>
      </c>
      <c r="DY27" s="414">
        <f t="shared" si="110"/>
        <v>119105.53819695865</v>
      </c>
      <c r="DZ27" s="414">
        <f t="shared" si="110"/>
        <v>119105.53819695865</v>
      </c>
      <c r="EA27" s="414">
        <f t="shared" si="110"/>
        <v>119105.53819695865</v>
      </c>
      <c r="EB27" s="414">
        <f t="shared" si="110"/>
        <v>119105.53819695865</v>
      </c>
      <c r="EC27" s="414">
        <f t="shared" si="110"/>
        <v>119105.53819695865</v>
      </c>
      <c r="ED27" s="414">
        <f t="shared" si="110"/>
        <v>119105.53819695865</v>
      </c>
      <c r="EE27" s="414">
        <f t="shared" si="110"/>
        <v>119105.53819695865</v>
      </c>
      <c r="EF27" s="414">
        <f t="shared" si="110"/>
        <v>119105.53819695865</v>
      </c>
      <c r="EG27" s="414">
        <f t="shared" si="110"/>
        <v>109180.07668054543</v>
      </c>
      <c r="EH27" s="414">
        <f t="shared" si="110"/>
        <v>2687.5</v>
      </c>
      <c r="EI27" s="414">
        <f t="shared" si="110"/>
        <v>2687.5</v>
      </c>
      <c r="EJ27" s="414">
        <f t="shared" si="110"/>
        <v>2687.5</v>
      </c>
      <c r="EK27" s="414">
        <f t="shared" si="110"/>
        <v>2687.5</v>
      </c>
      <c r="EL27" s="414">
        <f t="shared" si="110"/>
        <v>2687.5</v>
      </c>
      <c r="EM27" s="414">
        <f t="shared" si="110"/>
        <v>2687.5</v>
      </c>
      <c r="EN27" s="414">
        <f t="shared" ref="EN27:EY27" si="111">EN113</f>
        <v>2687.5</v>
      </c>
      <c r="EO27" s="414">
        <f t="shared" si="111"/>
        <v>2687.5</v>
      </c>
      <c r="EP27" s="414">
        <f t="shared" si="111"/>
        <v>2687.5</v>
      </c>
      <c r="EQ27" s="414">
        <f t="shared" si="111"/>
        <v>2687.5</v>
      </c>
      <c r="ER27" s="414">
        <f t="shared" si="111"/>
        <v>2687.5</v>
      </c>
      <c r="ES27" s="414">
        <f t="shared" si="111"/>
        <v>2687.5</v>
      </c>
      <c r="ET27" s="414">
        <f t="shared" si="111"/>
        <v>2687.5</v>
      </c>
      <c r="EU27" s="414">
        <f t="shared" si="111"/>
        <v>2687.5</v>
      </c>
      <c r="EV27" s="414">
        <f t="shared" si="111"/>
        <v>2687.5</v>
      </c>
      <c r="EW27" s="414">
        <f t="shared" si="111"/>
        <v>2687.5</v>
      </c>
      <c r="EX27" s="414">
        <f t="shared" si="111"/>
        <v>-107.5</v>
      </c>
      <c r="EY27" s="414">
        <f t="shared" si="111"/>
        <v>-107.5</v>
      </c>
      <c r="EZ27" s="414">
        <f t="shared" ref="EZ27:HK27" si="112">EZ113</f>
        <v>-107.5</v>
      </c>
      <c r="FA27" s="414">
        <f t="shared" si="112"/>
        <v>-107.5</v>
      </c>
      <c r="FB27" s="414">
        <f t="shared" si="112"/>
        <v>-107.5</v>
      </c>
      <c r="FC27" s="414">
        <f t="shared" si="112"/>
        <v>0</v>
      </c>
      <c r="FD27" s="414">
        <f t="shared" si="112"/>
        <v>0</v>
      </c>
      <c r="FE27" s="414">
        <f t="shared" si="112"/>
        <v>0</v>
      </c>
      <c r="FF27" s="414">
        <f t="shared" si="112"/>
        <v>0</v>
      </c>
      <c r="FG27" s="414">
        <f t="shared" si="112"/>
        <v>0</v>
      </c>
      <c r="FH27" s="414">
        <f t="shared" si="112"/>
        <v>0</v>
      </c>
      <c r="FI27" s="414">
        <f t="shared" si="112"/>
        <v>0</v>
      </c>
      <c r="FJ27" s="414">
        <f t="shared" si="112"/>
        <v>0</v>
      </c>
      <c r="FK27" s="414">
        <f t="shared" si="112"/>
        <v>0</v>
      </c>
      <c r="FL27" s="414">
        <f t="shared" si="112"/>
        <v>0</v>
      </c>
      <c r="FM27" s="414">
        <f t="shared" si="112"/>
        <v>0</v>
      </c>
      <c r="FN27" s="414">
        <f t="shared" si="112"/>
        <v>0</v>
      </c>
      <c r="FO27" s="414">
        <f t="shared" si="112"/>
        <v>0</v>
      </c>
      <c r="FP27" s="414">
        <f t="shared" si="112"/>
        <v>0</v>
      </c>
      <c r="FQ27" s="414">
        <f t="shared" si="112"/>
        <v>0</v>
      </c>
      <c r="FR27" s="414">
        <f t="shared" si="112"/>
        <v>0</v>
      </c>
      <c r="FS27" s="414">
        <f t="shared" si="112"/>
        <v>0</v>
      </c>
      <c r="FT27" s="414">
        <f t="shared" si="112"/>
        <v>0</v>
      </c>
      <c r="FU27" s="414">
        <f t="shared" si="112"/>
        <v>0</v>
      </c>
      <c r="FV27" s="414">
        <f t="shared" si="112"/>
        <v>0</v>
      </c>
      <c r="FW27" s="414">
        <f t="shared" si="112"/>
        <v>0</v>
      </c>
      <c r="FX27" s="414">
        <f t="shared" si="112"/>
        <v>0</v>
      </c>
      <c r="FY27" s="414">
        <f t="shared" si="112"/>
        <v>0</v>
      </c>
      <c r="FZ27" s="414">
        <f t="shared" si="112"/>
        <v>0</v>
      </c>
      <c r="GA27" s="414">
        <f t="shared" si="112"/>
        <v>0</v>
      </c>
      <c r="GB27" s="414">
        <f t="shared" si="112"/>
        <v>0</v>
      </c>
      <c r="GC27" s="414">
        <f t="shared" si="112"/>
        <v>0</v>
      </c>
      <c r="GD27" s="414">
        <f t="shared" si="112"/>
        <v>0</v>
      </c>
      <c r="GE27" s="414">
        <f t="shared" si="112"/>
        <v>0</v>
      </c>
      <c r="GF27" s="414">
        <f t="shared" si="112"/>
        <v>0</v>
      </c>
      <c r="GG27" s="414">
        <f t="shared" si="112"/>
        <v>0</v>
      </c>
      <c r="GH27" s="414">
        <f t="shared" si="112"/>
        <v>0</v>
      </c>
      <c r="GI27" s="414">
        <f t="shared" si="112"/>
        <v>0</v>
      </c>
      <c r="GJ27" s="414">
        <f t="shared" si="112"/>
        <v>0</v>
      </c>
      <c r="GK27" s="414">
        <f t="shared" si="112"/>
        <v>0</v>
      </c>
      <c r="GL27" s="414">
        <f t="shared" si="112"/>
        <v>0</v>
      </c>
      <c r="GM27" s="414">
        <f t="shared" si="112"/>
        <v>0</v>
      </c>
      <c r="GN27" s="414">
        <f t="shared" si="112"/>
        <v>0</v>
      </c>
      <c r="GO27" s="414">
        <f t="shared" si="112"/>
        <v>0</v>
      </c>
      <c r="GP27" s="414">
        <f t="shared" si="112"/>
        <v>0</v>
      </c>
      <c r="GQ27" s="414">
        <f t="shared" si="112"/>
        <v>0</v>
      </c>
      <c r="GR27" s="414">
        <f t="shared" si="112"/>
        <v>0</v>
      </c>
      <c r="GS27" s="414">
        <f t="shared" si="112"/>
        <v>0</v>
      </c>
      <c r="GT27" s="414">
        <f t="shared" si="112"/>
        <v>0</v>
      </c>
      <c r="GU27" s="414">
        <f t="shared" si="112"/>
        <v>0</v>
      </c>
      <c r="GV27" s="414">
        <f t="shared" si="112"/>
        <v>0</v>
      </c>
      <c r="GW27" s="414">
        <f t="shared" si="112"/>
        <v>0</v>
      </c>
      <c r="GX27" s="414">
        <f t="shared" si="112"/>
        <v>0</v>
      </c>
      <c r="GY27" s="414">
        <f t="shared" si="112"/>
        <v>0</v>
      </c>
      <c r="GZ27" s="414">
        <f t="shared" si="112"/>
        <v>0</v>
      </c>
      <c r="HA27" s="414">
        <f t="shared" si="112"/>
        <v>0</v>
      </c>
      <c r="HB27" s="414">
        <f t="shared" si="112"/>
        <v>0</v>
      </c>
      <c r="HC27" s="414">
        <f t="shared" si="112"/>
        <v>0</v>
      </c>
      <c r="HD27" s="414">
        <f t="shared" si="112"/>
        <v>0</v>
      </c>
      <c r="HE27" s="414">
        <f t="shared" si="112"/>
        <v>0</v>
      </c>
      <c r="HF27" s="414">
        <f t="shared" si="112"/>
        <v>0</v>
      </c>
      <c r="HG27" s="414">
        <f t="shared" si="112"/>
        <v>0</v>
      </c>
      <c r="HH27" s="414">
        <f t="shared" si="112"/>
        <v>0</v>
      </c>
      <c r="HI27" s="414">
        <f t="shared" si="112"/>
        <v>0</v>
      </c>
      <c r="HJ27" s="414">
        <f t="shared" si="112"/>
        <v>0</v>
      </c>
      <c r="HK27" s="414">
        <f t="shared" si="112"/>
        <v>0</v>
      </c>
      <c r="HL27" s="414">
        <f t="shared" ref="HL27:IR27" si="113">HL113</f>
        <v>0</v>
      </c>
      <c r="HM27" s="414">
        <f t="shared" si="113"/>
        <v>0</v>
      </c>
      <c r="HN27" s="414">
        <f t="shared" si="113"/>
        <v>0</v>
      </c>
      <c r="HO27" s="414">
        <f t="shared" si="113"/>
        <v>0</v>
      </c>
      <c r="HP27" s="414">
        <f t="shared" si="113"/>
        <v>0</v>
      </c>
      <c r="HQ27" s="414">
        <f t="shared" si="113"/>
        <v>0</v>
      </c>
      <c r="HR27" s="414">
        <f t="shared" si="113"/>
        <v>0</v>
      </c>
      <c r="HS27" s="414">
        <f t="shared" si="113"/>
        <v>0</v>
      </c>
      <c r="HT27" s="414">
        <f t="shared" si="113"/>
        <v>0</v>
      </c>
      <c r="HU27" s="414">
        <f t="shared" si="113"/>
        <v>0</v>
      </c>
      <c r="HV27" s="414">
        <f t="shared" si="113"/>
        <v>0</v>
      </c>
      <c r="HW27" s="414">
        <f t="shared" si="113"/>
        <v>0</v>
      </c>
      <c r="HX27" s="414">
        <f t="shared" si="113"/>
        <v>0</v>
      </c>
      <c r="HY27" s="414">
        <f t="shared" si="113"/>
        <v>0</v>
      </c>
      <c r="HZ27" s="414">
        <f t="shared" si="113"/>
        <v>0</v>
      </c>
      <c r="IA27" s="414">
        <f t="shared" si="113"/>
        <v>0</v>
      </c>
      <c r="IB27" s="414">
        <f t="shared" si="113"/>
        <v>0</v>
      </c>
      <c r="IC27" s="414">
        <f t="shared" si="113"/>
        <v>0</v>
      </c>
      <c r="ID27" s="414">
        <f t="shared" si="113"/>
        <v>0</v>
      </c>
      <c r="IE27" s="414">
        <f t="shared" si="113"/>
        <v>0</v>
      </c>
      <c r="IF27" s="414">
        <f t="shared" si="113"/>
        <v>0</v>
      </c>
      <c r="IG27" s="414">
        <f t="shared" si="113"/>
        <v>0</v>
      </c>
      <c r="IH27" s="414">
        <f t="shared" si="113"/>
        <v>0</v>
      </c>
      <c r="II27" s="414">
        <f t="shared" si="113"/>
        <v>0</v>
      </c>
      <c r="IJ27" s="414">
        <f t="shared" si="113"/>
        <v>0</v>
      </c>
      <c r="IK27" s="414">
        <f t="shared" si="113"/>
        <v>0</v>
      </c>
      <c r="IL27" s="414">
        <f t="shared" si="113"/>
        <v>0</v>
      </c>
      <c r="IM27" s="414">
        <f t="shared" si="113"/>
        <v>0</v>
      </c>
      <c r="IN27" s="414">
        <f t="shared" si="113"/>
        <v>0</v>
      </c>
      <c r="IO27" s="414">
        <f t="shared" si="113"/>
        <v>0</v>
      </c>
      <c r="IP27" s="414">
        <f t="shared" si="113"/>
        <v>0</v>
      </c>
      <c r="IQ27" s="414">
        <f t="shared" si="113"/>
        <v>0</v>
      </c>
      <c r="IR27" s="415">
        <f t="shared" si="113"/>
        <v>0</v>
      </c>
    </row>
    <row r="28" spans="1:255" ht="12" customHeight="1" x14ac:dyDescent="0.25">
      <c r="A28" s="62" t="s">
        <v>105</v>
      </c>
      <c r="B28" s="150"/>
      <c r="C28" s="33">
        <f t="shared" ref="C28:BM28" si="114">C114</f>
        <v>0</v>
      </c>
      <c r="D28" s="33">
        <f t="shared" si="114"/>
        <v>1.9582123323411166E-2</v>
      </c>
      <c r="E28" s="33">
        <f t="shared" si="114"/>
        <v>8.018821229637349E-2</v>
      </c>
      <c r="F28" s="33">
        <f t="shared" si="114"/>
        <v>0.18512051640020427</v>
      </c>
      <c r="G28" s="33">
        <f t="shared" si="114"/>
        <v>0.33792234956352335</v>
      </c>
      <c r="H28" s="33">
        <f t="shared" si="114"/>
        <v>0.54239656596336938</v>
      </c>
      <c r="I28" s="33">
        <f t="shared" si="114"/>
        <v>0.80262479024631994</v>
      </c>
      <c r="J28" s="33">
        <f t="shared" si="114"/>
        <v>1.1229872704780313</v>
      </c>
      <c r="K28" s="33">
        <f t="shared" si="114"/>
        <v>1.5081831734271374</v>
      </c>
      <c r="L28" s="33">
        <f t="shared" si="114"/>
        <v>1.9632510824512091</v>
      </c>
      <c r="M28" s="33">
        <f t="shared" si="114"/>
        <v>2.4935893885493039</v>
      </c>
      <c r="N28" s="33">
        <f t="shared" si="114"/>
        <v>3.1049761772110598</v>
      </c>
      <c r="O28" s="33">
        <f t="shared" si="114"/>
        <v>3.8035881169615848</v>
      </c>
      <c r="P28" s="33">
        <f t="shared" si="114"/>
        <v>4.5960177378957168</v>
      </c>
      <c r="Q28" s="33">
        <f t="shared" si="114"/>
        <v>5.4892883483237283</v>
      </c>
      <c r="R28" s="33">
        <f t="shared" si="114"/>
        <v>6.4908656990669282</v>
      </c>
      <c r="S28" s="33">
        <f t="shared" si="114"/>
        <v>7.6086653037186629</v>
      </c>
      <c r="T28" s="33">
        <f t="shared" si="114"/>
        <v>8.8510541293007918</v>
      </c>
      <c r="U28" s="33">
        <f t="shared" si="114"/>
        <v>10.22684519262889</v>
      </c>
      <c r="V28" s="33">
        <f t="shared" si="114"/>
        <v>11.745283351073734</v>
      </c>
      <c r="W28" s="33">
        <f t="shared" si="114"/>
        <v>13.416020311655224</v>
      </c>
      <c r="X28" s="33">
        <f t="shared" si="114"/>
        <v>15.249076653532516</v>
      </c>
      <c r="Y28" s="33">
        <f t="shared" si="114"/>
        <v>17.254788482177251</v>
      </c>
      <c r="Z28" s="33">
        <f t="shared" si="114"/>
        <v>19.443736126057857</v>
      </c>
      <c r="AA28" s="33">
        <f t="shared" si="114"/>
        <v>21.826652082670552</v>
      </c>
      <c r="AB28" s="33">
        <f t="shared" si="114"/>
        <v>24.414305454543971</v>
      </c>
      <c r="AC28" s="33">
        <f t="shared" si="114"/>
        <v>27.217360160175119</v>
      </c>
      <c r="AD28" s="33">
        <f t="shared" si="114"/>
        <v>30.246204568103202</v>
      </c>
      <c r="AE28" s="33">
        <f t="shared" si="114"/>
        <v>33.510750567965864</v>
      </c>
      <c r="AF28" s="33">
        <f t="shared" si="114"/>
        <v>37.020200811523004</v>
      </c>
      <c r="AG28" s="33">
        <f t="shared" si="114"/>
        <v>40.782784601828233</v>
      </c>
      <c r="AH28" s="33">
        <f t="shared" si="114"/>
        <v>44.80546370327874</v>
      </c>
      <c r="AI28" s="33">
        <f t="shared" si="114"/>
        <v>49.093612375953853</v>
      </c>
      <c r="AJ28" s="33">
        <f t="shared" si="114"/>
        <v>53.650678104220844</v>
      </c>
      <c r="AK28" s="33">
        <f t="shared" si="114"/>
        <v>58.477833167719922</v>
      </c>
      <c r="AL28" s="33">
        <f t="shared" si="114"/>
        <v>63.573631768527974</v>
      </c>
      <c r="AM28" s="33">
        <f t="shared" si="114"/>
        <v>68.933690501604971</v>
      </c>
      <c r="AN28" s="33">
        <f t="shared" si="114"/>
        <v>74.550417271710899</v>
      </c>
      <c r="AO28" s="33">
        <f t="shared" si="114"/>
        <v>80.412817744601753</v>
      </c>
      <c r="AP28" s="33">
        <f t="shared" si="114"/>
        <v>86.506414574713645</v>
      </c>
      <c r="AQ28" s="33">
        <f t="shared" si="114"/>
        <v>92.813319749375097</v>
      </c>
      <c r="AR28" s="33">
        <f t="shared" si="114"/>
        <v>99.312503855817141</v>
      </c>
      <c r="AS28" s="33">
        <f t="shared" si="114"/>
        <v>105.98031175442694</v>
      </c>
      <c r="AT28" s="33">
        <f t="shared" si="114"/>
        <v>112.79127421837109</v>
      </c>
      <c r="AU28" s="33">
        <f t="shared" si="114"/>
        <v>119.71926595813122</v>
      </c>
      <c r="AV28" s="33">
        <f t="shared" si="114"/>
        <v>126.73905986624872</v>
      </c>
      <c r="AW28" s="33">
        <f t="shared" si="114"/>
        <v>133.82832708825501</v>
      </c>
      <c r="AX28" s="33">
        <f t="shared" si="114"/>
        <v>140.97013015735072</v>
      </c>
      <c r="AY28" s="33">
        <f t="shared" si="114"/>
        <v>147.58437426617951</v>
      </c>
      <c r="AZ28" s="33">
        <f t="shared" si="114"/>
        <v>154.27217220318832</v>
      </c>
      <c r="BA28" s="33">
        <f t="shared" si="114"/>
        <v>161.59485627315428</v>
      </c>
      <c r="BB28" s="33">
        <f t="shared" si="114"/>
        <v>6.9037937645216108</v>
      </c>
      <c r="BC28" s="33">
        <f t="shared" si="114"/>
        <v>0</v>
      </c>
      <c r="BD28" s="33">
        <f t="shared" si="114"/>
        <v>0</v>
      </c>
      <c r="BE28" s="33">
        <f t="shared" si="114"/>
        <v>0</v>
      </c>
      <c r="BF28" s="33">
        <f t="shared" si="114"/>
        <v>0</v>
      </c>
      <c r="BG28" s="33">
        <f t="shared" si="114"/>
        <v>0</v>
      </c>
      <c r="BH28" s="33">
        <f t="shared" si="114"/>
        <v>0</v>
      </c>
      <c r="BI28" s="33">
        <f t="shared" si="114"/>
        <v>0</v>
      </c>
      <c r="BJ28" s="33">
        <f t="shared" si="114"/>
        <v>0</v>
      </c>
      <c r="BK28" s="33">
        <f t="shared" si="114"/>
        <v>0</v>
      </c>
      <c r="BL28" s="33">
        <f t="shared" si="114"/>
        <v>0</v>
      </c>
      <c r="BM28" s="33">
        <f t="shared" si="114"/>
        <v>38.791434839820369</v>
      </c>
      <c r="BN28" s="33">
        <f t="shared" ref="BN28:CX28" si="115">BN114</f>
        <v>39.208406930809367</v>
      </c>
      <c r="BO28" s="33">
        <f t="shared" si="115"/>
        <v>39.634440554505773</v>
      </c>
      <c r="BP28" s="33">
        <f t="shared" si="115"/>
        <v>40.069834340205794</v>
      </c>
      <c r="BQ28" s="33">
        <f t="shared" si="115"/>
        <v>40.514900185011967</v>
      </c>
      <c r="BR28" s="33">
        <f t="shared" si="115"/>
        <v>40.96996399895383</v>
      </c>
      <c r="BS28" s="33">
        <f t="shared" si="115"/>
        <v>41.340264424568225</v>
      </c>
      <c r="BT28" s="33">
        <f t="shared" si="115"/>
        <v>41.815269258171874</v>
      </c>
      <c r="BU28" s="33">
        <f t="shared" si="115"/>
        <v>42.30131670323599</v>
      </c>
      <c r="BV28" s="33">
        <f t="shared" si="115"/>
        <v>42.798796355754746</v>
      </c>
      <c r="BW28" s="33">
        <f t="shared" si="115"/>
        <v>43.308116357013276</v>
      </c>
      <c r="BX28" s="33">
        <f t="shared" si="115"/>
        <v>43.829704510353281</v>
      </c>
      <c r="BY28" s="33">
        <f t="shared" si="115"/>
        <v>44.364009479622354</v>
      </c>
      <c r="BZ28" s="33">
        <f t="shared" si="115"/>
        <v>44.91150207636278</v>
      </c>
      <c r="CA28" s="33">
        <f t="shared" si="115"/>
        <v>45.472676643502027</v>
      </c>
      <c r="CB28" s="33">
        <f t="shared" si="115"/>
        <v>46.048052544092009</v>
      </c>
      <c r="CC28" s="33">
        <f t="shared" si="115"/>
        <v>46.638175764520895</v>
      </c>
      <c r="CD28" s="33">
        <f t="shared" si="115"/>
        <v>47.243620642599872</v>
      </c>
      <c r="CE28" s="33">
        <f t="shared" si="115"/>
        <v>47.86499173202165</v>
      </c>
      <c r="CF28" s="33">
        <f t="shared" si="115"/>
        <v>48.502925815913656</v>
      </c>
      <c r="CG28" s="33">
        <f t="shared" si="115"/>
        <v>49.158094083583237</v>
      </c>
      <c r="CH28" s="33">
        <f t="shared" si="115"/>
        <v>49.831204486096993</v>
      </c>
      <c r="CI28" s="33">
        <f t="shared" si="115"/>
        <v>50.523004288073182</v>
      </c>
      <c r="CJ28" s="33">
        <f t="shared" si="115"/>
        <v>51.234282835023613</v>
      </c>
      <c r="CK28" s="33">
        <f t="shared" si="115"/>
        <v>51.965874557790578</v>
      </c>
      <c r="CL28" s="33">
        <f t="shared" si="115"/>
        <v>52.718662238120729</v>
      </c>
      <c r="CM28" s="33">
        <f t="shared" si="115"/>
        <v>53.493580562245604</v>
      </c>
      <c r="CN28" s="33">
        <f t="shared" si="115"/>
        <v>54.291619992544838</v>
      </c>
      <c r="CO28" s="33">
        <f t="shared" si="115"/>
        <v>55.113830991012158</v>
      </c>
      <c r="CP28" s="33">
        <f t="shared" si="115"/>
        <v>55.961328632392444</v>
      </c>
      <c r="CQ28" s="33">
        <f t="shared" si="115"/>
        <v>56.835297649589407</v>
      </c>
      <c r="CR28" s="33">
        <f t="shared" si="115"/>
        <v>57.736997959349871</v>
      </c>
      <c r="CS28" s="33">
        <f t="shared" si="115"/>
        <v>58.667770722422503</v>
      </c>
      <c r="CT28" s="33">
        <f t="shared" si="115"/>
        <v>59.629044999492415</v>
      </c>
      <c r="CU28" s="33">
        <f t="shared" si="115"/>
        <v>60.761805014585889</v>
      </c>
      <c r="CV28" s="33">
        <f t="shared" si="115"/>
        <v>61.791120928014536</v>
      </c>
      <c r="CW28" s="33">
        <f t="shared" si="115"/>
        <v>62.855911380193575</v>
      </c>
      <c r="CX28" s="33">
        <f t="shared" si="115"/>
        <v>63.958042429051773</v>
      </c>
      <c r="CY28" s="33">
        <f t="shared" ref="CY28:EM28" si="116">CY114</f>
        <v>65.099513348030953</v>
      </c>
      <c r="CZ28" s="33">
        <f t="shared" si="116"/>
        <v>66.282468729710104</v>
      </c>
      <c r="DA28" s="33">
        <f t="shared" si="116"/>
        <v>67.509211933498818</v>
      </c>
      <c r="DB28" s="33">
        <f t="shared" si="116"/>
        <v>68.782220054814076</v>
      </c>
      <c r="DC28" s="33">
        <f t="shared" si="116"/>
        <v>70.104160620432125</v>
      </c>
      <c r="DD28" s="33">
        <f t="shared" si="116"/>
        <v>71.477910246796995</v>
      </c>
      <c r="DE28" s="33">
        <f t="shared" si="116"/>
        <v>72.906575535927217</v>
      </c>
      <c r="DF28" s="33">
        <f t="shared" si="116"/>
        <v>74.393516528374434</v>
      </c>
      <c r="DG28" s="33">
        <f t="shared" si="116"/>
        <v>75.94237308589426</v>
      </c>
      <c r="DH28" s="33">
        <f t="shared" si="116"/>
        <v>77.557094639880049</v>
      </c>
      <c r="DI28" s="33">
        <f t="shared" si="116"/>
        <v>79.241973817392719</v>
      </c>
      <c r="DJ28" s="33">
        <f t="shared" si="116"/>
        <v>81.001684547549957</v>
      </c>
      <c r="DK28" s="33">
        <f t="shared" si="116"/>
        <v>82.841325360553213</v>
      </c>
      <c r="DL28" s="33">
        <f t="shared" si="116"/>
        <v>84.766468724051919</v>
      </c>
      <c r="DM28" s="33">
        <f t="shared" si="116"/>
        <v>86.783217422319325</v>
      </c>
      <c r="DN28" s="33">
        <f t="shared" si="116"/>
        <v>88.898269179755886</v>
      </c>
      <c r="DO28" s="33">
        <f t="shared" si="116"/>
        <v>91.118990970350879</v>
      </c>
      <c r="DP28" s="33">
        <f t="shared" si="116"/>
        <v>93.453504750215757</v>
      </c>
      <c r="DQ28" s="33">
        <f t="shared" si="116"/>
        <v>95.91078671571033</v>
      </c>
      <c r="DR28" s="33">
        <f t="shared" si="116"/>
        <v>98.500782643898305</v>
      </c>
      <c r="DS28" s="33">
        <f t="shared" si="116"/>
        <v>101.23454243973936</v>
      </c>
      <c r="DT28" s="33">
        <f t="shared" si="116"/>
        <v>104.12437772793888</v>
      </c>
      <c r="DU28" s="33">
        <f t="shared" si="116"/>
        <v>107.1840472295863</v>
      </c>
      <c r="DV28" s="33">
        <f t="shared" si="116"/>
        <v>110.42897581174975</v>
      </c>
      <c r="DW28" s="33">
        <f t="shared" si="116"/>
        <v>113.87651456879949</v>
      </c>
      <c r="DX28" s="33">
        <f t="shared" si="116"/>
        <v>117.54625119135898</v>
      </c>
      <c r="DY28" s="33">
        <f t="shared" si="116"/>
        <v>121.46038234445317</v>
      </c>
      <c r="DZ28" s="33">
        <f t="shared" si="116"/>
        <v>125.64416300647952</v>
      </c>
      <c r="EA28" s="33">
        <f t="shared" si="116"/>
        <v>130.12645198775863</v>
      </c>
      <c r="EB28" s="33">
        <f t="shared" si="116"/>
        <v>134.94037853528263</v>
      </c>
      <c r="EC28" s="33">
        <f t="shared" si="116"/>
        <v>140.12416258465726</v>
      </c>
      <c r="ED28" s="33">
        <f t="shared" si="116"/>
        <v>145.72213162674092</v>
      </c>
      <c r="EE28" s="33">
        <f t="shared" si="116"/>
        <v>151.78599146036342</v>
      </c>
      <c r="EF28" s="33">
        <f t="shared" si="116"/>
        <v>158.37642799595588</v>
      </c>
      <c r="EG28" s="33">
        <f t="shared" si="116"/>
        <v>151.48155990599508</v>
      </c>
      <c r="EH28" s="33">
        <f t="shared" si="116"/>
        <v>7.3500000000000005</v>
      </c>
      <c r="EI28" s="33">
        <f t="shared" si="116"/>
        <v>7.3500000000000005</v>
      </c>
      <c r="EJ28" s="33">
        <f t="shared" si="116"/>
        <v>7.3500000000000005</v>
      </c>
      <c r="EK28" s="33">
        <f t="shared" si="116"/>
        <v>7.3500000000000005</v>
      </c>
      <c r="EL28" s="33">
        <f t="shared" si="116"/>
        <v>7.3500000000000005</v>
      </c>
      <c r="EM28" s="33">
        <f t="shared" si="116"/>
        <v>7.3500000000000005</v>
      </c>
      <c r="EN28" s="33">
        <f t="shared" ref="EN28:EY28" si="117">EN114</f>
        <v>7.3500000000000005</v>
      </c>
      <c r="EO28" s="33">
        <f t="shared" si="117"/>
        <v>7.3500000000000005</v>
      </c>
      <c r="EP28" s="33">
        <f t="shared" si="117"/>
        <v>7.3500000000000005</v>
      </c>
      <c r="EQ28" s="33">
        <f t="shared" si="117"/>
        <v>7.3500000000000005</v>
      </c>
      <c r="ER28" s="33">
        <f t="shared" si="117"/>
        <v>7.3500000000000005</v>
      </c>
      <c r="ES28" s="33">
        <f t="shared" si="117"/>
        <v>7.3500000000000005</v>
      </c>
      <c r="ET28" s="33">
        <f t="shared" si="117"/>
        <v>7.3500000000000005</v>
      </c>
      <c r="EU28" s="33">
        <f t="shared" si="117"/>
        <v>7.3500000000000005</v>
      </c>
      <c r="EV28" s="33">
        <f t="shared" si="117"/>
        <v>7.3500000000000005</v>
      </c>
      <c r="EW28" s="33">
        <f t="shared" si="117"/>
        <v>7.3500000000000005</v>
      </c>
      <c r="EX28" s="33">
        <f t="shared" si="117"/>
        <v>-0.29400000000000004</v>
      </c>
      <c r="EY28" s="33">
        <f t="shared" si="117"/>
        <v>-0.29400000000000004</v>
      </c>
      <c r="EZ28" s="33">
        <f t="shared" ref="EZ28:HK28" si="118">EZ114</f>
        <v>-0.29400000000000004</v>
      </c>
      <c r="FA28" s="33">
        <f t="shared" si="118"/>
        <v>-0.29400000000000004</v>
      </c>
      <c r="FB28" s="33">
        <f t="shared" si="118"/>
        <v>-0.29400000000000004</v>
      </c>
      <c r="FC28" s="33">
        <f t="shared" si="118"/>
        <v>0</v>
      </c>
      <c r="FD28" s="33">
        <f t="shared" si="118"/>
        <v>0</v>
      </c>
      <c r="FE28" s="33">
        <f t="shared" si="118"/>
        <v>0</v>
      </c>
      <c r="FF28" s="33">
        <f t="shared" si="118"/>
        <v>0</v>
      </c>
      <c r="FG28" s="33">
        <f t="shared" si="118"/>
        <v>0</v>
      </c>
      <c r="FH28" s="33">
        <f t="shared" si="118"/>
        <v>0</v>
      </c>
      <c r="FI28" s="33">
        <f t="shared" si="118"/>
        <v>0</v>
      </c>
      <c r="FJ28" s="33">
        <f t="shared" si="118"/>
        <v>0</v>
      </c>
      <c r="FK28" s="33">
        <f t="shared" si="118"/>
        <v>0</v>
      </c>
      <c r="FL28" s="33">
        <f t="shared" si="118"/>
        <v>0</v>
      </c>
      <c r="FM28" s="33">
        <f t="shared" si="118"/>
        <v>0</v>
      </c>
      <c r="FN28" s="33">
        <f t="shared" si="118"/>
        <v>0</v>
      </c>
      <c r="FO28" s="33">
        <f t="shared" si="118"/>
        <v>0</v>
      </c>
      <c r="FP28" s="33">
        <f t="shared" si="118"/>
        <v>0</v>
      </c>
      <c r="FQ28" s="33">
        <f t="shared" si="118"/>
        <v>0</v>
      </c>
      <c r="FR28" s="33">
        <f t="shared" si="118"/>
        <v>0</v>
      </c>
      <c r="FS28" s="33">
        <f t="shared" si="118"/>
        <v>0</v>
      </c>
      <c r="FT28" s="33">
        <f t="shared" si="118"/>
        <v>0</v>
      </c>
      <c r="FU28" s="33">
        <f t="shared" si="118"/>
        <v>0</v>
      </c>
      <c r="FV28" s="33">
        <f t="shared" si="118"/>
        <v>0</v>
      </c>
      <c r="FW28" s="33">
        <f t="shared" si="118"/>
        <v>0</v>
      </c>
      <c r="FX28" s="33">
        <f t="shared" si="118"/>
        <v>0</v>
      </c>
      <c r="FY28" s="33">
        <f t="shared" si="118"/>
        <v>0</v>
      </c>
      <c r="FZ28" s="33">
        <f t="shared" si="118"/>
        <v>0</v>
      </c>
      <c r="GA28" s="33">
        <f t="shared" si="118"/>
        <v>0</v>
      </c>
      <c r="GB28" s="33">
        <f t="shared" si="118"/>
        <v>0</v>
      </c>
      <c r="GC28" s="33">
        <f t="shared" si="118"/>
        <v>0</v>
      </c>
      <c r="GD28" s="33">
        <f t="shared" si="118"/>
        <v>0</v>
      </c>
      <c r="GE28" s="33">
        <f t="shared" si="118"/>
        <v>0</v>
      </c>
      <c r="GF28" s="33">
        <f t="shared" si="118"/>
        <v>0</v>
      </c>
      <c r="GG28" s="33">
        <f t="shared" si="118"/>
        <v>0</v>
      </c>
      <c r="GH28" s="33">
        <f t="shared" si="118"/>
        <v>0</v>
      </c>
      <c r="GI28" s="33">
        <f t="shared" si="118"/>
        <v>0</v>
      </c>
      <c r="GJ28" s="33">
        <f t="shared" si="118"/>
        <v>0</v>
      </c>
      <c r="GK28" s="33">
        <f t="shared" si="118"/>
        <v>0</v>
      </c>
      <c r="GL28" s="33">
        <f t="shared" si="118"/>
        <v>0</v>
      </c>
      <c r="GM28" s="33">
        <f t="shared" si="118"/>
        <v>0</v>
      </c>
      <c r="GN28" s="33">
        <f t="shared" si="118"/>
        <v>0</v>
      </c>
      <c r="GO28" s="33">
        <f t="shared" si="118"/>
        <v>0</v>
      </c>
      <c r="GP28" s="33">
        <f t="shared" si="118"/>
        <v>0</v>
      </c>
      <c r="GQ28" s="33">
        <f t="shared" si="118"/>
        <v>0</v>
      </c>
      <c r="GR28" s="33">
        <f t="shared" si="118"/>
        <v>0</v>
      </c>
      <c r="GS28" s="33">
        <f t="shared" si="118"/>
        <v>0</v>
      </c>
      <c r="GT28" s="33">
        <f t="shared" si="118"/>
        <v>0</v>
      </c>
      <c r="GU28" s="33">
        <f t="shared" si="118"/>
        <v>0</v>
      </c>
      <c r="GV28" s="33">
        <f t="shared" si="118"/>
        <v>0</v>
      </c>
      <c r="GW28" s="33">
        <f t="shared" si="118"/>
        <v>0</v>
      </c>
      <c r="GX28" s="33">
        <f t="shared" si="118"/>
        <v>0</v>
      </c>
      <c r="GY28" s="33">
        <f t="shared" si="118"/>
        <v>0</v>
      </c>
      <c r="GZ28" s="33">
        <f t="shared" si="118"/>
        <v>0</v>
      </c>
      <c r="HA28" s="33">
        <f t="shared" si="118"/>
        <v>0</v>
      </c>
      <c r="HB28" s="33">
        <f t="shared" si="118"/>
        <v>0</v>
      </c>
      <c r="HC28" s="33">
        <f t="shared" si="118"/>
        <v>0</v>
      </c>
      <c r="HD28" s="33">
        <f t="shared" si="118"/>
        <v>0</v>
      </c>
      <c r="HE28" s="33">
        <f t="shared" si="118"/>
        <v>0</v>
      </c>
      <c r="HF28" s="33">
        <f t="shared" si="118"/>
        <v>0</v>
      </c>
      <c r="HG28" s="33">
        <f t="shared" si="118"/>
        <v>0</v>
      </c>
      <c r="HH28" s="33">
        <f t="shared" si="118"/>
        <v>0</v>
      </c>
      <c r="HI28" s="33">
        <f t="shared" si="118"/>
        <v>0</v>
      </c>
      <c r="HJ28" s="33">
        <f t="shared" si="118"/>
        <v>0</v>
      </c>
      <c r="HK28" s="33">
        <f t="shared" si="118"/>
        <v>0</v>
      </c>
      <c r="HL28" s="33">
        <f t="shared" ref="HL28:IR28" si="119">HL114</f>
        <v>0</v>
      </c>
      <c r="HM28" s="33">
        <f t="shared" si="119"/>
        <v>0</v>
      </c>
      <c r="HN28" s="33">
        <f t="shared" si="119"/>
        <v>0</v>
      </c>
      <c r="HO28" s="33">
        <f t="shared" si="119"/>
        <v>0</v>
      </c>
      <c r="HP28" s="33">
        <f t="shared" si="119"/>
        <v>0</v>
      </c>
      <c r="HQ28" s="33">
        <f t="shared" si="119"/>
        <v>0</v>
      </c>
      <c r="HR28" s="33">
        <f t="shared" si="119"/>
        <v>0</v>
      </c>
      <c r="HS28" s="33">
        <f t="shared" si="119"/>
        <v>0</v>
      </c>
      <c r="HT28" s="33">
        <f t="shared" si="119"/>
        <v>0</v>
      </c>
      <c r="HU28" s="33">
        <f t="shared" si="119"/>
        <v>0</v>
      </c>
      <c r="HV28" s="33">
        <f t="shared" si="119"/>
        <v>0</v>
      </c>
      <c r="HW28" s="33">
        <f t="shared" si="119"/>
        <v>0</v>
      </c>
      <c r="HX28" s="33">
        <f t="shared" si="119"/>
        <v>0</v>
      </c>
      <c r="HY28" s="33">
        <f t="shared" si="119"/>
        <v>0</v>
      </c>
      <c r="HZ28" s="33">
        <f t="shared" si="119"/>
        <v>0</v>
      </c>
      <c r="IA28" s="33">
        <f t="shared" si="119"/>
        <v>0</v>
      </c>
      <c r="IB28" s="33">
        <f t="shared" si="119"/>
        <v>0</v>
      </c>
      <c r="IC28" s="33">
        <f t="shared" si="119"/>
        <v>0</v>
      </c>
      <c r="ID28" s="33">
        <f t="shared" si="119"/>
        <v>0</v>
      </c>
      <c r="IE28" s="33">
        <f t="shared" si="119"/>
        <v>0</v>
      </c>
      <c r="IF28" s="33">
        <f t="shared" si="119"/>
        <v>0</v>
      </c>
      <c r="IG28" s="33">
        <f t="shared" si="119"/>
        <v>0</v>
      </c>
      <c r="IH28" s="33">
        <f t="shared" si="119"/>
        <v>0</v>
      </c>
      <c r="II28" s="33">
        <f t="shared" si="119"/>
        <v>0</v>
      </c>
      <c r="IJ28" s="33">
        <f t="shared" si="119"/>
        <v>0</v>
      </c>
      <c r="IK28" s="33">
        <f t="shared" si="119"/>
        <v>0</v>
      </c>
      <c r="IL28" s="33">
        <f t="shared" si="119"/>
        <v>0</v>
      </c>
      <c r="IM28" s="33">
        <f t="shared" si="119"/>
        <v>0</v>
      </c>
      <c r="IN28" s="33">
        <f t="shared" si="119"/>
        <v>0</v>
      </c>
      <c r="IO28" s="33">
        <f t="shared" si="119"/>
        <v>0</v>
      </c>
      <c r="IP28" s="33">
        <f t="shared" si="119"/>
        <v>0</v>
      </c>
      <c r="IQ28" s="33">
        <f t="shared" si="119"/>
        <v>0</v>
      </c>
      <c r="IR28" s="34">
        <f t="shared" si="119"/>
        <v>0</v>
      </c>
    </row>
    <row r="29" spans="1:255" ht="12" customHeight="1" x14ac:dyDescent="0.25">
      <c r="A29" s="62" t="s">
        <v>106</v>
      </c>
      <c r="B29" s="150"/>
      <c r="C29" s="33">
        <f t="shared" ref="C29:BM29" si="120">C116</f>
        <v>0</v>
      </c>
      <c r="D29" s="33">
        <f t="shared" si="120"/>
        <v>-2.6379472074788968E-7</v>
      </c>
      <c r="E29" s="33">
        <f t="shared" si="120"/>
        <v>-2.2781910509611647E-6</v>
      </c>
      <c r="F29" s="33">
        <f t="shared" si="120"/>
        <v>-9.2690007445495048E-6</v>
      </c>
      <c r="G29" s="33">
        <f t="shared" si="120"/>
        <v>-2.6521636162124551E-5</v>
      </c>
      <c r="H29" s="33">
        <f t="shared" si="120"/>
        <v>-6.1743629204524808E-5</v>
      </c>
      <c r="I29" s="33">
        <f t="shared" si="120"/>
        <v>-1.254737847415921E-4</v>
      </c>
      <c r="J29" s="33">
        <f t="shared" si="120"/>
        <v>-2.3154293987515118E-4</v>
      </c>
      <c r="K29" s="33">
        <f t="shared" si="120"/>
        <v>-3.9759148969320535E-4</v>
      </c>
      <c r="L29" s="33">
        <f t="shared" si="120"/>
        <v>-6.4564892654850325E-4</v>
      </c>
      <c r="M29" s="33">
        <f t="shared" si="120"/>
        <v>-1.0027805735557394E-3</v>
      </c>
      <c r="N29" s="33">
        <f t="shared" si="120"/>
        <v>-1.5018064310350354E-3</v>
      </c>
      <c r="O29" s="33">
        <f t="shared" si="120"/>
        <v>-2.1820965188990016E-3</v>
      </c>
      <c r="P29" s="33">
        <f t="shared" si="120"/>
        <v>-3.0904461916669845E-3</v>
      </c>
      <c r="Q29" s="33">
        <f t="shared" si="120"/>
        <v>-4.2820336236850665E-3</v>
      </c>
      <c r="R29" s="33">
        <f t="shared" si="120"/>
        <v>-5.8214596178984834E-3</v>
      </c>
      <c r="S29" s="33">
        <f t="shared" si="120"/>
        <v>-7.7838672313106372E-3</v>
      </c>
      <c r="T29" s="33">
        <f t="shared" si="120"/>
        <v>-1.0256135406748967E-2</v>
      </c>
      <c r="U29" s="33">
        <f t="shared" si="120"/>
        <v>-1.3338136022262859E-2</v>
      </c>
      <c r="V29" s="33">
        <f t="shared" si="120"/>
        <v>-1.7144037589702066E-2</v>
      </c>
      <c r="W29" s="33">
        <f t="shared" si="120"/>
        <v>-2.1803631466639217E-2</v>
      </c>
      <c r="X29" s="33">
        <f t="shared" si="120"/>
        <v>-2.746364785146227E-2</v>
      </c>
      <c r="Y29" s="33">
        <f t="shared" si="120"/>
        <v>-3.4289017252646659E-2</v>
      </c>
      <c r="Z29" s="33">
        <f t="shared" si="120"/>
        <v>-4.2464018381622282E-2</v>
      </c>
      <c r="AA29" s="33">
        <f t="shared" si="120"/>
        <v>-5.2193239675858649E-2</v>
      </c>
      <c r="AB29" s="33">
        <f t="shared" si="120"/>
        <v>-6.3702261732174748E-2</v>
      </c>
      <c r="AC29" s="33">
        <f t="shared" si="120"/>
        <v>-7.7237950740368433E-2</v>
      </c>
      <c r="AD29" s="33">
        <f t="shared" si="120"/>
        <v>-9.3068224868261495E-2</v>
      </c>
      <c r="AE29" s="33">
        <f t="shared" si="120"/>
        <v>-0.1114811290246962</v>
      </c>
      <c r="AF29" s="33">
        <f t="shared" si="120"/>
        <v>-0.13278305416395142</v>
      </c>
      <c r="AG29" s="33">
        <f t="shared" si="120"/>
        <v>-0.15729586288500741</v>
      </c>
      <c r="AH29" s="33">
        <f t="shared" si="120"/>
        <v>-0.18535272456080065</v>
      </c>
      <c r="AI29" s="33">
        <f t="shared" si="120"/>
        <v>-0.21729239100000086</v>
      </c>
      <c r="AJ29" s="33">
        <f t="shared" si="120"/>
        <v>-0.253451669015476</v>
      </c>
      <c r="AK29" s="33">
        <f t="shared" si="120"/>
        <v>-0.29415588531787762</v>
      </c>
      <c r="AL29" s="33">
        <f t="shared" si="120"/>
        <v>-0.33970700123768438</v>
      </c>
      <c r="AM29" s="33">
        <f t="shared" si="120"/>
        <v>-0.39036934489899977</v>
      </c>
      <c r="AN29" s="33">
        <f t="shared" si="120"/>
        <v>-0.4463527426677274</v>
      </c>
      <c r="AO29" s="33">
        <f t="shared" si="120"/>
        <v>-0.50779307782022443</v>
      </c>
      <c r="AP29" s="33">
        <f t="shared" si="120"/>
        <v>-0.5747303810885569</v>
      </c>
      <c r="AQ29" s="33">
        <f t="shared" si="120"/>
        <v>-0.64708452089132606</v>
      </c>
      <c r="AR29" s="33">
        <f t="shared" si="120"/>
        <v>-0.7246292210638785</v>
      </c>
      <c r="AS29" s="33">
        <f t="shared" si="120"/>
        <v>-0.80696474828141618</v>
      </c>
      <c r="AT29" s="33">
        <f t="shared" si="120"/>
        <v>-0.89349000599531792</v>
      </c>
      <c r="AU29" s="33">
        <f t="shared" si="120"/>
        <v>-0.98337486427362819</v>
      </c>
      <c r="AV29" s="33">
        <f t="shared" si="120"/>
        <v>-1.0755340647931462</v>
      </c>
      <c r="AW29" s="33">
        <f t="shared" si="120"/>
        <v>-1.168602954284097</v>
      </c>
      <c r="AX29" s="33">
        <f t="shared" si="120"/>
        <v>-1.260916064824869</v>
      </c>
      <c r="AY29" s="33">
        <f t="shared" si="120"/>
        <v>-1.3526433514973633</v>
      </c>
      <c r="AZ29" s="33">
        <f t="shared" si="120"/>
        <v>-1.4469727343794148</v>
      </c>
      <c r="BA29" s="33">
        <f t="shared" si="120"/>
        <v>-1.5461064631226691</v>
      </c>
      <c r="BB29" s="33">
        <f t="shared" si="120"/>
        <v>-1.5318566740770621</v>
      </c>
      <c r="BC29" s="33">
        <f t="shared" si="120"/>
        <v>-1.5026882563829531</v>
      </c>
      <c r="BD29" s="33">
        <f t="shared" si="120"/>
        <v>-1.4732197170051222</v>
      </c>
      <c r="BE29" s="33">
        <f t="shared" si="120"/>
        <v>-1.4438934823456293</v>
      </c>
      <c r="BF29" s="33">
        <f t="shared" si="120"/>
        <v>-1.414706588662284</v>
      </c>
      <c r="BG29" s="33">
        <f t="shared" si="120"/>
        <v>-1.385655792860689</v>
      </c>
      <c r="BH29" s="33">
        <f t="shared" si="120"/>
        <v>-1.356737888893349</v>
      </c>
      <c r="BI29" s="33">
        <f t="shared" si="120"/>
        <v>-1.3279497067410375</v>
      </c>
      <c r="BJ29" s="33">
        <f t="shared" si="120"/>
        <v>-1.2992881114232659</v>
      </c>
      <c r="BK29" s="33">
        <f t="shared" si="120"/>
        <v>-1.2707500020251246</v>
      </c>
      <c r="BL29" s="33">
        <f t="shared" si="120"/>
        <v>-1.2423326210400774</v>
      </c>
      <c r="BM29" s="33">
        <f t="shared" si="120"/>
        <v>-1.2370407366356631</v>
      </c>
      <c r="BN29" s="33">
        <f t="shared" ref="BN29:DY29" si="121">BN116</f>
        <v>-1.2338854787635682</v>
      </c>
      <c r="BO29" s="33">
        <f t="shared" si="121"/>
        <v>-1.2304216721654484</v>
      </c>
      <c r="BP29" s="33">
        <f t="shared" si="121"/>
        <v>-1.2266538721441975</v>
      </c>
      <c r="BQ29" s="33">
        <f t="shared" si="121"/>
        <v>-1.222586868804683</v>
      </c>
      <c r="BR29" s="33">
        <f t="shared" si="121"/>
        <v>-1.2182257344898062</v>
      </c>
      <c r="BS29" s="33">
        <f t="shared" si="121"/>
        <v>-1.2071180475227266</v>
      </c>
      <c r="BT29" s="33">
        <f t="shared" si="121"/>
        <v>-1.1889516201208608</v>
      </c>
      <c r="BU29" s="33">
        <f t="shared" si="121"/>
        <v>-1.1699661279753855</v>
      </c>
      <c r="BV29" s="33">
        <f t="shared" si="121"/>
        <v>-1.1501493253426815</v>
      </c>
      <c r="BW29" s="33">
        <f t="shared" si="121"/>
        <v>-1.1294881114504278</v>
      </c>
      <c r="BX29" s="33">
        <f t="shared" si="121"/>
        <v>-1.1079693165238496</v>
      </c>
      <c r="BY29" s="33">
        <f t="shared" si="121"/>
        <v>-1.0855788355593177</v>
      </c>
      <c r="BZ29" s="33">
        <f t="shared" si="121"/>
        <v>-1.0623024878104843</v>
      </c>
      <c r="CA29" s="33">
        <f t="shared" si="121"/>
        <v>-1.0381260329745601</v>
      </c>
      <c r="CB29" s="33">
        <f t="shared" si="121"/>
        <v>-1.0130342368865968</v>
      </c>
      <c r="CC29" s="33">
        <f t="shared" si="121"/>
        <v>-0.98701128524407977</v>
      </c>
      <c r="CD29" s="33">
        <f t="shared" si="121"/>
        <v>-0.96004075384189491</v>
      </c>
      <c r="CE29" s="33">
        <f t="shared" si="121"/>
        <v>-0.93210612055190722</v>
      </c>
      <c r="CF29" s="33">
        <f t="shared" si="121"/>
        <v>-0.90319023572556034</v>
      </c>
      <c r="CG29" s="33">
        <f t="shared" si="121"/>
        <v>-0.87327472707329434</v>
      </c>
      <c r="CH29" s="33">
        <f t="shared" si="121"/>
        <v>-0.8423410674272418</v>
      </c>
      <c r="CI29" s="33">
        <f t="shared" si="121"/>
        <v>-0.81037060313246911</v>
      </c>
      <c r="CJ29" s="33">
        <f t="shared" si="121"/>
        <v>-0.77734333908711051</v>
      </c>
      <c r="CK29" s="33">
        <f t="shared" si="121"/>
        <v>-0.74323782030569419</v>
      </c>
      <c r="CL29" s="33">
        <f t="shared" si="121"/>
        <v>-0.70803299691624488</v>
      </c>
      <c r="CM29" s="33">
        <f t="shared" si="121"/>
        <v>-0.67170694445030676</v>
      </c>
      <c r="CN29" s="33">
        <f t="shared" si="121"/>
        <v>-0.63423613622353514</v>
      </c>
      <c r="CO29" s="33">
        <f t="shared" si="121"/>
        <v>-0.59559672450041035</v>
      </c>
      <c r="CP29" s="33">
        <f t="shared" si="121"/>
        <v>-0.55576382353092413</v>
      </c>
      <c r="CQ29" s="33">
        <f t="shared" si="121"/>
        <v>-0.51471221780775522</v>
      </c>
      <c r="CR29" s="33">
        <f t="shared" si="121"/>
        <v>-0.47241557516508692</v>
      </c>
      <c r="CS29" s="33">
        <f t="shared" si="121"/>
        <v>-0.42884556136232277</v>
      </c>
      <c r="CT29" s="33">
        <f t="shared" si="121"/>
        <v>-0.38397248044157095</v>
      </c>
      <c r="CU29" s="33">
        <f t="shared" si="121"/>
        <v>-0.35211639697490682</v>
      </c>
      <c r="CV29" s="33">
        <f t="shared" si="121"/>
        <v>-0.33414093796864108</v>
      </c>
      <c r="CW29" s="33">
        <f t="shared" si="121"/>
        <v>-0.31618720636470243</v>
      </c>
      <c r="CX29" s="33">
        <f t="shared" si="121"/>
        <v>-0.29829173869711667</v>
      </c>
      <c r="CY29" s="33">
        <f t="shared" si="121"/>
        <v>-0.28049272696716798</v>
      </c>
      <c r="CZ29" s="33">
        <f t="shared" si="121"/>
        <v>-0.26283011806572176</v>
      </c>
      <c r="DA29" s="33">
        <f t="shared" si="121"/>
        <v>-0.24534880704777606</v>
      </c>
      <c r="DB29" s="33">
        <f t="shared" si="121"/>
        <v>-0.2280969624143836</v>
      </c>
      <c r="DC29" s="33">
        <f t="shared" si="121"/>
        <v>-0.21112630927746068</v>
      </c>
      <c r="DD29" s="33">
        <f t="shared" si="121"/>
        <v>-0.19449236974742234</v>
      </c>
      <c r="DE29" s="33">
        <f t="shared" si="121"/>
        <v>-0.17825599896605127</v>
      </c>
      <c r="DF29" s="33">
        <f t="shared" si="121"/>
        <v>-0.16248383238325914</v>
      </c>
      <c r="DG29" s="33">
        <f t="shared" si="121"/>
        <v>-0.147246332126997</v>
      </c>
      <c r="DH29" s="33">
        <f t="shared" si="121"/>
        <v>-0.13262064763239323</v>
      </c>
      <c r="DI29" s="33">
        <f t="shared" si="121"/>
        <v>-0.1186912410230434</v>
      </c>
      <c r="DJ29" s="33">
        <f t="shared" si="121"/>
        <v>-0.10554780079837656</v>
      </c>
      <c r="DK29" s="33">
        <f t="shared" si="121"/>
        <v>-9.3290008979238337E-2</v>
      </c>
      <c r="DL29" s="33">
        <f t="shared" si="121"/>
        <v>-8.2027011190803023E-2</v>
      </c>
      <c r="DM29" s="33">
        <f t="shared" si="121"/>
        <v>-7.1873824177600909E-2</v>
      </c>
      <c r="DN29" s="33">
        <f t="shared" si="121"/>
        <v>-6.2959699456769158E-2</v>
      </c>
      <c r="DO29" s="33">
        <f t="shared" si="121"/>
        <v>-5.542469090596569E-2</v>
      </c>
      <c r="DP29" s="33">
        <f t="shared" si="121"/>
        <v>-4.9420879260651418E-2</v>
      </c>
      <c r="DQ29" s="33">
        <f t="shared" si="121"/>
        <v>-4.5118752379494254E-2</v>
      </c>
      <c r="DR29" s="33">
        <f t="shared" si="121"/>
        <v>-4.2702106988144806E-2</v>
      </c>
      <c r="DS29" s="33">
        <f t="shared" si="121"/>
        <v>-4.2371299698061193E-2</v>
      </c>
      <c r="DT29" s="33">
        <f t="shared" si="121"/>
        <v>-4.4348938761686441E-2</v>
      </c>
      <c r="DU29" s="33">
        <f t="shared" si="121"/>
        <v>-4.8882575213610835E-2</v>
      </c>
      <c r="DV29" s="33">
        <f t="shared" si="121"/>
        <v>-5.6245654607664619E-2</v>
      </c>
      <c r="DW29" s="33">
        <f t="shared" si="121"/>
        <v>-6.6738528804307862E-2</v>
      </c>
      <c r="DX29" s="33">
        <f t="shared" si="121"/>
        <v>-8.0696326932411466E-2</v>
      </c>
      <c r="DY29" s="33">
        <f t="shared" si="121"/>
        <v>-9.8493483505990298E-2</v>
      </c>
      <c r="DZ29" s="33">
        <f t="shared" ref="DZ29:GK29" si="122">DZ116</f>
        <v>-0.12054671715031873</v>
      </c>
      <c r="EA29" s="33">
        <f t="shared" si="122"/>
        <v>-0.14732082857517526</v>
      </c>
      <c r="EB29" s="33">
        <f t="shared" si="122"/>
        <v>-0.17934095416694618</v>
      </c>
      <c r="EC29" s="33">
        <f t="shared" si="122"/>
        <v>-0.21720431187804934</v>
      </c>
      <c r="ED29" s="33">
        <f t="shared" si="122"/>
        <v>-0.20332275292003033</v>
      </c>
      <c r="EE29" s="33">
        <f t="shared" si="122"/>
        <v>-0.13230362967260589</v>
      </c>
      <c r="EF29" s="33">
        <f t="shared" si="122"/>
        <v>-5.8879106921267521E-2</v>
      </c>
      <c r="EG29" s="33">
        <f t="shared" si="122"/>
        <v>1.4111270877947391E-2</v>
      </c>
      <c r="EH29" s="33">
        <f t="shared" si="122"/>
        <v>5.1005877628085727E-2</v>
      </c>
      <c r="EI29" s="33">
        <f t="shared" si="122"/>
        <v>5.3792022347806778E-2</v>
      </c>
      <c r="EJ29" s="33">
        <f t="shared" si="122"/>
        <v>5.6403395799861755E-2</v>
      </c>
      <c r="EK29" s="33">
        <f t="shared" si="122"/>
        <v>5.8842686810749001E-2</v>
      </c>
      <c r="EL29" s="33">
        <f t="shared" si="122"/>
        <v>6.1109235082767555E-2</v>
      </c>
      <c r="EM29" s="33">
        <f t="shared" si="122"/>
        <v>6.3199011609867739E-2</v>
      </c>
      <c r="EN29" s="33">
        <f t="shared" si="122"/>
        <v>6.5114712574541045E-2</v>
      </c>
      <c r="EO29" s="33">
        <f t="shared" si="122"/>
        <v>6.6855665685579879E-2</v>
      </c>
      <c r="EP29" s="33">
        <f t="shared" si="122"/>
        <v>6.8417810492064746E-2</v>
      </c>
      <c r="EQ29" s="33">
        <f t="shared" si="122"/>
        <v>6.1260451613634359E-2</v>
      </c>
      <c r="ER29" s="33">
        <f t="shared" si="122"/>
        <v>4.7317597862274852E-2</v>
      </c>
      <c r="ES29" s="33">
        <f t="shared" si="122"/>
        <v>3.6625564077439776E-2</v>
      </c>
      <c r="ET29" s="33">
        <f t="shared" si="122"/>
        <v>2.8386706869241607E-2</v>
      </c>
      <c r="EU29" s="33">
        <f t="shared" si="122"/>
        <v>2.1996377958203084E-2</v>
      </c>
      <c r="EV29" s="33">
        <f t="shared" si="122"/>
        <v>1.6998824958136538E-2</v>
      </c>
      <c r="EW29" s="33">
        <f t="shared" si="122"/>
        <v>1.3050518476120487E-2</v>
      </c>
      <c r="EX29" s="33">
        <f t="shared" si="122"/>
        <v>9.8828009167846176E-3</v>
      </c>
      <c r="EY29" s="33">
        <f t="shared" si="122"/>
        <v>7.4116492387474864E-3</v>
      </c>
      <c r="EZ29" s="33">
        <f t="shared" si="122"/>
        <v>5.5578234623681055E-3</v>
      </c>
      <c r="FA29" s="33">
        <f t="shared" si="122"/>
        <v>4.0754719766482594E-3</v>
      </c>
      <c r="FB29" s="33">
        <f t="shared" si="122"/>
        <v>2.6924592639261391E-3</v>
      </c>
      <c r="FC29" s="33">
        <f t="shared" si="122"/>
        <v>1.2991075436730171E-3</v>
      </c>
      <c r="FD29" s="33">
        <f t="shared" si="122"/>
        <v>-1.0105037017638097E-4</v>
      </c>
      <c r="FE29" s="33">
        <f t="shared" si="122"/>
        <v>-8.0227384842146421E-4</v>
      </c>
      <c r="FF29" s="33">
        <f t="shared" si="122"/>
        <v>-8.0123376119445311E-4</v>
      </c>
      <c r="FG29" s="33">
        <f t="shared" si="122"/>
        <v>-8.0020360110211186E-4</v>
      </c>
      <c r="FH29" s="33">
        <f t="shared" si="122"/>
        <v>-7.9918335359252524E-4</v>
      </c>
      <c r="FI29" s="33">
        <f t="shared" si="122"/>
        <v>-7.9817300866125152E-4</v>
      </c>
      <c r="FJ29" s="33">
        <f t="shared" si="122"/>
        <v>-7.9717254811839666E-4</v>
      </c>
      <c r="FK29" s="33">
        <f t="shared" si="122"/>
        <v>-7.9618196468800306E-4</v>
      </c>
      <c r="FL29" s="33">
        <f t="shared" si="122"/>
        <v>-7.9520124563714489E-4</v>
      </c>
      <c r="FM29" s="33">
        <f t="shared" si="122"/>
        <v>-7.9423037641390692E-4</v>
      </c>
      <c r="FN29" s="33">
        <f t="shared" si="122"/>
        <v>-7.9326934519485803E-4</v>
      </c>
      <c r="FO29" s="33">
        <f t="shared" si="122"/>
        <v>-7.923181419755565E-4</v>
      </c>
      <c r="FP29" s="33">
        <f t="shared" si="122"/>
        <v>-7.913767540230765E-4</v>
      </c>
      <c r="FQ29" s="33">
        <f t="shared" si="122"/>
        <v>-7.9044516860449221E-4</v>
      </c>
      <c r="FR29" s="33">
        <f t="shared" si="122"/>
        <v>-7.8952337480586721E-4</v>
      </c>
      <c r="FS29" s="33">
        <f t="shared" si="122"/>
        <v>-7.8861136353225447E-4</v>
      </c>
      <c r="FT29" s="33">
        <f t="shared" si="122"/>
        <v>-7.8770911750325467E-4</v>
      </c>
      <c r="FU29" s="33">
        <f t="shared" si="122"/>
        <v>-7.868166312618996E-4</v>
      </c>
      <c r="FV29" s="33">
        <f t="shared" si="122"/>
        <v>-7.8593389116576873E-4</v>
      </c>
      <c r="FW29" s="33">
        <f t="shared" si="122"/>
        <v>-7.8506088630092563E-4</v>
      </c>
      <c r="FX29" s="33">
        <f t="shared" si="122"/>
        <v>-7.8419760666292859E-4</v>
      </c>
      <c r="FY29" s="33">
        <f t="shared" si="122"/>
        <v>-7.8334404133784119E-4</v>
      </c>
      <c r="FZ29" s="33">
        <f t="shared" si="122"/>
        <v>-7.825001757737482E-4</v>
      </c>
      <c r="GA29" s="33">
        <f t="shared" si="122"/>
        <v>-7.8166600815166021E-4</v>
      </c>
      <c r="GB29" s="33">
        <f t="shared" si="122"/>
        <v>-7.8084151846269378E-4</v>
      </c>
      <c r="GC29" s="33">
        <f t="shared" si="122"/>
        <v>-7.8002670488785952E-4</v>
      </c>
      <c r="GD29" s="33">
        <f t="shared" si="122"/>
        <v>-7.7922154832776869E-4</v>
      </c>
      <c r="GE29" s="33">
        <f t="shared" si="122"/>
        <v>-7.7842604787292657E-4</v>
      </c>
      <c r="GF29" s="33">
        <f t="shared" si="122"/>
        <v>-7.7764018715242855E-4</v>
      </c>
      <c r="GG29" s="33">
        <f t="shared" si="122"/>
        <v>-7.7686395979981171E-4</v>
      </c>
      <c r="GH29" s="33">
        <f t="shared" si="122"/>
        <v>-7.7609735308215022E-4</v>
      </c>
      <c r="GI29" s="33">
        <f t="shared" si="122"/>
        <v>-7.7534035972348647E-4</v>
      </c>
      <c r="GJ29" s="33">
        <f t="shared" si="122"/>
        <v>-7.7459297153836815E-4</v>
      </c>
      <c r="GK29" s="33">
        <f t="shared" si="122"/>
        <v>-7.7385517670336412E-4</v>
      </c>
      <c r="GL29" s="33">
        <f t="shared" ref="GL29:IR29" si="123">GL116</f>
        <v>-7.7312696612352738E-4</v>
      </c>
      <c r="GM29" s="33">
        <f t="shared" si="123"/>
        <v>-7.7240833070391091E-4</v>
      </c>
      <c r="GN29" s="33">
        <f t="shared" si="123"/>
        <v>-7.7169926498754648E-4</v>
      </c>
      <c r="GO29" s="33">
        <f t="shared" si="123"/>
        <v>-7.7099975442251889E-4</v>
      </c>
      <c r="GP29" s="33">
        <f t="shared" si="123"/>
        <v>-7.7030979446135461E-4</v>
      </c>
      <c r="GQ29" s="33">
        <f t="shared" si="123"/>
        <v>-7.6962937509961193E-4</v>
      </c>
      <c r="GR29" s="33">
        <f t="shared" si="123"/>
        <v>-7.6895848724234384E-4</v>
      </c>
      <c r="GS29" s="33">
        <f t="shared" si="123"/>
        <v>-7.682971245230874E-4</v>
      </c>
      <c r="GT29" s="33">
        <f t="shared" si="123"/>
        <v>-7.6764527693740092E-4</v>
      </c>
      <c r="GU29" s="33">
        <f t="shared" si="123"/>
        <v>-7.6700293539033737E-4</v>
      </c>
      <c r="GV29" s="33">
        <f t="shared" si="123"/>
        <v>-7.6637009351543384E-4</v>
      </c>
      <c r="GW29" s="33">
        <f t="shared" si="123"/>
        <v>-7.6574674494622741E-4</v>
      </c>
      <c r="GX29" s="33">
        <f t="shared" si="123"/>
        <v>-7.6513288058777107E-4</v>
      </c>
      <c r="GY29" s="33">
        <f t="shared" si="123"/>
        <v>-7.645284895261284E-4</v>
      </c>
      <c r="GZ29" s="33">
        <f t="shared" si="123"/>
        <v>-7.6393356812332058E-4</v>
      </c>
      <c r="HA29" s="33">
        <f t="shared" si="123"/>
        <v>-7.6334810728440061E-4</v>
      </c>
      <c r="HB29" s="33">
        <f t="shared" si="123"/>
        <v>-7.6277210155240027E-4</v>
      </c>
      <c r="HC29" s="33">
        <f t="shared" si="123"/>
        <v>-7.6220554092287784E-4</v>
      </c>
      <c r="HD29" s="33">
        <f t="shared" si="123"/>
        <v>-7.6164842175785452E-4</v>
      </c>
      <c r="HE29" s="33">
        <f t="shared" si="123"/>
        <v>-7.6110073314339388E-4</v>
      </c>
      <c r="HF29" s="33">
        <f t="shared" si="123"/>
        <v>-7.6056247144151712E-4</v>
      </c>
      <c r="HG29" s="33">
        <f t="shared" si="123"/>
        <v>-7.6003362664778251E-4</v>
      </c>
      <c r="HH29" s="33">
        <f t="shared" si="123"/>
        <v>-7.5951419785269536E-4</v>
      </c>
      <c r="HI29" s="33">
        <f t="shared" si="123"/>
        <v>-7.5900417050434044E-4</v>
      </c>
      <c r="HJ29" s="33">
        <f t="shared" si="123"/>
        <v>-7.5850354551221244E-4</v>
      </c>
      <c r="HK29" s="33">
        <f t="shared" si="123"/>
        <v>-7.5801231287186965E-4</v>
      </c>
      <c r="HL29" s="33">
        <f t="shared" si="123"/>
        <v>-7.5753046803583857E-4</v>
      </c>
      <c r="HM29" s="33">
        <f t="shared" si="123"/>
        <v>-7.5705800190917216E-4</v>
      </c>
      <c r="HN29" s="33">
        <f t="shared" si="123"/>
        <v>-7.5659491449187044E-4</v>
      </c>
      <c r="HO29" s="33">
        <f t="shared" si="123"/>
        <v>-7.5614119214151287E-4</v>
      </c>
      <c r="HP29" s="33">
        <f t="shared" si="123"/>
        <v>-7.5569683758658357E-4</v>
      </c>
      <c r="HQ29" s="33">
        <f t="shared" si="123"/>
        <v>-7.55261837184662E-4</v>
      </c>
      <c r="HR29" s="33">
        <f t="shared" si="123"/>
        <v>-7.5483619184524287E-4</v>
      </c>
      <c r="HS29" s="33">
        <f t="shared" si="123"/>
        <v>-7.5441989338287385E-4</v>
      </c>
      <c r="HT29" s="33">
        <f t="shared" si="123"/>
        <v>-7.5401293634058675E-4</v>
      </c>
      <c r="HU29" s="33">
        <f t="shared" si="123"/>
        <v>-7.5361531526141334E-4</v>
      </c>
      <c r="HV29" s="33">
        <f t="shared" si="123"/>
        <v>-7.5322702832636423E-4</v>
      </c>
      <c r="HW29" s="33">
        <f t="shared" si="123"/>
        <v>-7.5284806825948181E-4</v>
      </c>
      <c r="HX29" s="33">
        <f t="shared" si="123"/>
        <v>-7.5247842778480845E-4</v>
      </c>
      <c r="HY29" s="33">
        <f t="shared" si="123"/>
        <v>-7.5211810781183885E-4</v>
      </c>
      <c r="HZ29" s="33">
        <f t="shared" si="123"/>
        <v>-7.5176710015512072E-4</v>
      </c>
      <c r="IA29" s="33">
        <f t="shared" si="123"/>
        <v>-7.5142540026718052E-4</v>
      </c>
      <c r="IB29" s="33">
        <f t="shared" si="123"/>
        <v>-7.5109300541953417E-4</v>
      </c>
      <c r="IC29" s="33">
        <f t="shared" si="123"/>
        <v>-7.5076991106470814E-4</v>
      </c>
      <c r="ID29" s="33">
        <f t="shared" si="123"/>
        <v>-7.5045611356472364E-4</v>
      </c>
      <c r="IE29" s="33">
        <f t="shared" si="123"/>
        <v>-7.5015160746261245E-4</v>
      </c>
      <c r="IF29" s="33">
        <f t="shared" si="123"/>
        <v>-7.4985638821090106E-4</v>
      </c>
      <c r="IG29" s="33">
        <f t="shared" si="123"/>
        <v>-7.4957045490009477E-4</v>
      </c>
      <c r="IH29" s="33">
        <f t="shared" si="123"/>
        <v>-7.4929380480170948E-4</v>
      </c>
      <c r="II29" s="33">
        <f t="shared" si="123"/>
        <v>-7.4902642882079817E-4</v>
      </c>
      <c r="IJ29" s="33">
        <f t="shared" si="123"/>
        <v>-7.4876832877635024E-4</v>
      </c>
      <c r="IK29" s="33">
        <f t="shared" si="123"/>
        <v>-7.4851949830190279E-4</v>
      </c>
      <c r="IL29" s="33">
        <f t="shared" si="123"/>
        <v>-7.482799383069505E-4</v>
      </c>
      <c r="IM29" s="33">
        <f t="shared" si="123"/>
        <v>-7.4804964060604107E-4</v>
      </c>
      <c r="IN29" s="33">
        <f t="shared" si="123"/>
        <v>-7.4782860519917449E-4</v>
      </c>
      <c r="IO29" s="33">
        <f t="shared" si="123"/>
        <v>-7.4761683026736137E-4</v>
      </c>
      <c r="IP29" s="33">
        <f t="shared" si="123"/>
        <v>-7.4741430853464408E-4</v>
      </c>
      <c r="IQ29" s="33">
        <f t="shared" si="123"/>
        <v>-7.4722104363900144E-4</v>
      </c>
      <c r="IR29" s="34">
        <f t="shared" si="123"/>
        <v>-7.4703703012346523E-4</v>
      </c>
    </row>
    <row r="30" spans="1:255" ht="12.75" customHeight="1" x14ac:dyDescent="0.25">
      <c r="A30" s="416" t="s">
        <v>107</v>
      </c>
      <c r="B30" s="417"/>
      <c r="C30" s="418">
        <f t="shared" ref="C30:BM30" si="124">C118</f>
        <v>0</v>
      </c>
      <c r="D30" s="418">
        <f t="shared" si="124"/>
        <v>7.0494694303285504E-2</v>
      </c>
      <c r="E30" s="418">
        <f t="shared" si="124"/>
        <v>0.35916405708244664</v>
      </c>
      <c r="F30" s="418">
        <f t="shared" si="124"/>
        <v>1.0255645477205015</v>
      </c>
      <c r="G30" s="418">
        <f t="shared" si="124"/>
        <v>2.2419895282590017</v>
      </c>
      <c r="H30" s="418">
        <f t="shared" si="124"/>
        <v>4.1943948886619955</v>
      </c>
      <c r="I30" s="418">
        <f t="shared" si="124"/>
        <v>7.0833924279236768</v>
      </c>
      <c r="J30" s="418">
        <f t="shared" si="124"/>
        <v>11.12531304706104</v>
      </c>
      <c r="K30" s="418">
        <f t="shared" si="124"/>
        <v>16.553341142035841</v>
      </c>
      <c r="L30" s="418">
        <f t="shared" si="124"/>
        <v>23.61872070272462</v>
      </c>
      <c r="M30" s="418">
        <f t="shared" si="124"/>
        <v>32.592032491437315</v>
      </c>
      <c r="N30" s="418">
        <f t="shared" si="124"/>
        <v>43.764540226245408</v>
      </c>
      <c r="O30" s="418">
        <f t="shared" si="124"/>
        <v>57.449601899839081</v>
      </c>
      <c r="P30" s="418">
        <f t="shared" si="124"/>
        <v>73.984140149973655</v>
      </c>
      <c r="Q30" s="418">
        <f t="shared" si="124"/>
        <v>93.730162882893808</v>
      </c>
      <c r="R30" s="418">
        <f t="shared" si="124"/>
        <v>117.07632214491034</v>
      </c>
      <c r="S30" s="418">
        <f t="shared" si="124"/>
        <v>144.43949531626481</v>
      </c>
      <c r="T30" s="418">
        <f t="shared" si="124"/>
        <v>176.26636809428337</v>
      </c>
      <c r="U30" s="418">
        <f t="shared" si="124"/>
        <v>213.03499349806719</v>
      </c>
      <c r="V30" s="418">
        <f t="shared" si="124"/>
        <v>255.25629502660971</v>
      </c>
      <c r="W30" s="418">
        <f t="shared" si="124"/>
        <v>303.47547507528856</v>
      </c>
      <c r="X30" s="418">
        <f t="shared" si="124"/>
        <v>358.27328189574035</v>
      </c>
      <c r="Y30" s="418">
        <f t="shared" si="124"/>
        <v>420.26707996946891</v>
      </c>
      <c r="Z30" s="418">
        <f t="shared" si="124"/>
        <v>490.11165955710334</v>
      </c>
      <c r="AA30" s="418">
        <f t="shared" si="124"/>
        <v>568.49971139188426</v>
      </c>
      <c r="AB30" s="418">
        <f t="shared" si="124"/>
        <v>656.16188288600688</v>
      </c>
      <c r="AC30" s="418">
        <f t="shared" si="124"/>
        <v>753.86632283997187</v>
      </c>
      <c r="AD30" s="418">
        <f t="shared" si="124"/>
        <v>862.41761367561764</v>
      </c>
      <c r="AE30" s="418">
        <f t="shared" si="124"/>
        <v>982.65498365580584</v>
      </c>
      <c r="AF30" s="418">
        <f t="shared" si="124"/>
        <v>1115.4496875822983</v>
      </c>
      <c r="AG30" s="418">
        <f t="shared" si="124"/>
        <v>1261.7014470424938</v>
      </c>
      <c r="AH30" s="418">
        <f t="shared" si="124"/>
        <v>1422.3338465658785</v>
      </c>
      <c r="AI30" s="418">
        <f t="shared" si="124"/>
        <v>1598.2885985117123</v>
      </c>
      <c r="AJ30" s="418">
        <f t="shared" si="124"/>
        <v>1790.5186136784516</v>
      </c>
      <c r="AK30" s="418">
        <f t="shared" si="124"/>
        <v>1999.979851895099</v>
      </c>
      <c r="AL30" s="418">
        <f t="shared" si="124"/>
        <v>2227.6219810573439</v>
      </c>
      <c r="AM30" s="418">
        <f t="shared" si="124"/>
        <v>2474.3779372214858</v>
      </c>
      <c r="AN30" s="418">
        <f t="shared" si="124"/>
        <v>2741.1525695260411</v>
      </c>
      <c r="AO30" s="418">
        <f t="shared" si="124"/>
        <v>3028.8106583264544</v>
      </c>
      <c r="AP30" s="418">
        <f t="shared" si="124"/>
        <v>3338.1647214235045</v>
      </c>
      <c r="AQ30" s="418">
        <f t="shared" si="124"/>
        <v>3669.9631682460467</v>
      </c>
      <c r="AR30" s="418">
        <f t="shared" si="124"/>
        <v>4024.8795169311584</v>
      </c>
      <c r="AS30" s="418">
        <f t="shared" si="124"/>
        <v>4403.503566153282</v>
      </c>
      <c r="AT30" s="418">
        <f t="shared" si="124"/>
        <v>4806.3355893178359</v>
      </c>
      <c r="AU30" s="418">
        <f t="shared" si="124"/>
        <v>5233.7847972557238</v>
      </c>
      <c r="AV30" s="418">
        <f t="shared" si="124"/>
        <v>5686.1734901409636</v>
      </c>
      <c r="AW30" s="418">
        <f t="shared" si="124"/>
        <v>6163.7484970232581</v>
      </c>
      <c r="AX30" s="418">
        <f t="shared" si="124"/>
        <v>6666.7016677563515</v>
      </c>
      <c r="AY30" s="418">
        <f t="shared" si="124"/>
        <v>7193.1358990492072</v>
      </c>
      <c r="AZ30" s="418">
        <f t="shared" si="124"/>
        <v>7743.3066171369182</v>
      </c>
      <c r="BA30" s="418">
        <f t="shared" si="124"/>
        <v>8319.4821164530313</v>
      </c>
      <c r="BB30" s="418">
        <f t="shared" si="124"/>
        <v>8338.8210899786318</v>
      </c>
      <c r="BC30" s="418">
        <f t="shared" si="124"/>
        <v>8333.411412255653</v>
      </c>
      <c r="BD30" s="418">
        <f t="shared" si="124"/>
        <v>8328.107821274436</v>
      </c>
      <c r="BE30" s="418">
        <f t="shared" si="124"/>
        <v>8322.9098047379903</v>
      </c>
      <c r="BF30" s="418">
        <f t="shared" si="124"/>
        <v>8317.8168610188059</v>
      </c>
      <c r="BG30" s="418">
        <f t="shared" si="124"/>
        <v>8312.8285001645072</v>
      </c>
      <c r="BH30" s="418">
        <f t="shared" si="124"/>
        <v>8307.9442437644921</v>
      </c>
      <c r="BI30" s="418">
        <f t="shared" si="124"/>
        <v>8303.1636248202249</v>
      </c>
      <c r="BJ30" s="418">
        <f t="shared" si="124"/>
        <v>8298.4861876191007</v>
      </c>
      <c r="BK30" s="418">
        <f t="shared" si="124"/>
        <v>8293.9114876118092</v>
      </c>
      <c r="BL30" s="418">
        <f t="shared" si="124"/>
        <v>8289.4390901760653</v>
      </c>
      <c r="BM30" s="418">
        <f t="shared" si="124"/>
        <v>8424.6349089475316</v>
      </c>
      <c r="BN30" s="418">
        <f t="shared" ref="BN30:CX30" si="125">BN118</f>
        <v>8561.3431861748959</v>
      </c>
      <c r="BO30" s="418">
        <f t="shared" si="125"/>
        <v>8699.597654151321</v>
      </c>
      <c r="BP30" s="418">
        <f t="shared" si="125"/>
        <v>8839.4331038363434</v>
      </c>
      <c r="BQ30" s="418">
        <f t="shared" si="125"/>
        <v>8980.8854317746882</v>
      </c>
      <c r="BR30" s="418">
        <f t="shared" si="125"/>
        <v>9123.9916895267615</v>
      </c>
      <c r="BS30" s="418">
        <f t="shared" si="125"/>
        <v>9268.4710164841254</v>
      </c>
      <c r="BT30" s="418">
        <f t="shared" si="125"/>
        <v>9414.7257599811091</v>
      </c>
      <c r="BU30" s="418">
        <f t="shared" si="125"/>
        <v>9562.798622052047</v>
      </c>
      <c r="BV30" s="418">
        <f t="shared" si="125"/>
        <v>9712.7337513615312</v>
      </c>
      <c r="BW30" s="418">
        <f t="shared" si="125"/>
        <v>9864.5768130455563</v>
      </c>
      <c r="BX30" s="418">
        <f t="shared" si="125"/>
        <v>10018.375059743343</v>
      </c>
      <c r="BY30" s="418">
        <f t="shared" si="125"/>
        <v>10174.177410061968</v>
      </c>
      <c r="BZ30" s="418">
        <f t="shared" si="125"/>
        <v>10332.034528580758</v>
      </c>
      <c r="CA30" s="418">
        <f t="shared" si="125"/>
        <v>10491.998910778657</v>
      </c>
      <c r="CB30" s="418">
        <f t="shared" si="125"/>
        <v>10654.124976684596</v>
      </c>
      <c r="CC30" s="418">
        <f t="shared" si="125"/>
        <v>10818.469168809994</v>
      </c>
      <c r="CD30" s="418">
        <f t="shared" si="125"/>
        <v>10985.090056409523</v>
      </c>
      <c r="CE30" s="418">
        <f t="shared" si="125"/>
        <v>11154.048444610813</v>
      </c>
      <c r="CF30" s="418">
        <f t="shared" si="125"/>
        <v>11325.407492699491</v>
      </c>
      <c r="CG30" s="418">
        <f t="shared" si="125"/>
        <v>11499.232842382928</v>
      </c>
      <c r="CH30" s="418">
        <f t="shared" si="125"/>
        <v>11675.592750690137</v>
      </c>
      <c r="CI30" s="418">
        <f t="shared" si="125"/>
        <v>11854.558231955923</v>
      </c>
      <c r="CJ30" s="418">
        <f t="shared" si="125"/>
        <v>12036.203214141296</v>
      </c>
      <c r="CK30" s="418">
        <f t="shared" si="125"/>
        <v>12220.604706396241</v>
      </c>
      <c r="CL30" s="418">
        <f t="shared" si="125"/>
        <v>12407.842971664577</v>
      </c>
      <c r="CM30" s="418">
        <f t="shared" si="125"/>
        <v>12598.001716688643</v>
      </c>
      <c r="CN30" s="418">
        <f t="shared" si="125"/>
        <v>12791.168298571398</v>
      </c>
      <c r="CO30" s="418">
        <f t="shared" si="125"/>
        <v>12987.43394193084</v>
      </c>
      <c r="CP30" s="418">
        <f t="shared" si="125"/>
        <v>13186.893975242741</v>
      </c>
      <c r="CQ30" s="418">
        <f t="shared" si="125"/>
        <v>13389.648082797155</v>
      </c>
      <c r="CR30" s="418">
        <f t="shared" si="125"/>
        <v>13595.800579380222</v>
      </c>
      <c r="CS30" s="418">
        <f t="shared" si="125"/>
        <v>13805.460709960038</v>
      </c>
      <c r="CT30" s="418">
        <f t="shared" si="125"/>
        <v>14018.742971028621</v>
      </c>
      <c r="CU30" s="418">
        <f t="shared" si="125"/>
        <v>14236.217850052022</v>
      </c>
      <c r="CV30" s="418">
        <f t="shared" si="125"/>
        <v>14457.462978016187</v>
      </c>
      <c r="CW30" s="418">
        <f t="shared" si="125"/>
        <v>14682.60598504197</v>
      </c>
      <c r="CX30" s="418">
        <f t="shared" si="125"/>
        <v>14911.781087527248</v>
      </c>
      <c r="CY30" s="418">
        <f t="shared" ref="CY30:EM30" si="126">CY118</f>
        <v>15145.129561763079</v>
      </c>
      <c r="CZ30" s="418">
        <f t="shared" si="126"/>
        <v>15382.800260764996</v>
      </c>
      <c r="DA30" s="418">
        <f t="shared" si="126"/>
        <v>15624.950168020219</v>
      </c>
      <c r="DB30" s="418">
        <f t="shared" si="126"/>
        <v>15871.745011152858</v>
      </c>
      <c r="DC30" s="418">
        <f t="shared" si="126"/>
        <v>16123.359934673013</v>
      </c>
      <c r="DD30" s="418">
        <f t="shared" si="126"/>
        <v>16379.980239030392</v>
      </c>
      <c r="DE30" s="418">
        <f t="shared" si="126"/>
        <v>16641.802189363454</v>
      </c>
      <c r="DF30" s="418">
        <f t="shared" si="126"/>
        <v>16909.033907069024</v>
      </c>
      <c r="DG30" s="418">
        <f t="shared" si="126"/>
        <v>17181.896363382584</v>
      </c>
      <c r="DH30" s="418">
        <f t="shared" si="126"/>
        <v>17460.624469754679</v>
      </c>
      <c r="DI30" s="418">
        <f t="shared" si="126"/>
        <v>17745.468287029609</v>
      </c>
      <c r="DJ30" s="418">
        <f t="shared" si="126"/>
        <v>18036.694379317916</v>
      </c>
      <c r="DK30" s="418">
        <f t="shared" si="126"/>
        <v>18334.58730658358</v>
      </c>
      <c r="DL30" s="418">
        <f t="shared" si="126"/>
        <v>18639.451296749881</v>
      </c>
      <c r="DM30" s="418">
        <f t="shared" si="126"/>
        <v>18951.612133703195</v>
      </c>
      <c r="DN30" s="418">
        <f t="shared" si="126"/>
        <v>19271.419247832269</v>
      </c>
      <c r="DO30" s="418">
        <f t="shared" si="126"/>
        <v>19599.248086438267</v>
      </c>
      <c r="DP30" s="418">
        <f t="shared" si="126"/>
        <v>19935.502788373709</v>
      </c>
      <c r="DQ30" s="418">
        <f t="shared" si="126"/>
        <v>20280.619193041697</v>
      </c>
      <c r="DR30" s="418">
        <f t="shared" si="126"/>
        <v>20635.068282974575</v>
      </c>
      <c r="DS30" s="418">
        <f t="shared" si="126"/>
        <v>20999.360099078724</v>
      </c>
      <c r="DT30" s="418">
        <f t="shared" si="126"/>
        <v>21374.048202719758</v>
      </c>
      <c r="DU30" s="418">
        <f t="shared" si="126"/>
        <v>21759.734795475502</v>
      </c>
      <c r="DV30" s="418">
        <f t="shared" si="126"/>
        <v>22157.076624041216</v>
      </c>
      <c r="DW30" s="418">
        <f t="shared" si="126"/>
        <v>22566.791817785197</v>
      </c>
      <c r="DX30" s="418">
        <f t="shared" si="126"/>
        <v>22989.667815297133</v>
      </c>
      <c r="DY30" s="418">
        <f t="shared" si="126"/>
        <v>23426.570615196546</v>
      </c>
      <c r="DZ30" s="418">
        <f t="shared" si="126"/>
        <v>23878.45563383813</v>
      </c>
      <c r="EA30" s="418">
        <f t="shared" si="126"/>
        <v>24346.380506011188</v>
      </c>
      <c r="EB30" s="418">
        <f t="shared" si="126"/>
        <v>24831.520241303206</v>
      </c>
      <c r="EC30" s="418">
        <f t="shared" si="126"/>
        <v>25335.18529108521</v>
      </c>
      <c r="ED30" s="418">
        <f t="shared" si="126"/>
        <v>25859.053003030964</v>
      </c>
      <c r="EE30" s="418">
        <f t="shared" si="126"/>
        <v>26405.006279221448</v>
      </c>
      <c r="EF30" s="418">
        <f t="shared" si="126"/>
        <v>26974.949455221973</v>
      </c>
      <c r="EG30" s="418">
        <f t="shared" si="126"/>
        <v>27520.333871458715</v>
      </c>
      <c r="EH30" s="418">
        <f t="shared" si="126"/>
        <v>27546.977492618178</v>
      </c>
      <c r="EI30" s="418">
        <f t="shared" si="126"/>
        <v>27573.631143898634</v>
      </c>
      <c r="EJ30" s="418">
        <f t="shared" si="126"/>
        <v>27600.294196123512</v>
      </c>
      <c r="EK30" s="418">
        <f t="shared" si="126"/>
        <v>27626.966029796029</v>
      </c>
      <c r="EL30" s="418">
        <f t="shared" si="126"/>
        <v>27653.646023042333</v>
      </c>
      <c r="EM30" s="418">
        <f t="shared" si="126"/>
        <v>27680.333539484127</v>
      </c>
      <c r="EN30" s="418">
        <f t="shared" ref="EN30:EY30" si="127">EN118</f>
        <v>27707.027952449396</v>
      </c>
      <c r="EO30" s="418">
        <f t="shared" si="127"/>
        <v>27733.728632845869</v>
      </c>
      <c r="EP30" s="418">
        <f t="shared" si="127"/>
        <v>27760.43493696364</v>
      </c>
      <c r="EQ30" s="418">
        <f t="shared" si="127"/>
        <v>27787.115474589449</v>
      </c>
      <c r="ER30" s="418">
        <f t="shared" si="127"/>
        <v>27813.745817941755</v>
      </c>
      <c r="ES30" s="418">
        <f t="shared" si="127"/>
        <v>27840.337669972436</v>
      </c>
      <c r="ET30" s="418">
        <f t="shared" si="127"/>
        <v>27866.899862117167</v>
      </c>
      <c r="EU30" s="418">
        <f t="shared" si="127"/>
        <v>27893.439049077817</v>
      </c>
      <c r="EV30" s="418">
        <f t="shared" si="127"/>
        <v>27919.960244847665</v>
      </c>
      <c r="EW30" s="418">
        <f t="shared" si="127"/>
        <v>27946.467226714183</v>
      </c>
      <c r="EX30" s="418">
        <f t="shared" si="127"/>
        <v>27945.444404797483</v>
      </c>
      <c r="EY30" s="418">
        <f t="shared" si="127"/>
        <v>27944.412686734744</v>
      </c>
      <c r="EZ30" s="418">
        <f t="shared" ref="EZ30:HK30" si="128">EZ118</f>
        <v>27943.374294899211</v>
      </c>
      <c r="FA30" s="418">
        <f t="shared" si="128"/>
        <v>27942.330566598324</v>
      </c>
      <c r="FB30" s="418">
        <f t="shared" si="128"/>
        <v>27941.281859451676</v>
      </c>
      <c r="FC30" s="418">
        <f t="shared" si="128"/>
        <v>27941.286536238833</v>
      </c>
      <c r="FD30" s="418">
        <f t="shared" si="128"/>
        <v>27941.286172457501</v>
      </c>
      <c r="FE30" s="418">
        <f t="shared" si="128"/>
        <v>27941.283284271645</v>
      </c>
      <c r="FF30" s="418">
        <f t="shared" si="128"/>
        <v>27941.280399830106</v>
      </c>
      <c r="FG30" s="418">
        <f t="shared" si="128"/>
        <v>27941.277519097141</v>
      </c>
      <c r="FH30" s="418">
        <f t="shared" si="128"/>
        <v>27941.274642037068</v>
      </c>
      <c r="FI30" s="418">
        <f t="shared" si="128"/>
        <v>27941.271768614235</v>
      </c>
      <c r="FJ30" s="418">
        <f t="shared" si="128"/>
        <v>27941.268898793063</v>
      </c>
      <c r="FK30" s="418">
        <f t="shared" si="128"/>
        <v>27941.266032537995</v>
      </c>
      <c r="FL30" s="418">
        <f t="shared" si="128"/>
        <v>27941.263169813505</v>
      </c>
      <c r="FM30" s="418">
        <f t="shared" si="128"/>
        <v>27941.260310584152</v>
      </c>
      <c r="FN30" s="418">
        <f t="shared" si="128"/>
        <v>27941.257454814509</v>
      </c>
      <c r="FO30" s="418">
        <f t="shared" si="128"/>
        <v>27941.254602469198</v>
      </c>
      <c r="FP30" s="418">
        <f t="shared" si="128"/>
        <v>27941.251753512886</v>
      </c>
      <c r="FQ30" s="418">
        <f t="shared" si="128"/>
        <v>27941.248907910278</v>
      </c>
      <c r="FR30" s="418">
        <f t="shared" si="128"/>
        <v>27941.246065626125</v>
      </c>
      <c r="FS30" s="418">
        <f t="shared" si="128"/>
        <v>27941.243226625218</v>
      </c>
      <c r="FT30" s="418">
        <f t="shared" si="128"/>
        <v>27941.240390872397</v>
      </c>
      <c r="FU30" s="418">
        <f t="shared" si="128"/>
        <v>27941.237558332523</v>
      </c>
      <c r="FV30" s="418">
        <f t="shared" si="128"/>
        <v>27941.234728970518</v>
      </c>
      <c r="FW30" s="418">
        <f t="shared" si="128"/>
        <v>27941.231902751322</v>
      </c>
      <c r="FX30" s="418">
        <f t="shared" si="128"/>
        <v>27941.229079639943</v>
      </c>
      <c r="FY30" s="418">
        <f t="shared" si="128"/>
        <v>27941.226259601393</v>
      </c>
      <c r="FZ30" s="418">
        <f t="shared" si="128"/>
        <v>27941.22344260076</v>
      </c>
      <c r="GA30" s="418">
        <f t="shared" si="128"/>
        <v>27941.220628603132</v>
      </c>
      <c r="GB30" s="418">
        <f t="shared" si="128"/>
        <v>27941.217817573663</v>
      </c>
      <c r="GC30" s="418">
        <f t="shared" si="128"/>
        <v>27941.215009477524</v>
      </c>
      <c r="GD30" s="418">
        <f t="shared" si="128"/>
        <v>27941.212204279953</v>
      </c>
      <c r="GE30" s="418">
        <f t="shared" si="128"/>
        <v>27941.20940194618</v>
      </c>
      <c r="GF30" s="418">
        <f t="shared" si="128"/>
        <v>27941.206602441503</v>
      </c>
      <c r="GG30" s="418">
        <f t="shared" si="128"/>
        <v>27941.203805731253</v>
      </c>
      <c r="GH30" s="418">
        <f t="shared" si="128"/>
        <v>27941.20101178078</v>
      </c>
      <c r="GI30" s="418">
        <f t="shared" si="128"/>
        <v>27941.198220555485</v>
      </c>
      <c r="GJ30" s="418">
        <f t="shared" si="128"/>
        <v>27941.195432020788</v>
      </c>
      <c r="GK30" s="418">
        <f t="shared" si="128"/>
        <v>27941.19264614215</v>
      </c>
      <c r="GL30" s="418">
        <f t="shared" si="128"/>
        <v>27941.189862885072</v>
      </c>
      <c r="GM30" s="418">
        <f t="shared" si="128"/>
        <v>27941.187082215081</v>
      </c>
      <c r="GN30" s="418">
        <f t="shared" si="128"/>
        <v>27941.184304097726</v>
      </c>
      <c r="GO30" s="418">
        <f t="shared" si="128"/>
        <v>27941.181528498611</v>
      </c>
      <c r="GP30" s="418">
        <f t="shared" si="128"/>
        <v>27941.178755383349</v>
      </c>
      <c r="GQ30" s="418">
        <f t="shared" si="128"/>
        <v>27941.1759847176</v>
      </c>
      <c r="GR30" s="418">
        <f t="shared" si="128"/>
        <v>27941.17321646705</v>
      </c>
      <c r="GS30" s="418">
        <f t="shared" si="128"/>
        <v>27941.170450597398</v>
      </c>
      <c r="GT30" s="418">
        <f t="shared" si="128"/>
        <v>27941.167687074401</v>
      </c>
      <c r="GU30" s="418">
        <f t="shared" si="128"/>
        <v>27941.164925863835</v>
      </c>
      <c r="GV30" s="418">
        <f t="shared" si="128"/>
        <v>27941.162166931499</v>
      </c>
      <c r="GW30" s="418">
        <f t="shared" si="128"/>
        <v>27941.159410243217</v>
      </c>
      <c r="GX30" s="418">
        <f t="shared" si="128"/>
        <v>27941.156655764844</v>
      </c>
      <c r="GY30" s="418">
        <f t="shared" si="128"/>
        <v>27941.153903462284</v>
      </c>
      <c r="GZ30" s="418">
        <f t="shared" si="128"/>
        <v>27941.151153301442</v>
      </c>
      <c r="HA30" s="418">
        <f t="shared" si="128"/>
        <v>27941.148405248252</v>
      </c>
      <c r="HB30" s="418">
        <f t="shared" si="128"/>
        <v>27941.145659268688</v>
      </c>
      <c r="HC30" s="418">
        <f t="shared" si="128"/>
        <v>27941.142915328743</v>
      </c>
      <c r="HD30" s="418">
        <f t="shared" si="128"/>
        <v>27941.140173394419</v>
      </c>
      <c r="HE30" s="418">
        <f t="shared" si="128"/>
        <v>27941.137433431781</v>
      </c>
      <c r="HF30" s="418">
        <f t="shared" si="128"/>
        <v>27941.134695406883</v>
      </c>
      <c r="HG30" s="418">
        <f t="shared" si="128"/>
        <v>27941.131959285831</v>
      </c>
      <c r="HH30" s="418">
        <f t="shared" si="128"/>
        <v>27941.129225034718</v>
      </c>
      <c r="HI30" s="418">
        <f t="shared" si="128"/>
        <v>27941.1264926197</v>
      </c>
      <c r="HJ30" s="418">
        <f t="shared" si="128"/>
        <v>27941.123762006937</v>
      </c>
      <c r="HK30" s="418">
        <f t="shared" si="128"/>
        <v>27941.121033162613</v>
      </c>
      <c r="HL30" s="418">
        <f t="shared" ref="HL30:IR30" si="129">HL118</f>
        <v>27941.118306052926</v>
      </c>
      <c r="HM30" s="418">
        <f t="shared" si="129"/>
        <v>27941.11558064412</v>
      </c>
      <c r="HN30" s="418">
        <f t="shared" si="129"/>
        <v>27941.112856902429</v>
      </c>
      <c r="HO30" s="418">
        <f t="shared" si="129"/>
        <v>27941.110134794137</v>
      </c>
      <c r="HP30" s="418">
        <f t="shared" si="129"/>
        <v>27941.107414285521</v>
      </c>
      <c r="HQ30" s="418">
        <f t="shared" si="129"/>
        <v>27941.104695342907</v>
      </c>
      <c r="HR30" s="418">
        <f t="shared" si="129"/>
        <v>27941.101977932616</v>
      </c>
      <c r="HS30" s="418">
        <f t="shared" si="129"/>
        <v>27941.099262021002</v>
      </c>
      <c r="HT30" s="418">
        <f t="shared" si="129"/>
        <v>27941.096547574431</v>
      </c>
      <c r="HU30" s="418">
        <f t="shared" si="129"/>
        <v>27941.093834559295</v>
      </c>
      <c r="HV30" s="418">
        <f t="shared" si="129"/>
        <v>27941.091122941994</v>
      </c>
      <c r="HW30" s="418">
        <f t="shared" si="129"/>
        <v>27941.088412688947</v>
      </c>
      <c r="HX30" s="418">
        <f t="shared" si="129"/>
        <v>27941.085703766606</v>
      </c>
      <c r="HY30" s="418">
        <f t="shared" si="129"/>
        <v>27941.08299614142</v>
      </c>
      <c r="HZ30" s="418">
        <f t="shared" si="129"/>
        <v>27941.080289779857</v>
      </c>
      <c r="IA30" s="418">
        <f t="shared" si="129"/>
        <v>27941.077584648418</v>
      </c>
      <c r="IB30" s="418">
        <f t="shared" si="129"/>
        <v>27941.074880713597</v>
      </c>
      <c r="IC30" s="418">
        <f t="shared" si="129"/>
        <v>27941.072177941918</v>
      </c>
      <c r="ID30" s="418">
        <f t="shared" si="129"/>
        <v>27941.069476299908</v>
      </c>
      <c r="IE30" s="418">
        <f t="shared" si="129"/>
        <v>27941.066775754123</v>
      </c>
      <c r="IF30" s="418">
        <f t="shared" si="129"/>
        <v>27941.064076271123</v>
      </c>
      <c r="IG30" s="418">
        <f t="shared" si="129"/>
        <v>27941.061377817485</v>
      </c>
      <c r="IH30" s="418">
        <f t="shared" si="129"/>
        <v>27941.058680359787</v>
      </c>
      <c r="II30" s="418">
        <f t="shared" si="129"/>
        <v>27941.055983864648</v>
      </c>
      <c r="IJ30" s="418">
        <f t="shared" si="129"/>
        <v>27941.053288298663</v>
      </c>
      <c r="IK30" s="418">
        <f t="shared" si="129"/>
        <v>27941.050593628468</v>
      </c>
      <c r="IL30" s="418">
        <f t="shared" si="129"/>
        <v>27941.047899820689</v>
      </c>
      <c r="IM30" s="418">
        <f t="shared" si="129"/>
        <v>27941.045206841984</v>
      </c>
      <c r="IN30" s="418">
        <f t="shared" si="129"/>
        <v>27941.042514659006</v>
      </c>
      <c r="IO30" s="418">
        <f t="shared" si="129"/>
        <v>27941.039823238418</v>
      </c>
      <c r="IP30" s="418">
        <f t="shared" si="129"/>
        <v>27941.037132546906</v>
      </c>
      <c r="IQ30" s="418">
        <f t="shared" si="129"/>
        <v>27941.03444255115</v>
      </c>
      <c r="IR30" s="419">
        <f t="shared" si="129"/>
        <v>27941.031753217841</v>
      </c>
    </row>
    <row r="31" spans="1:255" ht="12" customHeight="1" x14ac:dyDescent="0.25">
      <c r="A31" s="420" t="s">
        <v>108</v>
      </c>
      <c r="B31" s="421">
        <f t="shared" ref="B31:BM31" si="130">B120</f>
        <v>0</v>
      </c>
      <c r="C31" s="32">
        <f t="shared" si="130"/>
        <v>0</v>
      </c>
      <c r="D31" s="32">
        <f t="shared" si="130"/>
        <v>0</v>
      </c>
      <c r="E31" s="32">
        <f t="shared" si="130"/>
        <v>0</v>
      </c>
      <c r="F31" s="32">
        <f t="shared" si="130"/>
        <v>0</v>
      </c>
      <c r="G31" s="32">
        <f t="shared" si="130"/>
        <v>0</v>
      </c>
      <c r="H31" s="32">
        <f t="shared" si="130"/>
        <v>0</v>
      </c>
      <c r="I31" s="32">
        <f t="shared" si="130"/>
        <v>0</v>
      </c>
      <c r="J31" s="32">
        <f t="shared" si="130"/>
        <v>0</v>
      </c>
      <c r="K31" s="32">
        <f t="shared" si="130"/>
        <v>0</v>
      </c>
      <c r="L31" s="32">
        <f t="shared" si="130"/>
        <v>0</v>
      </c>
      <c r="M31" s="32">
        <f t="shared" si="130"/>
        <v>0</v>
      </c>
      <c r="N31" s="32">
        <f t="shared" si="130"/>
        <v>0</v>
      </c>
      <c r="O31" s="32">
        <f t="shared" si="130"/>
        <v>0</v>
      </c>
      <c r="P31" s="32">
        <f t="shared" si="130"/>
        <v>0</v>
      </c>
      <c r="Q31" s="32">
        <f t="shared" si="130"/>
        <v>0</v>
      </c>
      <c r="R31" s="32">
        <f t="shared" si="130"/>
        <v>0</v>
      </c>
      <c r="S31" s="32">
        <f t="shared" si="130"/>
        <v>0</v>
      </c>
      <c r="T31" s="32">
        <f t="shared" si="130"/>
        <v>0</v>
      </c>
      <c r="U31" s="32">
        <f t="shared" si="130"/>
        <v>0</v>
      </c>
      <c r="V31" s="32">
        <f t="shared" si="130"/>
        <v>0</v>
      </c>
      <c r="W31" s="32">
        <f t="shared" si="130"/>
        <v>0</v>
      </c>
      <c r="X31" s="32">
        <f t="shared" si="130"/>
        <v>0</v>
      </c>
      <c r="Y31" s="32">
        <f t="shared" si="130"/>
        <v>0</v>
      </c>
      <c r="Z31" s="32">
        <f t="shared" si="130"/>
        <v>0</v>
      </c>
      <c r="AA31" s="32">
        <f t="shared" si="130"/>
        <v>0</v>
      </c>
      <c r="AB31" s="32">
        <f t="shared" si="130"/>
        <v>0</v>
      </c>
      <c r="AC31" s="32">
        <f t="shared" si="130"/>
        <v>0</v>
      </c>
      <c r="AD31" s="32">
        <f t="shared" si="130"/>
        <v>0</v>
      </c>
      <c r="AE31" s="32">
        <f t="shared" si="130"/>
        <v>0</v>
      </c>
      <c r="AF31" s="32">
        <f t="shared" si="130"/>
        <v>0</v>
      </c>
      <c r="AG31" s="32">
        <f t="shared" si="130"/>
        <v>0</v>
      </c>
      <c r="AH31" s="32">
        <f t="shared" si="130"/>
        <v>0</v>
      </c>
      <c r="AI31" s="32">
        <f t="shared" si="130"/>
        <v>0</v>
      </c>
      <c r="AJ31" s="32">
        <f t="shared" si="130"/>
        <v>0</v>
      </c>
      <c r="AK31" s="32">
        <f t="shared" si="130"/>
        <v>0</v>
      </c>
      <c r="AL31" s="32">
        <f t="shared" si="130"/>
        <v>0</v>
      </c>
      <c r="AM31" s="32">
        <f t="shared" si="130"/>
        <v>0</v>
      </c>
      <c r="AN31" s="32">
        <f t="shared" si="130"/>
        <v>0</v>
      </c>
      <c r="AO31" s="32">
        <f t="shared" si="130"/>
        <v>0</v>
      </c>
      <c r="AP31" s="32">
        <f t="shared" si="130"/>
        <v>0</v>
      </c>
      <c r="AQ31" s="32">
        <f t="shared" si="130"/>
        <v>0</v>
      </c>
      <c r="AR31" s="32">
        <f t="shared" si="130"/>
        <v>0</v>
      </c>
      <c r="AS31" s="32">
        <f t="shared" si="130"/>
        <v>0</v>
      </c>
      <c r="AT31" s="32">
        <f t="shared" si="130"/>
        <v>0</v>
      </c>
      <c r="AU31" s="32">
        <f t="shared" si="130"/>
        <v>0</v>
      </c>
      <c r="AV31" s="32">
        <f t="shared" si="130"/>
        <v>0</v>
      </c>
      <c r="AW31" s="32">
        <f t="shared" si="130"/>
        <v>0</v>
      </c>
      <c r="AX31" s="32">
        <f t="shared" si="130"/>
        <v>0</v>
      </c>
      <c r="AY31" s="32">
        <f t="shared" si="130"/>
        <v>0</v>
      </c>
      <c r="AZ31" s="32">
        <f t="shared" si="130"/>
        <v>0</v>
      </c>
      <c r="BA31" s="32">
        <f t="shared" si="130"/>
        <v>0</v>
      </c>
      <c r="BB31" s="32">
        <f t="shared" si="130"/>
        <v>0</v>
      </c>
      <c r="BC31" s="32">
        <f t="shared" si="130"/>
        <v>0</v>
      </c>
      <c r="BD31" s="32">
        <f t="shared" si="130"/>
        <v>0</v>
      </c>
      <c r="BE31" s="32">
        <f t="shared" si="130"/>
        <v>0</v>
      </c>
      <c r="BF31" s="32">
        <f t="shared" si="130"/>
        <v>0</v>
      </c>
      <c r="BG31" s="32">
        <f t="shared" si="130"/>
        <v>0</v>
      </c>
      <c r="BH31" s="32">
        <f t="shared" si="130"/>
        <v>0</v>
      </c>
      <c r="BI31" s="32">
        <f t="shared" si="130"/>
        <v>0</v>
      </c>
      <c r="BJ31" s="32">
        <f t="shared" si="130"/>
        <v>0</v>
      </c>
      <c r="BK31" s="32">
        <f t="shared" si="130"/>
        <v>0</v>
      </c>
      <c r="BL31" s="32">
        <f t="shared" si="130"/>
        <v>0</v>
      </c>
      <c r="BM31" s="32">
        <f t="shared" si="130"/>
        <v>0</v>
      </c>
      <c r="BN31" s="32">
        <f t="shared" ref="BN31:DY31" si="131">BN120</f>
        <v>0</v>
      </c>
      <c r="BO31" s="32">
        <f t="shared" si="131"/>
        <v>0</v>
      </c>
      <c r="BP31" s="32">
        <f t="shared" si="131"/>
        <v>0</v>
      </c>
      <c r="BQ31" s="32">
        <f t="shared" si="131"/>
        <v>0</v>
      </c>
      <c r="BR31" s="32">
        <f t="shared" si="131"/>
        <v>0</v>
      </c>
      <c r="BS31" s="32">
        <f t="shared" si="131"/>
        <v>0</v>
      </c>
      <c r="BT31" s="32">
        <f t="shared" si="131"/>
        <v>0</v>
      </c>
      <c r="BU31" s="32">
        <f t="shared" si="131"/>
        <v>0</v>
      </c>
      <c r="BV31" s="32">
        <f t="shared" si="131"/>
        <v>0</v>
      </c>
      <c r="BW31" s="32">
        <f t="shared" si="131"/>
        <v>0</v>
      </c>
      <c r="BX31" s="32">
        <f t="shared" si="131"/>
        <v>0</v>
      </c>
      <c r="BY31" s="32">
        <f t="shared" si="131"/>
        <v>0</v>
      </c>
      <c r="BZ31" s="32">
        <f t="shared" si="131"/>
        <v>0</v>
      </c>
      <c r="CA31" s="32">
        <f t="shared" si="131"/>
        <v>0</v>
      </c>
      <c r="CB31" s="32">
        <f t="shared" si="131"/>
        <v>0</v>
      </c>
      <c r="CC31" s="32">
        <f t="shared" si="131"/>
        <v>0</v>
      </c>
      <c r="CD31" s="32">
        <f t="shared" si="131"/>
        <v>0</v>
      </c>
      <c r="CE31" s="32">
        <f t="shared" si="131"/>
        <v>0</v>
      </c>
      <c r="CF31" s="32">
        <f t="shared" si="131"/>
        <v>0</v>
      </c>
      <c r="CG31" s="32">
        <f t="shared" si="131"/>
        <v>0</v>
      </c>
      <c r="CH31" s="32">
        <f t="shared" si="131"/>
        <v>0</v>
      </c>
      <c r="CI31" s="32">
        <f t="shared" si="131"/>
        <v>0</v>
      </c>
      <c r="CJ31" s="32">
        <f t="shared" si="131"/>
        <v>0</v>
      </c>
      <c r="CK31" s="32">
        <f t="shared" si="131"/>
        <v>0</v>
      </c>
      <c r="CL31" s="32">
        <f t="shared" si="131"/>
        <v>0</v>
      </c>
      <c r="CM31" s="32">
        <f t="shared" si="131"/>
        <v>0</v>
      </c>
      <c r="CN31" s="32">
        <f t="shared" si="131"/>
        <v>0</v>
      </c>
      <c r="CO31" s="32">
        <f t="shared" si="131"/>
        <v>0</v>
      </c>
      <c r="CP31" s="32">
        <f t="shared" si="131"/>
        <v>0</v>
      </c>
      <c r="CQ31" s="32">
        <f t="shared" si="131"/>
        <v>0</v>
      </c>
      <c r="CR31" s="32">
        <f t="shared" si="131"/>
        <v>0</v>
      </c>
      <c r="CS31" s="32">
        <f t="shared" si="131"/>
        <v>0</v>
      </c>
      <c r="CT31" s="32">
        <f t="shared" si="131"/>
        <v>0</v>
      </c>
      <c r="CU31" s="32">
        <f t="shared" si="131"/>
        <v>0</v>
      </c>
      <c r="CV31" s="32">
        <f t="shared" si="131"/>
        <v>0</v>
      </c>
      <c r="CW31" s="32">
        <f t="shared" si="131"/>
        <v>0</v>
      </c>
      <c r="CX31" s="32">
        <f t="shared" si="131"/>
        <v>0</v>
      </c>
      <c r="CY31" s="32">
        <f t="shared" si="131"/>
        <v>0</v>
      </c>
      <c r="CZ31" s="32">
        <f t="shared" si="131"/>
        <v>0</v>
      </c>
      <c r="DA31" s="32">
        <f t="shared" si="131"/>
        <v>0</v>
      </c>
      <c r="DB31" s="32">
        <f t="shared" si="131"/>
        <v>0</v>
      </c>
      <c r="DC31" s="32">
        <f t="shared" si="131"/>
        <v>0</v>
      </c>
      <c r="DD31" s="32">
        <f t="shared" si="131"/>
        <v>0</v>
      </c>
      <c r="DE31" s="32">
        <f t="shared" si="131"/>
        <v>0</v>
      </c>
      <c r="DF31" s="32">
        <f t="shared" si="131"/>
        <v>0</v>
      </c>
      <c r="DG31" s="32">
        <f t="shared" si="131"/>
        <v>0</v>
      </c>
      <c r="DH31" s="32">
        <f t="shared" si="131"/>
        <v>0</v>
      </c>
      <c r="DI31" s="32">
        <f t="shared" si="131"/>
        <v>0</v>
      </c>
      <c r="DJ31" s="32">
        <f t="shared" si="131"/>
        <v>0</v>
      </c>
      <c r="DK31" s="32">
        <f t="shared" si="131"/>
        <v>0</v>
      </c>
      <c r="DL31" s="32">
        <f t="shared" si="131"/>
        <v>0</v>
      </c>
      <c r="DM31" s="32">
        <f t="shared" si="131"/>
        <v>0</v>
      </c>
      <c r="DN31" s="32">
        <f t="shared" si="131"/>
        <v>0</v>
      </c>
      <c r="DO31" s="32">
        <f t="shared" si="131"/>
        <v>0</v>
      </c>
      <c r="DP31" s="32">
        <f t="shared" si="131"/>
        <v>0</v>
      </c>
      <c r="DQ31" s="32">
        <f t="shared" si="131"/>
        <v>0</v>
      </c>
      <c r="DR31" s="32">
        <f t="shared" si="131"/>
        <v>0</v>
      </c>
      <c r="DS31" s="32">
        <f t="shared" si="131"/>
        <v>0</v>
      </c>
      <c r="DT31" s="32">
        <f t="shared" si="131"/>
        <v>0</v>
      </c>
      <c r="DU31" s="32">
        <f t="shared" si="131"/>
        <v>0</v>
      </c>
      <c r="DV31" s="32">
        <f t="shared" si="131"/>
        <v>0</v>
      </c>
      <c r="DW31" s="32">
        <f t="shared" si="131"/>
        <v>0</v>
      </c>
      <c r="DX31" s="32">
        <f t="shared" si="131"/>
        <v>0</v>
      </c>
      <c r="DY31" s="32">
        <f t="shared" si="131"/>
        <v>0</v>
      </c>
      <c r="DZ31" s="32">
        <f t="shared" ref="DZ31:GK31" si="132">DZ120</f>
        <v>0</v>
      </c>
      <c r="EA31" s="32">
        <f t="shared" si="132"/>
        <v>0</v>
      </c>
      <c r="EB31" s="32">
        <f t="shared" si="132"/>
        <v>0</v>
      </c>
      <c r="EC31" s="32">
        <f t="shared" si="132"/>
        <v>0</v>
      </c>
      <c r="ED31" s="32">
        <f t="shared" si="132"/>
        <v>0</v>
      </c>
      <c r="EE31" s="32">
        <f t="shared" si="132"/>
        <v>0</v>
      </c>
      <c r="EF31" s="32">
        <f t="shared" si="132"/>
        <v>0</v>
      </c>
      <c r="EG31" s="32">
        <f t="shared" si="132"/>
        <v>0</v>
      </c>
      <c r="EH31" s="32">
        <f t="shared" si="132"/>
        <v>0</v>
      </c>
      <c r="EI31" s="32">
        <f t="shared" si="132"/>
        <v>0</v>
      </c>
      <c r="EJ31" s="32">
        <f t="shared" si="132"/>
        <v>0</v>
      </c>
      <c r="EK31" s="32">
        <f t="shared" si="132"/>
        <v>0</v>
      </c>
      <c r="EL31" s="32">
        <f t="shared" si="132"/>
        <v>0</v>
      </c>
      <c r="EM31" s="32">
        <f t="shared" si="132"/>
        <v>0</v>
      </c>
      <c r="EN31" s="32">
        <f t="shared" si="132"/>
        <v>0</v>
      </c>
      <c r="EO31" s="32">
        <f t="shared" si="132"/>
        <v>0</v>
      </c>
      <c r="EP31" s="32">
        <f t="shared" si="132"/>
        <v>0</v>
      </c>
      <c r="EQ31" s="32">
        <f t="shared" si="132"/>
        <v>0</v>
      </c>
      <c r="ER31" s="32">
        <f t="shared" si="132"/>
        <v>0</v>
      </c>
      <c r="ES31" s="32">
        <f t="shared" si="132"/>
        <v>0</v>
      </c>
      <c r="ET31" s="32">
        <f t="shared" si="132"/>
        <v>0</v>
      </c>
      <c r="EU31" s="32">
        <f t="shared" si="132"/>
        <v>0</v>
      </c>
      <c r="EV31" s="32">
        <f t="shared" si="132"/>
        <v>0</v>
      </c>
      <c r="EW31" s="32">
        <f t="shared" si="132"/>
        <v>0</v>
      </c>
      <c r="EX31" s="32">
        <f t="shared" si="132"/>
        <v>0</v>
      </c>
      <c r="EY31" s="32">
        <f t="shared" si="132"/>
        <v>0</v>
      </c>
      <c r="EZ31" s="32">
        <f t="shared" si="132"/>
        <v>0</v>
      </c>
      <c r="FA31" s="32">
        <f t="shared" si="132"/>
        <v>0</v>
      </c>
      <c r="FB31" s="32">
        <f t="shared" si="132"/>
        <v>0</v>
      </c>
      <c r="FC31" s="32">
        <f t="shared" si="132"/>
        <v>0</v>
      </c>
      <c r="FD31" s="32">
        <f t="shared" si="132"/>
        <v>0</v>
      </c>
      <c r="FE31" s="32">
        <f t="shared" si="132"/>
        <v>0</v>
      </c>
      <c r="FF31" s="32">
        <f t="shared" si="132"/>
        <v>0</v>
      </c>
      <c r="FG31" s="32">
        <f t="shared" si="132"/>
        <v>0</v>
      </c>
      <c r="FH31" s="32">
        <f t="shared" si="132"/>
        <v>0</v>
      </c>
      <c r="FI31" s="32">
        <f t="shared" si="132"/>
        <v>0</v>
      </c>
      <c r="FJ31" s="32">
        <f t="shared" si="132"/>
        <v>0</v>
      </c>
      <c r="FK31" s="32">
        <f t="shared" si="132"/>
        <v>0</v>
      </c>
      <c r="FL31" s="32">
        <f t="shared" si="132"/>
        <v>0</v>
      </c>
      <c r="FM31" s="32">
        <f t="shared" si="132"/>
        <v>0</v>
      </c>
      <c r="FN31" s="32">
        <f t="shared" si="132"/>
        <v>0</v>
      </c>
      <c r="FO31" s="32">
        <f t="shared" si="132"/>
        <v>0</v>
      </c>
      <c r="FP31" s="32">
        <f t="shared" si="132"/>
        <v>0</v>
      </c>
      <c r="FQ31" s="32">
        <f t="shared" si="132"/>
        <v>0</v>
      </c>
      <c r="FR31" s="32">
        <f t="shared" si="132"/>
        <v>0</v>
      </c>
      <c r="FS31" s="32">
        <f t="shared" si="132"/>
        <v>0</v>
      </c>
      <c r="FT31" s="32">
        <f t="shared" si="132"/>
        <v>0</v>
      </c>
      <c r="FU31" s="32">
        <f t="shared" si="132"/>
        <v>0</v>
      </c>
      <c r="FV31" s="32">
        <f t="shared" si="132"/>
        <v>0</v>
      </c>
      <c r="FW31" s="32">
        <f t="shared" si="132"/>
        <v>0</v>
      </c>
      <c r="FX31" s="32">
        <f t="shared" si="132"/>
        <v>0</v>
      </c>
      <c r="FY31" s="32">
        <f t="shared" si="132"/>
        <v>0</v>
      </c>
      <c r="FZ31" s="32">
        <f t="shared" si="132"/>
        <v>0</v>
      </c>
      <c r="GA31" s="32">
        <f t="shared" si="132"/>
        <v>0</v>
      </c>
      <c r="GB31" s="32">
        <f t="shared" si="132"/>
        <v>0</v>
      </c>
      <c r="GC31" s="32">
        <f t="shared" si="132"/>
        <v>0</v>
      </c>
      <c r="GD31" s="32">
        <f t="shared" si="132"/>
        <v>0</v>
      </c>
      <c r="GE31" s="32">
        <f t="shared" si="132"/>
        <v>0</v>
      </c>
      <c r="GF31" s="32">
        <f t="shared" si="132"/>
        <v>0</v>
      </c>
      <c r="GG31" s="32">
        <f t="shared" si="132"/>
        <v>0</v>
      </c>
      <c r="GH31" s="32">
        <f t="shared" si="132"/>
        <v>0</v>
      </c>
      <c r="GI31" s="32">
        <f t="shared" si="132"/>
        <v>0</v>
      </c>
      <c r="GJ31" s="32">
        <f t="shared" si="132"/>
        <v>0</v>
      </c>
      <c r="GK31" s="32">
        <f t="shared" si="132"/>
        <v>0</v>
      </c>
      <c r="GL31" s="32">
        <f t="shared" ref="GL31:IR31" si="133">GL120</f>
        <v>0</v>
      </c>
      <c r="GM31" s="32">
        <f t="shared" si="133"/>
        <v>0</v>
      </c>
      <c r="GN31" s="32">
        <f t="shared" si="133"/>
        <v>0</v>
      </c>
      <c r="GO31" s="32">
        <f t="shared" si="133"/>
        <v>0</v>
      </c>
      <c r="GP31" s="32">
        <f t="shared" si="133"/>
        <v>0</v>
      </c>
      <c r="GQ31" s="32">
        <f t="shared" si="133"/>
        <v>0</v>
      </c>
      <c r="GR31" s="32">
        <f t="shared" si="133"/>
        <v>0</v>
      </c>
      <c r="GS31" s="32">
        <f t="shared" si="133"/>
        <v>0</v>
      </c>
      <c r="GT31" s="32">
        <f t="shared" si="133"/>
        <v>0</v>
      </c>
      <c r="GU31" s="32">
        <f t="shared" si="133"/>
        <v>0</v>
      </c>
      <c r="GV31" s="32">
        <f t="shared" si="133"/>
        <v>0</v>
      </c>
      <c r="GW31" s="32">
        <f t="shared" si="133"/>
        <v>0</v>
      </c>
      <c r="GX31" s="32">
        <f t="shared" si="133"/>
        <v>0</v>
      </c>
      <c r="GY31" s="32">
        <f t="shared" si="133"/>
        <v>0</v>
      </c>
      <c r="GZ31" s="32">
        <f t="shared" si="133"/>
        <v>0</v>
      </c>
      <c r="HA31" s="32">
        <f t="shared" si="133"/>
        <v>0</v>
      </c>
      <c r="HB31" s="32">
        <f t="shared" si="133"/>
        <v>0</v>
      </c>
      <c r="HC31" s="32">
        <f t="shared" si="133"/>
        <v>0</v>
      </c>
      <c r="HD31" s="32">
        <f t="shared" si="133"/>
        <v>0</v>
      </c>
      <c r="HE31" s="32">
        <f t="shared" si="133"/>
        <v>0</v>
      </c>
      <c r="HF31" s="32">
        <f t="shared" si="133"/>
        <v>0</v>
      </c>
      <c r="HG31" s="32">
        <f t="shared" si="133"/>
        <v>0</v>
      </c>
      <c r="HH31" s="32">
        <f t="shared" si="133"/>
        <v>0</v>
      </c>
      <c r="HI31" s="32">
        <f t="shared" si="133"/>
        <v>0</v>
      </c>
      <c r="HJ31" s="32">
        <f t="shared" si="133"/>
        <v>0</v>
      </c>
      <c r="HK31" s="32">
        <f t="shared" si="133"/>
        <v>0</v>
      </c>
      <c r="HL31" s="32">
        <f t="shared" si="133"/>
        <v>0</v>
      </c>
      <c r="HM31" s="32">
        <f t="shared" si="133"/>
        <v>0</v>
      </c>
      <c r="HN31" s="32">
        <f t="shared" si="133"/>
        <v>0</v>
      </c>
      <c r="HO31" s="32">
        <f t="shared" si="133"/>
        <v>0</v>
      </c>
      <c r="HP31" s="32">
        <f t="shared" si="133"/>
        <v>0</v>
      </c>
      <c r="HQ31" s="32">
        <f t="shared" si="133"/>
        <v>0</v>
      </c>
      <c r="HR31" s="32">
        <f t="shared" si="133"/>
        <v>0</v>
      </c>
      <c r="HS31" s="32">
        <f t="shared" si="133"/>
        <v>0</v>
      </c>
      <c r="HT31" s="32">
        <f t="shared" si="133"/>
        <v>0</v>
      </c>
      <c r="HU31" s="32">
        <f t="shared" si="133"/>
        <v>0</v>
      </c>
      <c r="HV31" s="32">
        <f t="shared" si="133"/>
        <v>0</v>
      </c>
      <c r="HW31" s="32">
        <f t="shared" si="133"/>
        <v>0</v>
      </c>
      <c r="HX31" s="32">
        <f t="shared" si="133"/>
        <v>0</v>
      </c>
      <c r="HY31" s="32">
        <f t="shared" si="133"/>
        <v>0</v>
      </c>
      <c r="HZ31" s="32">
        <f t="shared" si="133"/>
        <v>0</v>
      </c>
      <c r="IA31" s="32">
        <f t="shared" si="133"/>
        <v>0</v>
      </c>
      <c r="IB31" s="32">
        <f t="shared" si="133"/>
        <v>0</v>
      </c>
      <c r="IC31" s="32">
        <f t="shared" si="133"/>
        <v>0</v>
      </c>
      <c r="ID31" s="32">
        <f t="shared" si="133"/>
        <v>0</v>
      </c>
      <c r="IE31" s="32">
        <f t="shared" si="133"/>
        <v>0</v>
      </c>
      <c r="IF31" s="32">
        <f t="shared" si="133"/>
        <v>0</v>
      </c>
      <c r="IG31" s="32">
        <f t="shared" si="133"/>
        <v>0</v>
      </c>
      <c r="IH31" s="32">
        <f t="shared" si="133"/>
        <v>0</v>
      </c>
      <c r="II31" s="32">
        <f t="shared" si="133"/>
        <v>0</v>
      </c>
      <c r="IJ31" s="32">
        <f t="shared" si="133"/>
        <v>0</v>
      </c>
      <c r="IK31" s="32">
        <f t="shared" si="133"/>
        <v>0</v>
      </c>
      <c r="IL31" s="32">
        <f t="shared" si="133"/>
        <v>0</v>
      </c>
      <c r="IM31" s="32">
        <f t="shared" si="133"/>
        <v>0</v>
      </c>
      <c r="IN31" s="32">
        <f t="shared" si="133"/>
        <v>0</v>
      </c>
      <c r="IO31" s="32">
        <f t="shared" si="133"/>
        <v>0</v>
      </c>
      <c r="IP31" s="32">
        <f t="shared" si="133"/>
        <v>0</v>
      </c>
      <c r="IQ31" s="32">
        <f t="shared" si="133"/>
        <v>0</v>
      </c>
      <c r="IR31" s="422">
        <f t="shared" si="133"/>
        <v>0</v>
      </c>
    </row>
    <row r="32" spans="1:255" ht="12" customHeight="1" x14ac:dyDescent="0.25">
      <c r="A32" s="62" t="s">
        <v>109</v>
      </c>
      <c r="B32" s="423">
        <f t="shared" ref="B32:BM32" si="134">B121</f>
        <v>0</v>
      </c>
      <c r="C32" s="424">
        <f t="shared" si="134"/>
        <v>0</v>
      </c>
      <c r="D32" s="424">
        <f t="shared" si="134"/>
        <v>0</v>
      </c>
      <c r="E32" s="424">
        <f t="shared" si="134"/>
        <v>0</v>
      </c>
      <c r="F32" s="424">
        <f t="shared" si="134"/>
        <v>1</v>
      </c>
      <c r="G32" s="424">
        <f t="shared" si="134"/>
        <v>2</v>
      </c>
      <c r="H32" s="424">
        <f t="shared" si="134"/>
        <v>4</v>
      </c>
      <c r="I32" s="424">
        <f t="shared" si="134"/>
        <v>7</v>
      </c>
      <c r="J32" s="424">
        <f t="shared" si="134"/>
        <v>11</v>
      </c>
      <c r="K32" s="424">
        <f t="shared" si="134"/>
        <v>17</v>
      </c>
      <c r="L32" s="424">
        <f t="shared" si="134"/>
        <v>24</v>
      </c>
      <c r="M32" s="424">
        <f t="shared" si="134"/>
        <v>33</v>
      </c>
      <c r="N32" s="424">
        <f t="shared" si="134"/>
        <v>44</v>
      </c>
      <c r="O32" s="424">
        <f t="shared" si="134"/>
        <v>57</v>
      </c>
      <c r="P32" s="424">
        <f t="shared" si="134"/>
        <v>74</v>
      </c>
      <c r="Q32" s="424">
        <f t="shared" si="134"/>
        <v>94</v>
      </c>
      <c r="R32" s="424">
        <f t="shared" si="134"/>
        <v>117</v>
      </c>
      <c r="S32" s="424">
        <f t="shared" si="134"/>
        <v>144</v>
      </c>
      <c r="T32" s="424">
        <f t="shared" si="134"/>
        <v>176</v>
      </c>
      <c r="U32" s="424">
        <f t="shared" si="134"/>
        <v>213</v>
      </c>
      <c r="V32" s="424">
        <f t="shared" si="134"/>
        <v>255</v>
      </c>
      <c r="W32" s="424">
        <f t="shared" si="134"/>
        <v>303</v>
      </c>
      <c r="X32" s="424">
        <f t="shared" si="134"/>
        <v>358</v>
      </c>
      <c r="Y32" s="424">
        <f t="shared" si="134"/>
        <v>420</v>
      </c>
      <c r="Z32" s="424">
        <f t="shared" si="134"/>
        <v>490</v>
      </c>
      <c r="AA32" s="424">
        <f t="shared" si="134"/>
        <v>568</v>
      </c>
      <c r="AB32" s="424">
        <f t="shared" si="134"/>
        <v>656</v>
      </c>
      <c r="AC32" s="424">
        <f t="shared" si="134"/>
        <v>754</v>
      </c>
      <c r="AD32" s="424">
        <f t="shared" si="134"/>
        <v>862</v>
      </c>
      <c r="AE32" s="424">
        <f t="shared" si="134"/>
        <v>983</v>
      </c>
      <c r="AF32" s="424">
        <f t="shared" si="134"/>
        <v>1115</v>
      </c>
      <c r="AG32" s="424">
        <f t="shared" si="134"/>
        <v>1262</v>
      </c>
      <c r="AH32" s="424">
        <f t="shared" si="134"/>
        <v>1422</v>
      </c>
      <c r="AI32" s="424">
        <f t="shared" si="134"/>
        <v>1598</v>
      </c>
      <c r="AJ32" s="424">
        <f t="shared" si="134"/>
        <v>1791</v>
      </c>
      <c r="AK32" s="424">
        <f t="shared" si="134"/>
        <v>2000</v>
      </c>
      <c r="AL32" s="424">
        <f t="shared" si="134"/>
        <v>2228</v>
      </c>
      <c r="AM32" s="424">
        <f t="shared" si="134"/>
        <v>2474</v>
      </c>
      <c r="AN32" s="424">
        <f t="shared" si="134"/>
        <v>2741</v>
      </c>
      <c r="AO32" s="424">
        <f t="shared" si="134"/>
        <v>3029</v>
      </c>
      <c r="AP32" s="424">
        <f t="shared" si="134"/>
        <v>3338</v>
      </c>
      <c r="AQ32" s="424">
        <f t="shared" si="134"/>
        <v>3670</v>
      </c>
      <c r="AR32" s="424">
        <f t="shared" si="134"/>
        <v>4025</v>
      </c>
      <c r="AS32" s="424">
        <f t="shared" si="134"/>
        <v>4404</v>
      </c>
      <c r="AT32" s="424">
        <f t="shared" si="134"/>
        <v>4806</v>
      </c>
      <c r="AU32" s="424">
        <f t="shared" si="134"/>
        <v>5234</v>
      </c>
      <c r="AV32" s="424">
        <f t="shared" si="134"/>
        <v>5686</v>
      </c>
      <c r="AW32" s="424">
        <f t="shared" si="134"/>
        <v>6164</v>
      </c>
      <c r="AX32" s="424">
        <f t="shared" si="134"/>
        <v>6667</v>
      </c>
      <c r="AY32" s="424">
        <f t="shared" si="134"/>
        <v>7193</v>
      </c>
      <c r="AZ32" s="424">
        <f t="shared" si="134"/>
        <v>7743</v>
      </c>
      <c r="BA32" s="424">
        <f t="shared" si="134"/>
        <v>8319</v>
      </c>
      <c r="BB32" s="424">
        <f t="shared" si="134"/>
        <v>8339</v>
      </c>
      <c r="BC32" s="424">
        <f t="shared" si="134"/>
        <v>8333</v>
      </c>
      <c r="BD32" s="424">
        <f t="shared" si="134"/>
        <v>8328</v>
      </c>
      <c r="BE32" s="424">
        <f t="shared" si="134"/>
        <v>8323</v>
      </c>
      <c r="BF32" s="424">
        <f t="shared" si="134"/>
        <v>8318</v>
      </c>
      <c r="BG32" s="424">
        <f t="shared" si="134"/>
        <v>8313</v>
      </c>
      <c r="BH32" s="424">
        <f t="shared" si="134"/>
        <v>8308</v>
      </c>
      <c r="BI32" s="424">
        <f t="shared" si="134"/>
        <v>8303</v>
      </c>
      <c r="BJ32" s="424">
        <f t="shared" si="134"/>
        <v>8298</v>
      </c>
      <c r="BK32" s="424">
        <f t="shared" si="134"/>
        <v>8294</v>
      </c>
      <c r="BL32" s="424">
        <f t="shared" si="134"/>
        <v>8289</v>
      </c>
      <c r="BM32" s="424">
        <f t="shared" si="134"/>
        <v>8425</v>
      </c>
      <c r="BN32" s="424">
        <f t="shared" ref="BN32:DY32" si="135">BN121</f>
        <v>8561</v>
      </c>
      <c r="BO32" s="424">
        <f t="shared" si="135"/>
        <v>8700</v>
      </c>
      <c r="BP32" s="424">
        <f t="shared" si="135"/>
        <v>8839</v>
      </c>
      <c r="BQ32" s="424">
        <f t="shared" si="135"/>
        <v>8981</v>
      </c>
      <c r="BR32" s="424">
        <f t="shared" si="135"/>
        <v>9124</v>
      </c>
      <c r="BS32" s="424">
        <f t="shared" si="135"/>
        <v>9268</v>
      </c>
      <c r="BT32" s="424">
        <f t="shared" si="135"/>
        <v>9415</v>
      </c>
      <c r="BU32" s="424">
        <f t="shared" si="135"/>
        <v>9563</v>
      </c>
      <c r="BV32" s="424">
        <f t="shared" si="135"/>
        <v>9713</v>
      </c>
      <c r="BW32" s="424">
        <f t="shared" si="135"/>
        <v>9865</v>
      </c>
      <c r="BX32" s="424">
        <f t="shared" si="135"/>
        <v>10018</v>
      </c>
      <c r="BY32" s="424">
        <f t="shared" si="135"/>
        <v>10174</v>
      </c>
      <c r="BZ32" s="424">
        <f t="shared" si="135"/>
        <v>10332</v>
      </c>
      <c r="CA32" s="424">
        <f t="shared" si="135"/>
        <v>10492</v>
      </c>
      <c r="CB32" s="424">
        <f t="shared" si="135"/>
        <v>10654</v>
      </c>
      <c r="CC32" s="424">
        <f t="shared" si="135"/>
        <v>10818</v>
      </c>
      <c r="CD32" s="424">
        <f t="shared" si="135"/>
        <v>10985</v>
      </c>
      <c r="CE32" s="424">
        <f t="shared" si="135"/>
        <v>11154</v>
      </c>
      <c r="CF32" s="424">
        <f t="shared" si="135"/>
        <v>11325</v>
      </c>
      <c r="CG32" s="424">
        <f t="shared" si="135"/>
        <v>11499</v>
      </c>
      <c r="CH32" s="424">
        <f t="shared" si="135"/>
        <v>11676</v>
      </c>
      <c r="CI32" s="424">
        <f t="shared" si="135"/>
        <v>11855</v>
      </c>
      <c r="CJ32" s="424">
        <f t="shared" si="135"/>
        <v>12036</v>
      </c>
      <c r="CK32" s="424">
        <f t="shared" si="135"/>
        <v>12221</v>
      </c>
      <c r="CL32" s="424">
        <f t="shared" si="135"/>
        <v>12408</v>
      </c>
      <c r="CM32" s="424">
        <f t="shared" si="135"/>
        <v>12598</v>
      </c>
      <c r="CN32" s="424">
        <f t="shared" si="135"/>
        <v>12791</v>
      </c>
      <c r="CO32" s="424">
        <f t="shared" si="135"/>
        <v>12987</v>
      </c>
      <c r="CP32" s="424">
        <f t="shared" si="135"/>
        <v>13187</v>
      </c>
      <c r="CQ32" s="424">
        <f t="shared" si="135"/>
        <v>13390</v>
      </c>
      <c r="CR32" s="424">
        <f t="shared" si="135"/>
        <v>13596</v>
      </c>
      <c r="CS32" s="424">
        <f t="shared" si="135"/>
        <v>13805</v>
      </c>
      <c r="CT32" s="424">
        <f t="shared" si="135"/>
        <v>14019</v>
      </c>
      <c r="CU32" s="424">
        <f t="shared" si="135"/>
        <v>14236</v>
      </c>
      <c r="CV32" s="424">
        <f t="shared" si="135"/>
        <v>14457</v>
      </c>
      <c r="CW32" s="424">
        <f t="shared" si="135"/>
        <v>14683</v>
      </c>
      <c r="CX32" s="424">
        <f t="shared" si="135"/>
        <v>14912</v>
      </c>
      <c r="CY32" s="424">
        <f t="shared" si="135"/>
        <v>15145</v>
      </c>
      <c r="CZ32" s="424">
        <f t="shared" si="135"/>
        <v>15383</v>
      </c>
      <c r="DA32" s="424">
        <f t="shared" si="135"/>
        <v>15625</v>
      </c>
      <c r="DB32" s="424">
        <f t="shared" si="135"/>
        <v>15872</v>
      </c>
      <c r="DC32" s="424">
        <f t="shared" si="135"/>
        <v>16123</v>
      </c>
      <c r="DD32" s="424">
        <f t="shared" si="135"/>
        <v>16380</v>
      </c>
      <c r="DE32" s="424">
        <f t="shared" si="135"/>
        <v>16642</v>
      </c>
      <c r="DF32" s="424">
        <f t="shared" si="135"/>
        <v>16909</v>
      </c>
      <c r="DG32" s="424">
        <f t="shared" si="135"/>
        <v>17182</v>
      </c>
      <c r="DH32" s="424">
        <f t="shared" si="135"/>
        <v>17461</v>
      </c>
      <c r="DI32" s="424">
        <f t="shared" si="135"/>
        <v>17745</v>
      </c>
      <c r="DJ32" s="424">
        <f t="shared" si="135"/>
        <v>18037</v>
      </c>
      <c r="DK32" s="424">
        <f t="shared" si="135"/>
        <v>18335</v>
      </c>
      <c r="DL32" s="424">
        <f t="shared" si="135"/>
        <v>18639</v>
      </c>
      <c r="DM32" s="424">
        <f t="shared" si="135"/>
        <v>18952</v>
      </c>
      <c r="DN32" s="424">
        <f t="shared" si="135"/>
        <v>19271</v>
      </c>
      <c r="DO32" s="424">
        <f t="shared" si="135"/>
        <v>19599</v>
      </c>
      <c r="DP32" s="424">
        <f t="shared" si="135"/>
        <v>19936</v>
      </c>
      <c r="DQ32" s="424">
        <f t="shared" si="135"/>
        <v>20281</v>
      </c>
      <c r="DR32" s="424">
        <f t="shared" si="135"/>
        <v>20635</v>
      </c>
      <c r="DS32" s="424">
        <f t="shared" si="135"/>
        <v>20999</v>
      </c>
      <c r="DT32" s="424">
        <f t="shared" si="135"/>
        <v>21374</v>
      </c>
      <c r="DU32" s="424">
        <f t="shared" si="135"/>
        <v>21760</v>
      </c>
      <c r="DV32" s="424">
        <f t="shared" si="135"/>
        <v>22157</v>
      </c>
      <c r="DW32" s="424">
        <f t="shared" si="135"/>
        <v>22567</v>
      </c>
      <c r="DX32" s="424">
        <f t="shared" si="135"/>
        <v>22990</v>
      </c>
      <c r="DY32" s="424">
        <f t="shared" si="135"/>
        <v>23427</v>
      </c>
      <c r="DZ32" s="424">
        <f t="shared" ref="DZ32:GK32" si="136">DZ121</f>
        <v>23878</v>
      </c>
      <c r="EA32" s="424">
        <f t="shared" si="136"/>
        <v>24346</v>
      </c>
      <c r="EB32" s="424">
        <f t="shared" si="136"/>
        <v>24832</v>
      </c>
      <c r="EC32" s="424">
        <f t="shared" si="136"/>
        <v>25335</v>
      </c>
      <c r="ED32" s="424">
        <f t="shared" si="136"/>
        <v>25859</v>
      </c>
      <c r="EE32" s="424">
        <f t="shared" si="136"/>
        <v>26405</v>
      </c>
      <c r="EF32" s="424">
        <f t="shared" si="136"/>
        <v>26975</v>
      </c>
      <c r="EG32" s="424">
        <f t="shared" si="136"/>
        <v>27520</v>
      </c>
      <c r="EH32" s="424">
        <f t="shared" si="136"/>
        <v>27547</v>
      </c>
      <c r="EI32" s="424">
        <f t="shared" si="136"/>
        <v>27574</v>
      </c>
      <c r="EJ32" s="424">
        <f t="shared" si="136"/>
        <v>27600</v>
      </c>
      <c r="EK32" s="424">
        <f t="shared" si="136"/>
        <v>27627</v>
      </c>
      <c r="EL32" s="424">
        <f t="shared" si="136"/>
        <v>27654</v>
      </c>
      <c r="EM32" s="424">
        <f t="shared" si="136"/>
        <v>27680</v>
      </c>
      <c r="EN32" s="424">
        <f t="shared" si="136"/>
        <v>27707</v>
      </c>
      <c r="EO32" s="424">
        <f t="shared" si="136"/>
        <v>27734</v>
      </c>
      <c r="EP32" s="424">
        <f t="shared" si="136"/>
        <v>27760</v>
      </c>
      <c r="EQ32" s="424">
        <f t="shared" si="136"/>
        <v>27787</v>
      </c>
      <c r="ER32" s="424">
        <f t="shared" si="136"/>
        <v>27814</v>
      </c>
      <c r="ES32" s="424">
        <f t="shared" si="136"/>
        <v>27840</v>
      </c>
      <c r="ET32" s="424">
        <f t="shared" si="136"/>
        <v>27867</v>
      </c>
      <c r="EU32" s="424">
        <f t="shared" si="136"/>
        <v>27893</v>
      </c>
      <c r="EV32" s="424">
        <f t="shared" si="136"/>
        <v>27920</v>
      </c>
      <c r="EW32" s="424">
        <f t="shared" si="136"/>
        <v>27946</v>
      </c>
      <c r="EX32" s="424">
        <f t="shared" si="136"/>
        <v>27945</v>
      </c>
      <c r="EY32" s="424">
        <f t="shared" si="136"/>
        <v>27944</v>
      </c>
      <c r="EZ32" s="424">
        <f t="shared" si="136"/>
        <v>27943</v>
      </c>
      <c r="FA32" s="424">
        <f t="shared" si="136"/>
        <v>27942</v>
      </c>
      <c r="FB32" s="424">
        <f t="shared" si="136"/>
        <v>27941</v>
      </c>
      <c r="FC32" s="424">
        <f t="shared" si="136"/>
        <v>27941</v>
      </c>
      <c r="FD32" s="424">
        <f t="shared" si="136"/>
        <v>27941</v>
      </c>
      <c r="FE32" s="424">
        <f t="shared" si="136"/>
        <v>27941</v>
      </c>
      <c r="FF32" s="424">
        <f t="shared" si="136"/>
        <v>27941</v>
      </c>
      <c r="FG32" s="424">
        <f t="shared" si="136"/>
        <v>27941</v>
      </c>
      <c r="FH32" s="424">
        <f t="shared" si="136"/>
        <v>27941</v>
      </c>
      <c r="FI32" s="424">
        <f t="shared" si="136"/>
        <v>27941</v>
      </c>
      <c r="FJ32" s="424">
        <f t="shared" si="136"/>
        <v>27941</v>
      </c>
      <c r="FK32" s="424">
        <f t="shared" si="136"/>
        <v>27941</v>
      </c>
      <c r="FL32" s="424">
        <f t="shared" si="136"/>
        <v>27941</v>
      </c>
      <c r="FM32" s="424">
        <f t="shared" si="136"/>
        <v>27941</v>
      </c>
      <c r="FN32" s="424">
        <f t="shared" si="136"/>
        <v>27941</v>
      </c>
      <c r="FO32" s="424">
        <f t="shared" si="136"/>
        <v>27941</v>
      </c>
      <c r="FP32" s="424">
        <f t="shared" si="136"/>
        <v>27941</v>
      </c>
      <c r="FQ32" s="424">
        <f t="shared" si="136"/>
        <v>27941</v>
      </c>
      <c r="FR32" s="424">
        <f t="shared" si="136"/>
        <v>27941</v>
      </c>
      <c r="FS32" s="424">
        <f t="shared" si="136"/>
        <v>27941</v>
      </c>
      <c r="FT32" s="424">
        <f t="shared" si="136"/>
        <v>27941</v>
      </c>
      <c r="FU32" s="424">
        <f t="shared" si="136"/>
        <v>27941</v>
      </c>
      <c r="FV32" s="424">
        <f t="shared" si="136"/>
        <v>27941</v>
      </c>
      <c r="FW32" s="424">
        <f t="shared" si="136"/>
        <v>27941</v>
      </c>
      <c r="FX32" s="424">
        <f t="shared" si="136"/>
        <v>27941</v>
      </c>
      <c r="FY32" s="424">
        <f t="shared" si="136"/>
        <v>27941</v>
      </c>
      <c r="FZ32" s="424">
        <f t="shared" si="136"/>
        <v>27941</v>
      </c>
      <c r="GA32" s="424">
        <f t="shared" si="136"/>
        <v>27941</v>
      </c>
      <c r="GB32" s="424">
        <f t="shared" si="136"/>
        <v>27941</v>
      </c>
      <c r="GC32" s="424">
        <f t="shared" si="136"/>
        <v>27941</v>
      </c>
      <c r="GD32" s="424">
        <f t="shared" si="136"/>
        <v>27941</v>
      </c>
      <c r="GE32" s="424">
        <f t="shared" si="136"/>
        <v>27941</v>
      </c>
      <c r="GF32" s="424">
        <f t="shared" si="136"/>
        <v>27941</v>
      </c>
      <c r="GG32" s="424">
        <f t="shared" si="136"/>
        <v>27941</v>
      </c>
      <c r="GH32" s="424">
        <f t="shared" si="136"/>
        <v>27941</v>
      </c>
      <c r="GI32" s="424">
        <f t="shared" si="136"/>
        <v>27941</v>
      </c>
      <c r="GJ32" s="424">
        <f t="shared" si="136"/>
        <v>27941</v>
      </c>
      <c r="GK32" s="424">
        <f t="shared" si="136"/>
        <v>27941</v>
      </c>
      <c r="GL32" s="424">
        <f t="shared" ref="GL32:IR32" si="137">GL121</f>
        <v>27941</v>
      </c>
      <c r="GM32" s="424">
        <f t="shared" si="137"/>
        <v>27941</v>
      </c>
      <c r="GN32" s="424">
        <f t="shared" si="137"/>
        <v>27941</v>
      </c>
      <c r="GO32" s="424">
        <f t="shared" si="137"/>
        <v>27941</v>
      </c>
      <c r="GP32" s="424">
        <f t="shared" si="137"/>
        <v>27941</v>
      </c>
      <c r="GQ32" s="424">
        <f t="shared" si="137"/>
        <v>27941</v>
      </c>
      <c r="GR32" s="424">
        <f t="shared" si="137"/>
        <v>27941</v>
      </c>
      <c r="GS32" s="424">
        <f t="shared" si="137"/>
        <v>27941</v>
      </c>
      <c r="GT32" s="424">
        <f t="shared" si="137"/>
        <v>27941</v>
      </c>
      <c r="GU32" s="424">
        <f t="shared" si="137"/>
        <v>27941</v>
      </c>
      <c r="GV32" s="424">
        <f t="shared" si="137"/>
        <v>27941</v>
      </c>
      <c r="GW32" s="424">
        <f t="shared" si="137"/>
        <v>27941</v>
      </c>
      <c r="GX32" s="424">
        <f t="shared" si="137"/>
        <v>27941</v>
      </c>
      <c r="GY32" s="424">
        <f t="shared" si="137"/>
        <v>27941</v>
      </c>
      <c r="GZ32" s="424">
        <f t="shared" si="137"/>
        <v>27941</v>
      </c>
      <c r="HA32" s="424">
        <f t="shared" si="137"/>
        <v>27941</v>
      </c>
      <c r="HB32" s="424">
        <f t="shared" si="137"/>
        <v>27941</v>
      </c>
      <c r="HC32" s="424">
        <f t="shared" si="137"/>
        <v>27941</v>
      </c>
      <c r="HD32" s="424">
        <f t="shared" si="137"/>
        <v>27941</v>
      </c>
      <c r="HE32" s="424">
        <f t="shared" si="137"/>
        <v>27941</v>
      </c>
      <c r="HF32" s="424">
        <f t="shared" si="137"/>
        <v>27941</v>
      </c>
      <c r="HG32" s="424">
        <f t="shared" si="137"/>
        <v>27941</v>
      </c>
      <c r="HH32" s="424">
        <f t="shared" si="137"/>
        <v>27941</v>
      </c>
      <c r="HI32" s="424">
        <f t="shared" si="137"/>
        <v>27941</v>
      </c>
      <c r="HJ32" s="424">
        <f t="shared" si="137"/>
        <v>27941</v>
      </c>
      <c r="HK32" s="424">
        <f t="shared" si="137"/>
        <v>27941</v>
      </c>
      <c r="HL32" s="424">
        <f t="shared" si="137"/>
        <v>27941</v>
      </c>
      <c r="HM32" s="424">
        <f t="shared" si="137"/>
        <v>27941</v>
      </c>
      <c r="HN32" s="424">
        <f t="shared" si="137"/>
        <v>27941</v>
      </c>
      <c r="HO32" s="424">
        <f t="shared" si="137"/>
        <v>27941</v>
      </c>
      <c r="HP32" s="424">
        <f t="shared" si="137"/>
        <v>27941</v>
      </c>
      <c r="HQ32" s="424">
        <f t="shared" si="137"/>
        <v>27941</v>
      </c>
      <c r="HR32" s="424">
        <f t="shared" si="137"/>
        <v>27941</v>
      </c>
      <c r="HS32" s="424">
        <f t="shared" si="137"/>
        <v>27941</v>
      </c>
      <c r="HT32" s="424">
        <f t="shared" si="137"/>
        <v>27941</v>
      </c>
      <c r="HU32" s="424">
        <f t="shared" si="137"/>
        <v>27941</v>
      </c>
      <c r="HV32" s="424">
        <f t="shared" si="137"/>
        <v>27941</v>
      </c>
      <c r="HW32" s="424">
        <f t="shared" si="137"/>
        <v>27941</v>
      </c>
      <c r="HX32" s="424">
        <f t="shared" si="137"/>
        <v>27941</v>
      </c>
      <c r="HY32" s="424">
        <f t="shared" si="137"/>
        <v>27941</v>
      </c>
      <c r="HZ32" s="424">
        <f t="shared" si="137"/>
        <v>27941</v>
      </c>
      <c r="IA32" s="424">
        <f t="shared" si="137"/>
        <v>27941</v>
      </c>
      <c r="IB32" s="424">
        <f t="shared" si="137"/>
        <v>27941</v>
      </c>
      <c r="IC32" s="424">
        <f t="shared" si="137"/>
        <v>27941</v>
      </c>
      <c r="ID32" s="424">
        <f t="shared" si="137"/>
        <v>27941</v>
      </c>
      <c r="IE32" s="424">
        <f t="shared" si="137"/>
        <v>27941</v>
      </c>
      <c r="IF32" s="424">
        <f t="shared" si="137"/>
        <v>27941</v>
      </c>
      <c r="IG32" s="424">
        <f t="shared" si="137"/>
        <v>27941</v>
      </c>
      <c r="IH32" s="424">
        <f t="shared" si="137"/>
        <v>27941</v>
      </c>
      <c r="II32" s="424">
        <f t="shared" si="137"/>
        <v>27941</v>
      </c>
      <c r="IJ32" s="424">
        <f t="shared" si="137"/>
        <v>27941</v>
      </c>
      <c r="IK32" s="424">
        <f t="shared" si="137"/>
        <v>27941</v>
      </c>
      <c r="IL32" s="424">
        <f t="shared" si="137"/>
        <v>27941</v>
      </c>
      <c r="IM32" s="424">
        <f t="shared" si="137"/>
        <v>27941</v>
      </c>
      <c r="IN32" s="424">
        <f t="shared" si="137"/>
        <v>27941</v>
      </c>
      <c r="IO32" s="424">
        <f t="shared" si="137"/>
        <v>27941</v>
      </c>
      <c r="IP32" s="424">
        <f t="shared" si="137"/>
        <v>27941</v>
      </c>
      <c r="IQ32" s="424">
        <f t="shared" si="137"/>
        <v>27941</v>
      </c>
      <c r="IR32" s="425">
        <f t="shared" si="137"/>
        <v>27941</v>
      </c>
      <c r="IU32" s="79"/>
    </row>
    <row r="33" spans="1:252" ht="12" customHeight="1" x14ac:dyDescent="0.25">
      <c r="A33" s="426" t="s">
        <v>110</v>
      </c>
      <c r="B33" s="427"/>
      <c r="C33" s="428">
        <f t="shared" ref="C33:BM33" si="138">C124</f>
        <v>0</v>
      </c>
      <c r="D33" s="428">
        <f t="shared" si="138"/>
        <v>2.9373184985116748E-5</v>
      </c>
      <c r="E33" s="428">
        <f t="shared" si="138"/>
        <v>2.0840147770782936E-4</v>
      </c>
      <c r="F33" s="428">
        <f t="shared" si="138"/>
        <v>7.8538905049675115E-4</v>
      </c>
      <c r="G33" s="428">
        <f t="shared" si="138"/>
        <v>2.146923601443571E-3</v>
      </c>
      <c r="H33" s="428">
        <f t="shared" si="138"/>
        <v>4.8288828397253705E-3</v>
      </c>
      <c r="I33" s="428">
        <f t="shared" si="138"/>
        <v>9.5282417144236537E-3</v>
      </c>
      <c r="J33" s="428">
        <f t="shared" si="138"/>
        <v>1.7115737854087546E-2</v>
      </c>
      <c r="K33" s="428">
        <f t="shared" si="138"/>
        <v>2.8649454134522266E-2</v>
      </c>
      <c r="L33" s="428">
        <f t="shared" si="138"/>
        <v>4.5389378097130145E-2</v>
      </c>
      <c r="M33" s="428">
        <f t="shared" si="138"/>
        <v>6.8812997905614445E-2</v>
      </c>
      <c r="N33" s="428">
        <f t="shared" si="138"/>
        <v>0.10063199341848915</v>
      </c>
      <c r="O33" s="428">
        <f t="shared" si="138"/>
        <v>0.14281007849211591</v>
      </c>
      <c r="P33" s="428">
        <f t="shared" si="138"/>
        <v>0.19758204649360372</v>
      </c>
      <c r="Q33" s="428">
        <f t="shared" si="138"/>
        <v>0.26747406481035485</v>
      </c>
      <c r="R33" s="428">
        <f t="shared" si="138"/>
        <v>0.35532525547846894</v>
      </c>
      <c r="S33" s="428">
        <f t="shared" si="138"/>
        <v>0.46431058741089909</v>
      </c>
      <c r="T33" s="428">
        <f t="shared" si="138"/>
        <v>0.59796509050258451</v>
      </c>
      <c r="U33" s="428">
        <f t="shared" si="138"/>
        <v>0.76020938257320747</v>
      </c>
      <c r="V33" s="428">
        <f t="shared" si="138"/>
        <v>0.95537647605224085</v>
      </c>
      <c r="W33" s="428">
        <f t="shared" si="138"/>
        <v>1.1882398017649496</v>
      </c>
      <c r="X33" s="428">
        <f t="shared" si="138"/>
        <v>1.4640423514218555</v>
      </c>
      <c r="Y33" s="428">
        <f t="shared" si="138"/>
        <v>1.788526797863349</v>
      </c>
      <c r="Z33" s="428">
        <f t="shared" si="138"/>
        <v>2.1679664022195388</v>
      </c>
      <c r="AA33" s="428">
        <f t="shared" si="138"/>
        <v>2.60919645933537</v>
      </c>
      <c r="AB33" s="428">
        <f t="shared" si="138"/>
        <v>3.1196459668699368</v>
      </c>
      <c r="AC33" s="428">
        <f t="shared" si="138"/>
        <v>3.7073691295744702</v>
      </c>
      <c r="AD33" s="428">
        <f t="shared" si="138"/>
        <v>4.3810762290527121</v>
      </c>
      <c r="AE33" s="428">
        <f t="shared" si="138"/>
        <v>5.1501633019716442</v>
      </c>
      <c r="AF33" s="428">
        <f t="shared" si="138"/>
        <v>6.024739977928971</v>
      </c>
      <c r="AG33" s="428">
        <f t="shared" si="138"/>
        <v>7.0156547357315411</v>
      </c>
      <c r="AH33" s="428">
        <f t="shared" si="138"/>
        <v>8.1345167476161979</v>
      </c>
      <c r="AI33" s="428">
        <f t="shared" si="138"/>
        <v>9.3937134007385357</v>
      </c>
      <c r="AJ33" s="428">
        <f t="shared" si="138"/>
        <v>10.806422521907795</v>
      </c>
      <c r="AK33" s="428">
        <f t="shared" si="138"/>
        <v>12.386618293894941</v>
      </c>
      <c r="AL33" s="428">
        <f t="shared" si="138"/>
        <v>14.149069851954959</v>
      </c>
      <c r="AM33" s="428">
        <f t="shared" si="138"/>
        <v>16.109331599090343</v>
      </c>
      <c r="AN33" s="428">
        <f t="shared" si="138"/>
        <v>18.283724393366494</v>
      </c>
      <c r="AO33" s="428">
        <f t="shared" si="138"/>
        <v>20.689306957035765</v>
      </c>
      <c r="AP33" s="428">
        <f t="shared" si="138"/>
        <v>23.343837150453275</v>
      </c>
      <c r="AQ33" s="428">
        <f t="shared" si="138"/>
        <v>26.265723160168559</v>
      </c>
      <c r="AR33" s="428">
        <f t="shared" si="138"/>
        <v>29.47396518293866</v>
      </c>
      <c r="AS33" s="428">
        <f t="shared" si="138"/>
        <v>32.988088858511198</v>
      </c>
      <c r="AT33" s="428">
        <f t="shared" si="138"/>
        <v>36.828072522088917</v>
      </c>
      <c r="AU33" s="428">
        <f t="shared" si="138"/>
        <v>41.014271313799966</v>
      </c>
      <c r="AV33" s="428">
        <f t="shared" si="138"/>
        <v>45.567342296942186</v>
      </c>
      <c r="AW33" s="428">
        <f t="shared" si="138"/>
        <v>50.508175997122564</v>
      </c>
      <c r="AX33" s="428">
        <f t="shared" si="138"/>
        <v>55.857841177642733</v>
      </c>
      <c r="AY33" s="428">
        <f t="shared" si="138"/>
        <v>61.636693836269529</v>
      </c>
      <c r="AZ33" s="428">
        <f t="shared" si="138"/>
        <v>67.864410975475892</v>
      </c>
      <c r="BA33" s="428">
        <f t="shared" si="138"/>
        <v>74.561729233267968</v>
      </c>
      <c r="BB33" s="428">
        <f t="shared" si="138"/>
        <v>81.507305847320296</v>
      </c>
      <c r="BC33" s="428">
        <f t="shared" si="138"/>
        <v>88.458621207313612</v>
      </c>
      <c r="BD33" s="428">
        <f t="shared" si="138"/>
        <v>95.405384749911235</v>
      </c>
      <c r="BE33" s="428">
        <f t="shared" si="138"/>
        <v>102.34768443054877</v>
      </c>
      <c r="BF33" s="428">
        <f t="shared" si="138"/>
        <v>109.28560844138727</v>
      </c>
      <c r="BG33" s="428">
        <f t="shared" si="138"/>
        <v>116.21924455211928</v>
      </c>
      <c r="BH33" s="428">
        <f t="shared" si="138"/>
        <v>123.14868011927899</v>
      </c>
      <c r="BI33" s="428">
        <f t="shared" si="138"/>
        <v>130.07400209591609</v>
      </c>
      <c r="BJ33" s="428">
        <f t="shared" si="138"/>
        <v>136.99529704115972</v>
      </c>
      <c r="BK33" s="428">
        <f t="shared" si="138"/>
        <v>143.91265112967608</v>
      </c>
      <c r="BL33" s="428">
        <f t="shared" si="138"/>
        <v>150.8261501610223</v>
      </c>
      <c r="BM33" s="428">
        <f t="shared" si="138"/>
        <v>157.79406672069362</v>
      </c>
      <c r="BN33" s="428">
        <f t="shared" ref="BN33:CX33" si="139">BN124</f>
        <v>164.87526398298442</v>
      </c>
      <c r="BO33" s="428">
        <f t="shared" si="139"/>
        <v>172.07101912718008</v>
      </c>
      <c r="BP33" s="428">
        <f t="shared" si="139"/>
        <v>179.38263422299138</v>
      </c>
      <c r="BQ33" s="428">
        <f t="shared" si="139"/>
        <v>186.81144080727407</v>
      </c>
      <c r="BR33" s="428">
        <f t="shared" si="139"/>
        <v>194.35880082672131</v>
      </c>
      <c r="BS33" s="428">
        <f t="shared" si="139"/>
        <v>202.02596496989887</v>
      </c>
      <c r="BT33" s="428">
        <f t="shared" si="139"/>
        <v>209.81422439792752</v>
      </c>
      <c r="BU33" s="428">
        <f t="shared" si="139"/>
        <v>217.72506460039682</v>
      </c>
      <c r="BV33" s="428">
        <f t="shared" si="139"/>
        <v>225.76001659583244</v>
      </c>
      <c r="BW33" s="428">
        <f t="shared" si="139"/>
        <v>233.92064878715726</v>
      </c>
      <c r="BX33" s="428">
        <f t="shared" si="139"/>
        <v>242.20856825362793</v>
      </c>
      <c r="BY33" s="428">
        <f t="shared" si="139"/>
        <v>250.62542210494161</v>
      </c>
      <c r="BZ33" s="428">
        <f t="shared" si="139"/>
        <v>259.17289890136112</v>
      </c>
      <c r="CA33" s="428">
        <f t="shared" si="139"/>
        <v>267.85273014387542</v>
      </c>
      <c r="CB33" s="428">
        <f t="shared" si="139"/>
        <v>276.66669183738992</v>
      </c>
      <c r="CC33" s="428">
        <f t="shared" si="139"/>
        <v>285.61660613296249</v>
      </c>
      <c r="CD33" s="428">
        <f t="shared" si="139"/>
        <v>294.70434305486259</v>
      </c>
      <c r="CE33" s="428">
        <f t="shared" si="139"/>
        <v>303.93182231726598</v>
      </c>
      <c r="CF33" s="428">
        <f t="shared" si="139"/>
        <v>313.3010152356797</v>
      </c>
      <c r="CG33" s="428">
        <f t="shared" si="139"/>
        <v>322.81394673940827</v>
      </c>
      <c r="CH33" s="428">
        <f t="shared" si="139"/>
        <v>332.47269749354712</v>
      </c>
      <c r="CI33" s="428">
        <f t="shared" si="139"/>
        <v>342.27940613715549</v>
      </c>
      <c r="CJ33" s="428">
        <f t="shared" si="139"/>
        <v>352.23627164394264</v>
      </c>
      <c r="CK33" s="428">
        <f t="shared" si="139"/>
        <v>362.3455558159057</v>
      </c>
      <c r="CL33" s="428">
        <f t="shared" si="139"/>
        <v>372.60958592132351</v>
      </c>
      <c r="CM33" s="428">
        <f t="shared" si="139"/>
        <v>383.03075748471605</v>
      </c>
      <c r="CN33" s="428">
        <f t="shared" si="139"/>
        <v>393.61153723902879</v>
      </c>
      <c r="CO33" s="428">
        <f t="shared" si="139"/>
        <v>404.3544662551958</v>
      </c>
      <c r="CP33" s="428">
        <f t="shared" si="139"/>
        <v>415.26216326150683</v>
      </c>
      <c r="CQ33" s="428">
        <f t="shared" si="139"/>
        <v>426.33732816641879</v>
      </c>
      <c r="CR33" s="428">
        <f t="shared" si="139"/>
        <v>437.58274580068212</v>
      </c>
      <c r="CS33" s="428">
        <f t="shared" si="139"/>
        <v>449.00128989627871</v>
      </c>
      <c r="CT33" s="428">
        <f t="shared" si="139"/>
        <v>460.59592732375336</v>
      </c>
      <c r="CU33" s="428">
        <f t="shared" si="139"/>
        <v>472.36993179918642</v>
      </c>
      <c r="CV33" s="428">
        <f t="shared" si="139"/>
        <v>484.32666153021722</v>
      </c>
      <c r="CW33" s="428">
        <f t="shared" si="139"/>
        <v>496.46933242370795</v>
      </c>
      <c r="CX33" s="428">
        <f t="shared" si="139"/>
        <v>508.80124875569607</v>
      </c>
      <c r="CY33" s="428">
        <f t="shared" ref="CY33:EM33" si="140">CY124</f>
        <v>521.3258297029322</v>
      </c>
      <c r="CZ33" s="428">
        <f t="shared" si="140"/>
        <v>534.04661544658654</v>
      </c>
      <c r="DA33" s="428">
        <f t="shared" si="140"/>
        <v>546.96727372696796</v>
      </c>
      <c r="DB33" s="428">
        <f t="shared" si="140"/>
        <v>560.09160688694431</v>
      </c>
      <c r="DC33" s="428">
        <f t="shared" si="140"/>
        <v>573.4235594492792</v>
      </c>
      <c r="DD33" s="428">
        <f t="shared" si="140"/>
        <v>586.96722628300756</v>
      </c>
      <c r="DE33" s="428">
        <f t="shared" si="140"/>
        <v>600.72686141739132</v>
      </c>
      <c r="DF33" s="428">
        <f t="shared" si="140"/>
        <v>614.70688756731852</v>
      </c>
      <c r="DG33" s="428">
        <f t="shared" si="140"/>
        <v>628.91190644192011</v>
      </c>
      <c r="DH33" s="428">
        <f t="shared" si="140"/>
        <v>643.34670992286362</v>
      </c>
      <c r="DI33" s="428">
        <f t="shared" si="140"/>
        <v>658.01629220602331</v>
      </c>
      <c r="DJ33" s="428">
        <f t="shared" si="140"/>
        <v>672.92586300889752</v>
      </c>
      <c r="DK33" s="428">
        <f t="shared" si="140"/>
        <v>688.08086196807119</v>
      </c>
      <c r="DL33" s="428">
        <f t="shared" si="140"/>
        <v>703.48697436165708</v>
      </c>
      <c r="DM33" s="428">
        <f t="shared" si="140"/>
        <v>719.15014830893222</v>
      </c>
      <c r="DN33" s="428">
        <f t="shared" si="140"/>
        <v>735.07661363485749</v>
      </c>
      <c r="DO33" s="428">
        <f t="shared" si="140"/>
        <v>751.27290260072243</v>
      </c>
      <c r="DP33" s="428">
        <f t="shared" si="140"/>
        <v>767.74587273358259</v>
      </c>
      <c r="DQ33" s="428">
        <f t="shared" si="140"/>
        <v>784.5027320352865</v>
      </c>
      <c r="DR33" s="428">
        <f t="shared" si="140"/>
        <v>801.55106688158241</v>
      </c>
      <c r="DS33" s="428">
        <f t="shared" si="140"/>
        <v>818.89887298421456</v>
      </c>
      <c r="DT33" s="428">
        <f t="shared" si="140"/>
        <v>836.55458985698829</v>
      </c>
      <c r="DU33" s="428">
        <f t="shared" si="140"/>
        <v>854.52713928684057</v>
      </c>
      <c r="DV33" s="428">
        <f t="shared" si="140"/>
        <v>872.82596840398401</v>
      </c>
      <c r="DW33" s="428">
        <f t="shared" si="140"/>
        <v>891.46109806435345</v>
      </c>
      <c r="DX33" s="428">
        <f t="shared" si="140"/>
        <v>910.44317739708799</v>
      </c>
      <c r="DY33" s="428">
        <f t="shared" si="140"/>
        <v>929.78354552784276</v>
      </c>
      <c r="DZ33" s="428">
        <f t="shared" si="140"/>
        <v>949.49430169190816</v>
      </c>
      <c r="EA33" s="428">
        <f t="shared" si="140"/>
        <v>969.58838521816392</v>
      </c>
      <c r="EB33" s="428">
        <f t="shared" si="140"/>
        <v>990.07966718888576</v>
      </c>
      <c r="EC33" s="428">
        <f t="shared" si="140"/>
        <v>1010.9830559786134</v>
      </c>
      <c r="ED33" s="428">
        <f t="shared" si="140"/>
        <v>1032.3146193917589</v>
      </c>
      <c r="EE33" s="428">
        <f t="shared" si="140"/>
        <v>1054.091814198938</v>
      </c>
      <c r="EF33" s="428">
        <f t="shared" si="140"/>
        <v>1076.3337491957275</v>
      </c>
      <c r="EG33" s="428">
        <f t="shared" si="140"/>
        <v>1099.0401844002652</v>
      </c>
      <c r="EH33" s="428">
        <f t="shared" si="140"/>
        <v>1121.9847997929078</v>
      </c>
      <c r="EI33" s="428">
        <f t="shared" si="140"/>
        <v>1144.951562861273</v>
      </c>
      <c r="EJ33" s="428">
        <f t="shared" si="140"/>
        <v>1167.9405331264884</v>
      </c>
      <c r="EK33" s="428">
        <f t="shared" si="140"/>
        <v>1190.9517186848309</v>
      </c>
      <c r="EL33" s="428">
        <f t="shared" si="140"/>
        <v>1213.9851271122973</v>
      </c>
      <c r="EM33" s="428">
        <f t="shared" si="140"/>
        <v>1237.0407654676467</v>
      </c>
      <c r="EN33" s="428">
        <f t="shared" ref="EN33:EY33" si="141">EN124</f>
        <v>1260.1186402853662</v>
      </c>
      <c r="EO33" s="428">
        <f t="shared" si="141"/>
        <v>1283.2187575736718</v>
      </c>
      <c r="EP33" s="428">
        <f t="shared" si="141"/>
        <v>1306.3411228175451</v>
      </c>
      <c r="EQ33" s="428">
        <f t="shared" si="141"/>
        <v>1329.4857409716324</v>
      </c>
      <c r="ER33" s="428">
        <f t="shared" si="141"/>
        <v>1352.6526036431128</v>
      </c>
      <c r="ES33" s="428">
        <f t="shared" si="141"/>
        <v>1375.8416791816676</v>
      </c>
      <c r="ET33" s="428">
        <f t="shared" si="141"/>
        <v>1399.0529306349652</v>
      </c>
      <c r="EU33" s="428">
        <f t="shared" si="141"/>
        <v>1422.2863296066694</v>
      </c>
      <c r="EV33" s="428">
        <f t="shared" si="141"/>
        <v>1445.5418541530005</v>
      </c>
      <c r="EW33" s="428">
        <f t="shared" si="141"/>
        <v>1468.8194871921362</v>
      </c>
      <c r="EX33" s="428">
        <f t="shared" si="141"/>
        <v>1492.1077493052869</v>
      </c>
      <c r="EY33" s="428">
        <f t="shared" si="141"/>
        <v>1515.3951638184169</v>
      </c>
      <c r="EZ33" s="428">
        <f t="shared" ref="EZ33:HK33" si="142">EZ124</f>
        <v>1538.681722273222</v>
      </c>
      <c r="FA33" s="428">
        <f t="shared" si="142"/>
        <v>1561.9674181822361</v>
      </c>
      <c r="FB33" s="428">
        <f t="shared" si="142"/>
        <v>1585.2522465411935</v>
      </c>
      <c r="FC33" s="428">
        <f t="shared" si="142"/>
        <v>1608.5366440520474</v>
      </c>
      <c r="FD33" s="428">
        <f t="shared" si="142"/>
        <v>1631.8210475502519</v>
      </c>
      <c r="FE33" s="428">
        <f t="shared" si="142"/>
        <v>1655.105452845542</v>
      </c>
      <c r="FF33" s="428">
        <f t="shared" si="142"/>
        <v>1678.3898567858457</v>
      </c>
      <c r="FG33" s="428">
        <f t="shared" si="142"/>
        <v>1701.6742583208879</v>
      </c>
      <c r="FH33" s="428">
        <f t="shared" si="142"/>
        <v>1724.9586574537745</v>
      </c>
      <c r="FI33" s="428">
        <f t="shared" si="142"/>
        <v>1748.2430541875806</v>
      </c>
      <c r="FJ33" s="428">
        <f t="shared" si="142"/>
        <v>1771.5274485253519</v>
      </c>
      <c r="FK33" s="428">
        <f t="shared" si="142"/>
        <v>1794.8118404701049</v>
      </c>
      <c r="FL33" s="428">
        <f t="shared" si="142"/>
        <v>1818.0962300248264</v>
      </c>
      <c r="FM33" s="428">
        <f t="shared" si="142"/>
        <v>1841.3806171924728</v>
      </c>
      <c r="FN33" s="428">
        <f t="shared" si="142"/>
        <v>1864.6650019759718</v>
      </c>
      <c r="FO33" s="428">
        <f t="shared" si="142"/>
        <v>1887.9493843782211</v>
      </c>
      <c r="FP33" s="428">
        <f t="shared" si="142"/>
        <v>1911.2337644020895</v>
      </c>
      <c r="FQ33" s="428">
        <f t="shared" si="142"/>
        <v>1934.5181420504152</v>
      </c>
      <c r="FR33" s="428">
        <f t="shared" si="142"/>
        <v>1957.8025173260082</v>
      </c>
      <c r="FS33" s="428">
        <f t="shared" si="142"/>
        <v>1981.0868902316486</v>
      </c>
      <c r="FT33" s="428">
        <f t="shared" si="142"/>
        <v>2004.3712607700863</v>
      </c>
      <c r="FU33" s="428">
        <f t="shared" si="142"/>
        <v>2027.6556289440437</v>
      </c>
      <c r="FV33" s="428">
        <f t="shared" si="142"/>
        <v>2050.9399947562124</v>
      </c>
      <c r="FW33" s="428">
        <f t="shared" si="142"/>
        <v>2074.2243582092556</v>
      </c>
      <c r="FX33" s="428">
        <f t="shared" si="142"/>
        <v>2097.5087193058062</v>
      </c>
      <c r="FY33" s="428">
        <f t="shared" si="142"/>
        <v>2120.7930780484694</v>
      </c>
      <c r="FZ33" s="428">
        <f t="shared" si="142"/>
        <v>2144.0774344398201</v>
      </c>
      <c r="GA33" s="428">
        <f t="shared" si="142"/>
        <v>2167.3617884824043</v>
      </c>
      <c r="GB33" s="428">
        <f t="shared" si="142"/>
        <v>2190.6461401787392</v>
      </c>
      <c r="GC33" s="428">
        <f t="shared" si="142"/>
        <v>2213.9304895313126</v>
      </c>
      <c r="GD33" s="428">
        <f t="shared" si="142"/>
        <v>2237.2148365425842</v>
      </c>
      <c r="GE33" s="428">
        <f t="shared" si="142"/>
        <v>2260.4991812149833</v>
      </c>
      <c r="GF33" s="428">
        <f t="shared" si="142"/>
        <v>2283.783523550911</v>
      </c>
      <c r="GG33" s="428">
        <f t="shared" si="142"/>
        <v>2307.0678635527388</v>
      </c>
      <c r="GH33" s="428">
        <f t="shared" si="142"/>
        <v>2330.3522012228109</v>
      </c>
      <c r="GI33" s="428">
        <f t="shared" si="142"/>
        <v>2353.6365365634406</v>
      </c>
      <c r="GJ33" s="428">
        <f t="shared" si="142"/>
        <v>2376.9208695769144</v>
      </c>
      <c r="GK33" s="428">
        <f t="shared" si="142"/>
        <v>2400.2052002654877</v>
      </c>
      <c r="GL33" s="428">
        <f t="shared" si="142"/>
        <v>2423.4895286313886</v>
      </c>
      <c r="GM33" s="428">
        <f t="shared" si="142"/>
        <v>2446.7738546768164</v>
      </c>
      <c r="GN33" s="428">
        <f t="shared" si="142"/>
        <v>2470.0581784039414</v>
      </c>
      <c r="GO33" s="428">
        <f t="shared" si="142"/>
        <v>2493.3424998149053</v>
      </c>
      <c r="GP33" s="428">
        <f t="shared" si="142"/>
        <v>2516.62681891182</v>
      </c>
      <c r="GQ33" s="428">
        <f t="shared" si="142"/>
        <v>2539.911135696771</v>
      </c>
      <c r="GR33" s="428">
        <f t="shared" si="142"/>
        <v>2563.1954501718133</v>
      </c>
      <c r="GS33" s="428">
        <f t="shared" si="142"/>
        <v>2586.4797623389736</v>
      </c>
      <c r="GT33" s="428">
        <f t="shared" si="142"/>
        <v>2609.7640722002502</v>
      </c>
      <c r="GU33" s="428">
        <f t="shared" si="142"/>
        <v>2633.0483797576135</v>
      </c>
      <c r="GV33" s="428">
        <f t="shared" si="142"/>
        <v>2656.3326850130043</v>
      </c>
      <c r="GW33" s="428">
        <f t="shared" si="142"/>
        <v>2679.6169879683353</v>
      </c>
      <c r="GX33" s="428">
        <f t="shared" si="142"/>
        <v>2702.9012886254914</v>
      </c>
      <c r="GY33" s="428">
        <f t="shared" si="142"/>
        <v>2726.185586986328</v>
      </c>
      <c r="GZ33" s="428">
        <f t="shared" si="142"/>
        <v>2749.4698830526727</v>
      </c>
      <c r="HA33" s="428">
        <f t="shared" si="142"/>
        <v>2772.7541768263245</v>
      </c>
      <c r="HB33" s="428">
        <f t="shared" si="142"/>
        <v>2796.0384683090533</v>
      </c>
      <c r="HC33" s="428">
        <f t="shared" si="142"/>
        <v>2819.3227575026021</v>
      </c>
      <c r="HD33" s="428">
        <f t="shared" si="142"/>
        <v>2842.607044408684</v>
      </c>
      <c r="HE33" s="428">
        <f t="shared" si="142"/>
        <v>2865.8913290289856</v>
      </c>
      <c r="HF33" s="428">
        <f t="shared" si="142"/>
        <v>2889.1756113651631</v>
      </c>
      <c r="HG33" s="428">
        <f t="shared" si="142"/>
        <v>2912.4598914188459</v>
      </c>
      <c r="HH33" s="428">
        <f t="shared" si="142"/>
        <v>2935.7441691916342</v>
      </c>
      <c r="HI33" s="428">
        <f t="shared" si="142"/>
        <v>2959.028444685101</v>
      </c>
      <c r="HJ33" s="428">
        <f t="shared" si="142"/>
        <v>2982.3127179007902</v>
      </c>
      <c r="HK33" s="428">
        <f t="shared" si="142"/>
        <v>3005.5969888402183</v>
      </c>
      <c r="HL33" s="428">
        <f t="shared" ref="HL33:IR33" si="143">HL124</f>
        <v>3028.8812575048719</v>
      </c>
      <c r="HM33" s="428">
        <f t="shared" si="143"/>
        <v>3052.1655238962117</v>
      </c>
      <c r="HN33" s="428">
        <f t="shared" si="143"/>
        <v>3075.4497880156687</v>
      </c>
      <c r="HO33" s="428">
        <f t="shared" si="143"/>
        <v>3098.7340498646463</v>
      </c>
      <c r="HP33" s="428">
        <f t="shared" si="143"/>
        <v>3122.0183094445201</v>
      </c>
      <c r="HQ33" s="428">
        <f t="shared" si="143"/>
        <v>3145.3025667566367</v>
      </c>
      <c r="HR33" s="428">
        <f t="shared" si="143"/>
        <v>3168.5868218023152</v>
      </c>
      <c r="HS33" s="428">
        <f t="shared" si="143"/>
        <v>3191.8710745828466</v>
      </c>
      <c r="HT33" s="428">
        <f t="shared" si="143"/>
        <v>3215.1553250994943</v>
      </c>
      <c r="HU33" s="428">
        <f t="shared" si="143"/>
        <v>3238.4395733534921</v>
      </c>
      <c r="HV33" s="428">
        <f t="shared" si="143"/>
        <v>3261.723819346048</v>
      </c>
      <c r="HW33" s="428">
        <f t="shared" si="143"/>
        <v>3285.00806307834</v>
      </c>
      <c r="HX33" s="428">
        <f t="shared" si="143"/>
        <v>3308.2923045515199</v>
      </c>
      <c r="HY33" s="428">
        <f t="shared" si="143"/>
        <v>3331.5765437667096</v>
      </c>
      <c r="HZ33" s="428">
        <f t="shared" si="143"/>
        <v>3354.8607807250046</v>
      </c>
      <c r="IA33" s="428">
        <f t="shared" si="143"/>
        <v>3378.1450154274717</v>
      </c>
      <c r="IB33" s="428">
        <f t="shared" si="143"/>
        <v>3401.4292478751499</v>
      </c>
      <c r="IC33" s="428">
        <f t="shared" si="143"/>
        <v>3424.7134780690508</v>
      </c>
      <c r="ID33" s="428">
        <f t="shared" si="143"/>
        <v>3447.9977060101573</v>
      </c>
      <c r="IE33" s="428">
        <f t="shared" si="143"/>
        <v>3471.2819316994246</v>
      </c>
      <c r="IF33" s="428">
        <f t="shared" si="143"/>
        <v>3494.5661551377807</v>
      </c>
      <c r="IG33" s="428">
        <f t="shared" si="143"/>
        <v>3517.8503763261247</v>
      </c>
      <c r="IH33" s="428">
        <f t="shared" si="143"/>
        <v>3541.1345952653282</v>
      </c>
      <c r="II33" s="428">
        <f t="shared" si="143"/>
        <v>3564.4188119562355</v>
      </c>
      <c r="IJ33" s="428">
        <f t="shared" si="143"/>
        <v>3587.7030263996626</v>
      </c>
      <c r="IK33" s="428">
        <f t="shared" si="143"/>
        <v>3610.9872385963977</v>
      </c>
      <c r="IL33" s="428">
        <f t="shared" si="143"/>
        <v>3634.2714485472002</v>
      </c>
      <c r="IM33" s="428">
        <f t="shared" si="143"/>
        <v>3657.5556562528041</v>
      </c>
      <c r="IN33" s="428">
        <f t="shared" si="143"/>
        <v>3680.8398617139137</v>
      </c>
      <c r="IO33" s="428">
        <f t="shared" si="143"/>
        <v>3704.1240649312058</v>
      </c>
      <c r="IP33" s="428">
        <f t="shared" si="143"/>
        <v>3727.4082659053302</v>
      </c>
      <c r="IQ33" s="428">
        <f t="shared" si="143"/>
        <v>3750.6924646369071</v>
      </c>
      <c r="IR33" s="429">
        <f t="shared" si="143"/>
        <v>3773.9766611265313</v>
      </c>
    </row>
    <row r="34" spans="1:252" ht="12" customHeight="1" x14ac:dyDescent="0.25">
      <c r="A34" s="67" t="s">
        <v>48</v>
      </c>
      <c r="B34" s="259"/>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40"/>
      <c r="ER34" s="140"/>
      <c r="ES34" s="140"/>
      <c r="ET34" s="140"/>
      <c r="EU34" s="140"/>
      <c r="EV34" s="140"/>
      <c r="EW34" s="140"/>
      <c r="EX34" s="140"/>
      <c r="EY34" s="140"/>
      <c r="EZ34" s="140"/>
      <c r="FA34" s="140"/>
      <c r="FB34" s="140"/>
      <c r="FC34" s="140"/>
      <c r="FD34" s="140"/>
      <c r="FE34" s="140"/>
      <c r="FF34" s="140"/>
      <c r="FG34" s="140"/>
      <c r="FH34" s="140"/>
      <c r="FI34" s="140"/>
      <c r="FJ34" s="140"/>
      <c r="FK34" s="140"/>
      <c r="FL34" s="140"/>
      <c r="FM34" s="140"/>
      <c r="FN34" s="140"/>
      <c r="FO34" s="140"/>
      <c r="FP34" s="140"/>
      <c r="FQ34" s="140"/>
      <c r="FR34" s="140"/>
      <c r="FS34" s="140"/>
      <c r="FT34" s="140"/>
      <c r="FU34" s="140"/>
      <c r="FV34" s="140"/>
      <c r="FW34" s="140"/>
      <c r="FX34" s="140"/>
      <c r="FY34" s="140"/>
      <c r="FZ34" s="140"/>
      <c r="GA34" s="140"/>
      <c r="GB34" s="140"/>
      <c r="GC34" s="140"/>
      <c r="GD34" s="140"/>
      <c r="GE34" s="140"/>
      <c r="GF34" s="140"/>
      <c r="GG34" s="140"/>
      <c r="GH34" s="140"/>
      <c r="GI34" s="140"/>
      <c r="GJ34" s="140"/>
      <c r="GK34" s="140"/>
      <c r="GL34" s="140"/>
      <c r="GM34" s="140"/>
      <c r="GN34" s="140"/>
      <c r="GO34" s="140"/>
      <c r="GP34" s="140"/>
      <c r="GQ34" s="140"/>
      <c r="GR34" s="140"/>
      <c r="GS34" s="140"/>
      <c r="GT34" s="140"/>
      <c r="GU34" s="140"/>
      <c r="GV34" s="140"/>
      <c r="GW34" s="140"/>
      <c r="GX34" s="140"/>
      <c r="GY34" s="140"/>
      <c r="GZ34" s="140"/>
      <c r="HA34" s="140"/>
      <c r="HB34" s="140"/>
      <c r="HC34" s="140"/>
      <c r="HD34" s="140"/>
      <c r="HE34" s="140"/>
      <c r="HF34" s="140"/>
      <c r="HG34" s="140"/>
      <c r="HH34" s="140"/>
      <c r="HI34" s="140"/>
      <c r="HJ34" s="140"/>
      <c r="HK34" s="140"/>
      <c r="HL34" s="140"/>
      <c r="HM34" s="140"/>
      <c r="HN34" s="140"/>
      <c r="HO34" s="140"/>
      <c r="HP34" s="140"/>
      <c r="HQ34" s="140"/>
      <c r="HR34" s="140"/>
      <c r="HS34" s="140"/>
      <c r="HT34" s="140"/>
      <c r="HU34" s="140"/>
      <c r="HV34" s="140"/>
      <c r="HW34" s="140"/>
      <c r="HX34" s="140"/>
      <c r="HY34" s="140"/>
      <c r="HZ34" s="140"/>
      <c r="IA34" s="140"/>
      <c r="IB34" s="140"/>
      <c r="IC34" s="140"/>
      <c r="ID34" s="140"/>
      <c r="IE34" s="140"/>
      <c r="IF34" s="140"/>
      <c r="IG34" s="140"/>
      <c r="IH34" s="140"/>
      <c r="II34" s="140"/>
      <c r="IJ34" s="140"/>
      <c r="IK34" s="140"/>
      <c r="IL34" s="140"/>
      <c r="IM34" s="140"/>
      <c r="IN34" s="140"/>
      <c r="IO34" s="140"/>
      <c r="IP34" s="140"/>
      <c r="IQ34" s="140"/>
      <c r="IR34" s="146"/>
    </row>
    <row r="35" spans="1:252" ht="12" customHeight="1" x14ac:dyDescent="0.25">
      <c r="A35" s="68" t="s">
        <v>91</v>
      </c>
      <c r="B35" s="430"/>
      <c r="C35" s="39">
        <f>Results!$C$15</f>
        <v>240</v>
      </c>
      <c r="D35" s="39">
        <f>Results!$C$15</f>
        <v>240</v>
      </c>
      <c r="E35" s="39">
        <f>Results!$C$15</f>
        <v>240</v>
      </c>
      <c r="F35" s="39">
        <f>Results!$C$15</f>
        <v>240</v>
      </c>
      <c r="G35" s="39">
        <f>Results!$C$15</f>
        <v>240</v>
      </c>
      <c r="H35" s="39">
        <f>Results!$C$15</f>
        <v>240</v>
      </c>
      <c r="I35" s="39">
        <f>Results!$C$15</f>
        <v>240</v>
      </c>
      <c r="J35" s="39">
        <f>Results!$C$15</f>
        <v>240</v>
      </c>
      <c r="K35" s="39">
        <f>Results!$C$15</f>
        <v>240</v>
      </c>
      <c r="L35" s="39">
        <f>Results!$C$15</f>
        <v>240</v>
      </c>
      <c r="M35" s="39">
        <f>Results!$C$15</f>
        <v>240</v>
      </c>
      <c r="N35" s="39">
        <f>Results!$C$15</f>
        <v>240</v>
      </c>
      <c r="O35" s="39">
        <f>Results!$C$15</f>
        <v>240</v>
      </c>
      <c r="P35" s="39">
        <f>Results!$C$15</f>
        <v>240</v>
      </c>
      <c r="Q35" s="39">
        <f>Results!$C$15</f>
        <v>240</v>
      </c>
      <c r="R35" s="39">
        <f>Results!$C$15</f>
        <v>240</v>
      </c>
      <c r="S35" s="39">
        <f>Results!$C$15</f>
        <v>240</v>
      </c>
      <c r="T35" s="39">
        <f>Results!$C$15</f>
        <v>240</v>
      </c>
      <c r="U35" s="39">
        <f>Results!$C$15</f>
        <v>240</v>
      </c>
      <c r="V35" s="39">
        <f>Results!$C$15</f>
        <v>240</v>
      </c>
      <c r="W35" s="39">
        <f>Results!$C$15</f>
        <v>240</v>
      </c>
      <c r="X35" s="39">
        <f>Results!$C$15</f>
        <v>240</v>
      </c>
      <c r="Y35" s="39">
        <f>Results!$C$15</f>
        <v>240</v>
      </c>
      <c r="Z35" s="39">
        <f>Results!$C$15</f>
        <v>240</v>
      </c>
      <c r="AA35" s="39">
        <f>Results!$C$15</f>
        <v>240</v>
      </c>
      <c r="AB35" s="39">
        <f>Results!$C$15</f>
        <v>240</v>
      </c>
      <c r="AC35" s="39">
        <f>Results!$C$15</f>
        <v>240</v>
      </c>
      <c r="AD35" s="39">
        <f>Results!$C$15</f>
        <v>240</v>
      </c>
      <c r="AE35" s="39">
        <f>Results!$C$15</f>
        <v>240</v>
      </c>
      <c r="AF35" s="39">
        <f>Results!$C$15</f>
        <v>240</v>
      </c>
      <c r="AG35" s="39">
        <f>Results!$C$15</f>
        <v>240</v>
      </c>
      <c r="AH35" s="39">
        <f>Results!$C$15</f>
        <v>240</v>
      </c>
      <c r="AI35" s="39">
        <f>Results!$C$15</f>
        <v>240</v>
      </c>
      <c r="AJ35" s="39">
        <f>Results!$C$15</f>
        <v>240</v>
      </c>
      <c r="AK35" s="39">
        <f>Results!$C$15</f>
        <v>240</v>
      </c>
      <c r="AL35" s="39">
        <f>Results!$C$15</f>
        <v>240</v>
      </c>
      <c r="AM35" s="39">
        <f>Results!$C$15</f>
        <v>240</v>
      </c>
      <c r="AN35" s="39">
        <f>Results!$C$15</f>
        <v>240</v>
      </c>
      <c r="AO35" s="39">
        <f>Results!$C$15</f>
        <v>240</v>
      </c>
      <c r="AP35" s="39">
        <f>Results!$C$15</f>
        <v>240</v>
      </c>
      <c r="AQ35" s="39">
        <f>Results!$C$15</f>
        <v>240</v>
      </c>
      <c r="AR35" s="39">
        <f>Results!$C$15</f>
        <v>240</v>
      </c>
      <c r="AS35" s="39">
        <f>Results!$C$15</f>
        <v>240</v>
      </c>
      <c r="AT35" s="39">
        <f>Results!$C$15</f>
        <v>240</v>
      </c>
      <c r="AU35" s="39">
        <f>Results!$C$15</f>
        <v>240</v>
      </c>
      <c r="AV35" s="39">
        <f>Results!$C$15</f>
        <v>240</v>
      </c>
      <c r="AW35" s="39">
        <f>Results!$C$15</f>
        <v>240</v>
      </c>
      <c r="AX35" s="39">
        <f>Results!$C$15</f>
        <v>240</v>
      </c>
      <c r="AY35" s="39">
        <f>Results!$C$15</f>
        <v>240</v>
      </c>
      <c r="AZ35" s="39">
        <f>Results!$C$15</f>
        <v>240</v>
      </c>
      <c r="BA35" s="39">
        <f>Results!$C$15</f>
        <v>240</v>
      </c>
      <c r="BB35" s="39">
        <f>Results!$C$15</f>
        <v>240</v>
      </c>
      <c r="BC35" s="39">
        <f>Results!$C$15</f>
        <v>240</v>
      </c>
      <c r="BD35" s="39">
        <f>Results!$C$15</f>
        <v>240</v>
      </c>
      <c r="BE35" s="39">
        <f>Results!$C$15</f>
        <v>240</v>
      </c>
      <c r="BF35" s="39">
        <f>Results!$C$15</f>
        <v>240</v>
      </c>
      <c r="BG35" s="39">
        <f>Results!$C$15</f>
        <v>240</v>
      </c>
      <c r="BH35" s="39">
        <f>Results!$C$15</f>
        <v>240</v>
      </c>
      <c r="BI35" s="39">
        <f>Results!$C$15</f>
        <v>240</v>
      </c>
      <c r="BJ35" s="39">
        <f>Results!$C$15</f>
        <v>240</v>
      </c>
      <c r="BK35" s="39">
        <f>Results!$C$15</f>
        <v>240</v>
      </c>
      <c r="BL35" s="39">
        <f>Results!$C$15</f>
        <v>240</v>
      </c>
      <c r="BM35" s="39">
        <f>Results!$C$15</f>
        <v>240</v>
      </c>
      <c r="BN35" s="39">
        <f>Results!$C$15</f>
        <v>240</v>
      </c>
      <c r="BO35" s="39">
        <f>Results!$C$15</f>
        <v>240</v>
      </c>
      <c r="BP35" s="39">
        <f>Results!$C$15</f>
        <v>240</v>
      </c>
      <c r="BQ35" s="39">
        <f>Results!$C$15</f>
        <v>240</v>
      </c>
      <c r="BR35" s="39">
        <f>Results!$C$15</f>
        <v>240</v>
      </c>
      <c r="BS35" s="39">
        <f>Results!$C$15</f>
        <v>240</v>
      </c>
      <c r="BT35" s="39">
        <f>Results!$C$15</f>
        <v>240</v>
      </c>
      <c r="BU35" s="39">
        <f>Results!$C$15</f>
        <v>240</v>
      </c>
      <c r="BV35" s="39">
        <f>Results!$C$15</f>
        <v>240</v>
      </c>
      <c r="BW35" s="39">
        <f>Results!$C$15</f>
        <v>240</v>
      </c>
      <c r="BX35" s="39">
        <f>Results!$C$15</f>
        <v>240</v>
      </c>
      <c r="BY35" s="39">
        <f>Results!$C$15</f>
        <v>240</v>
      </c>
      <c r="BZ35" s="39">
        <f>Results!$C$15</f>
        <v>240</v>
      </c>
      <c r="CA35" s="39">
        <f>Results!$C$15</f>
        <v>240</v>
      </c>
      <c r="CB35" s="39">
        <f>Results!$C$15</f>
        <v>240</v>
      </c>
      <c r="CC35" s="39">
        <f>Results!$C$15</f>
        <v>240</v>
      </c>
      <c r="CD35" s="39">
        <f>Results!$C$15</f>
        <v>240</v>
      </c>
      <c r="CE35" s="39">
        <f>Results!$C$15</f>
        <v>240</v>
      </c>
      <c r="CF35" s="39">
        <f>Results!$C$15</f>
        <v>240</v>
      </c>
      <c r="CG35" s="39">
        <f>Results!$C$15</f>
        <v>240</v>
      </c>
      <c r="CH35" s="39">
        <f>Results!$C$15</f>
        <v>240</v>
      </c>
      <c r="CI35" s="39">
        <f>Results!$C$15</f>
        <v>240</v>
      </c>
      <c r="CJ35" s="39">
        <f>Results!$C$15</f>
        <v>240</v>
      </c>
      <c r="CK35" s="39">
        <f>Results!$C$15</f>
        <v>240</v>
      </c>
      <c r="CL35" s="39">
        <f>Results!$C$15</f>
        <v>240</v>
      </c>
      <c r="CM35" s="39">
        <f>Results!$C$15</f>
        <v>240</v>
      </c>
      <c r="CN35" s="39">
        <f>Results!$C$15</f>
        <v>240</v>
      </c>
      <c r="CO35" s="39">
        <f>Results!$C$15</f>
        <v>240</v>
      </c>
      <c r="CP35" s="39">
        <f>Results!$C$15</f>
        <v>240</v>
      </c>
      <c r="CQ35" s="39">
        <f>Results!$C$15</f>
        <v>240</v>
      </c>
      <c r="CR35" s="39">
        <f>Results!$C$15</f>
        <v>240</v>
      </c>
      <c r="CS35" s="39">
        <f>Results!$C$15</f>
        <v>240</v>
      </c>
      <c r="CT35" s="39">
        <f>Results!$C$15</f>
        <v>240</v>
      </c>
      <c r="CU35" s="39">
        <f>Results!$C$15</f>
        <v>240</v>
      </c>
      <c r="CV35" s="39">
        <f>Results!$C$15</f>
        <v>240</v>
      </c>
      <c r="CW35" s="39">
        <f>Results!$C$15</f>
        <v>240</v>
      </c>
      <c r="CX35" s="39">
        <f>Results!$C$15</f>
        <v>240</v>
      </c>
      <c r="CY35" s="39">
        <f>Results!$C$15</f>
        <v>240</v>
      </c>
      <c r="CZ35" s="39">
        <f>Results!$C$15</f>
        <v>240</v>
      </c>
      <c r="DA35" s="39">
        <f>Results!$C$15</f>
        <v>240</v>
      </c>
      <c r="DB35" s="39">
        <f>Results!$C$15</f>
        <v>240</v>
      </c>
      <c r="DC35" s="39">
        <f>Results!$C$15</f>
        <v>240</v>
      </c>
      <c r="DD35" s="39">
        <f>Results!$C$15</f>
        <v>240</v>
      </c>
      <c r="DE35" s="39">
        <f>Results!$C$15</f>
        <v>240</v>
      </c>
      <c r="DF35" s="39">
        <f>Results!$C$15</f>
        <v>240</v>
      </c>
      <c r="DG35" s="39">
        <f>Results!$C$15</f>
        <v>240</v>
      </c>
      <c r="DH35" s="39">
        <f>Results!$C$15</f>
        <v>240</v>
      </c>
      <c r="DI35" s="39">
        <f>Results!$C$15</f>
        <v>240</v>
      </c>
      <c r="DJ35" s="39">
        <f>Results!$C$15</f>
        <v>240</v>
      </c>
      <c r="DK35" s="39">
        <f>Results!$C$15</f>
        <v>240</v>
      </c>
      <c r="DL35" s="39">
        <f>Results!$C$15</f>
        <v>240</v>
      </c>
      <c r="DM35" s="39">
        <f>Results!$C$15</f>
        <v>240</v>
      </c>
      <c r="DN35" s="39">
        <f>Results!$C$15</f>
        <v>240</v>
      </c>
      <c r="DO35" s="39">
        <f>Results!$C$15</f>
        <v>240</v>
      </c>
      <c r="DP35" s="39">
        <f>Results!$C$15</f>
        <v>240</v>
      </c>
      <c r="DQ35" s="39">
        <f>Results!$C$15</f>
        <v>240</v>
      </c>
      <c r="DR35" s="39">
        <f>Results!$C$15</f>
        <v>240</v>
      </c>
      <c r="DS35" s="39">
        <f>Results!$C$15</f>
        <v>240</v>
      </c>
      <c r="DT35" s="39">
        <f>Results!$C$15</f>
        <v>240</v>
      </c>
      <c r="DU35" s="39">
        <f>Results!$C$15</f>
        <v>240</v>
      </c>
      <c r="DV35" s="39">
        <f>Results!$C$15</f>
        <v>240</v>
      </c>
      <c r="DW35" s="39">
        <f>Results!$C$15</f>
        <v>240</v>
      </c>
      <c r="DX35" s="39">
        <f>Results!$C$15</f>
        <v>240</v>
      </c>
      <c r="DY35" s="39">
        <f>Results!$C$15</f>
        <v>240</v>
      </c>
      <c r="DZ35" s="39">
        <f>Results!$C$15</f>
        <v>240</v>
      </c>
      <c r="EA35" s="39">
        <f>Results!$C$15</f>
        <v>240</v>
      </c>
      <c r="EB35" s="39">
        <f>Results!$C$15</f>
        <v>240</v>
      </c>
      <c r="EC35" s="39">
        <f>Results!$C$15</f>
        <v>240</v>
      </c>
      <c r="ED35" s="39">
        <f>Results!$C$15</f>
        <v>240</v>
      </c>
      <c r="EE35" s="39">
        <f>Results!$C$15</f>
        <v>240</v>
      </c>
      <c r="EF35" s="39">
        <f>Results!$C$15</f>
        <v>240</v>
      </c>
      <c r="EG35" s="39">
        <f>Results!$C$15</f>
        <v>240</v>
      </c>
      <c r="EH35" s="39">
        <f>Results!$C$15</f>
        <v>240</v>
      </c>
      <c r="EI35" s="39">
        <f>Results!$C$15</f>
        <v>240</v>
      </c>
      <c r="EJ35" s="39">
        <f>Results!$C$15</f>
        <v>240</v>
      </c>
      <c r="EK35" s="39">
        <f>Results!$C$15</f>
        <v>240</v>
      </c>
      <c r="EL35" s="39">
        <f>Results!$C$15</f>
        <v>240</v>
      </c>
      <c r="EM35" s="39">
        <f>Results!$C$15</f>
        <v>240</v>
      </c>
      <c r="EN35" s="39">
        <f>Results!$C$15</f>
        <v>240</v>
      </c>
      <c r="EO35" s="39">
        <f>Results!$C$15</f>
        <v>240</v>
      </c>
      <c r="EP35" s="39">
        <f>Results!$C$15</f>
        <v>240</v>
      </c>
      <c r="EQ35" s="39">
        <f>Results!$C$15</f>
        <v>240</v>
      </c>
      <c r="ER35" s="39">
        <f>Results!$C$15</f>
        <v>240</v>
      </c>
      <c r="ES35" s="39">
        <f>Results!$C$15</f>
        <v>240</v>
      </c>
      <c r="ET35" s="39">
        <f>Results!$C$15</f>
        <v>240</v>
      </c>
      <c r="EU35" s="39">
        <f>Results!$C$15</f>
        <v>240</v>
      </c>
      <c r="EV35" s="39">
        <f>Results!$C$15</f>
        <v>240</v>
      </c>
      <c r="EW35" s="39">
        <f>Results!$C$15</f>
        <v>240</v>
      </c>
      <c r="EX35" s="39">
        <f>Results!$C$15</f>
        <v>240</v>
      </c>
      <c r="EY35" s="39">
        <f>Results!$C$15</f>
        <v>240</v>
      </c>
      <c r="EZ35" s="39">
        <f>Results!$C$15</f>
        <v>240</v>
      </c>
      <c r="FA35" s="39">
        <f>Results!$C$15</f>
        <v>240</v>
      </c>
      <c r="FB35" s="39">
        <f>Results!$C$15</f>
        <v>240</v>
      </c>
      <c r="FC35" s="39">
        <f>Results!$C$15</f>
        <v>240</v>
      </c>
      <c r="FD35" s="39">
        <f>Results!$C$15</f>
        <v>240</v>
      </c>
      <c r="FE35" s="39">
        <f>Results!$C$15</f>
        <v>240</v>
      </c>
      <c r="FF35" s="39">
        <f>Results!$C$15</f>
        <v>240</v>
      </c>
      <c r="FG35" s="39">
        <f>Results!$C$15</f>
        <v>240</v>
      </c>
      <c r="FH35" s="39">
        <f>Results!$C$15</f>
        <v>240</v>
      </c>
      <c r="FI35" s="39">
        <f>Results!$C$15</f>
        <v>240</v>
      </c>
      <c r="FJ35" s="39">
        <f>Results!$C$15</f>
        <v>240</v>
      </c>
      <c r="FK35" s="39">
        <f>Results!$C$15</f>
        <v>240</v>
      </c>
      <c r="FL35" s="39">
        <f>Results!$C$15</f>
        <v>240</v>
      </c>
      <c r="FM35" s="39">
        <f>Results!$C$15</f>
        <v>240</v>
      </c>
      <c r="FN35" s="39">
        <f>Results!$C$15</f>
        <v>240</v>
      </c>
      <c r="FO35" s="39">
        <f>Results!$C$15</f>
        <v>240</v>
      </c>
      <c r="FP35" s="39">
        <f>Results!$C$15</f>
        <v>240</v>
      </c>
      <c r="FQ35" s="39">
        <f>Results!$C$15</f>
        <v>240</v>
      </c>
      <c r="FR35" s="39">
        <f>Results!$C$15</f>
        <v>240</v>
      </c>
      <c r="FS35" s="39">
        <f>Results!$C$15</f>
        <v>240</v>
      </c>
      <c r="FT35" s="39">
        <f>Results!$C$15</f>
        <v>240</v>
      </c>
      <c r="FU35" s="39">
        <f>Results!$C$15</f>
        <v>240</v>
      </c>
      <c r="FV35" s="39">
        <f>Results!$C$15</f>
        <v>240</v>
      </c>
      <c r="FW35" s="39">
        <f>Results!$C$15</f>
        <v>240</v>
      </c>
      <c r="FX35" s="39">
        <f>Results!$C$15</f>
        <v>240</v>
      </c>
      <c r="FY35" s="39">
        <f>Results!$C$15</f>
        <v>240</v>
      </c>
      <c r="FZ35" s="39">
        <f>Results!$C$15</f>
        <v>240</v>
      </c>
      <c r="GA35" s="39">
        <f>Results!$C$15</f>
        <v>240</v>
      </c>
      <c r="GB35" s="39">
        <f>Results!$C$15</f>
        <v>240</v>
      </c>
      <c r="GC35" s="39">
        <f>Results!$C$15</f>
        <v>240</v>
      </c>
      <c r="GD35" s="39">
        <f>Results!$C$15</f>
        <v>240</v>
      </c>
      <c r="GE35" s="39">
        <f>Results!$C$15</f>
        <v>240</v>
      </c>
      <c r="GF35" s="39">
        <f>Results!$C$15</f>
        <v>240</v>
      </c>
      <c r="GG35" s="39">
        <f>Results!$C$15</f>
        <v>240</v>
      </c>
      <c r="GH35" s="39">
        <f>Results!$C$15</f>
        <v>240</v>
      </c>
      <c r="GI35" s="39">
        <f>Results!$C$15</f>
        <v>240</v>
      </c>
      <c r="GJ35" s="39">
        <f>Results!$C$15</f>
        <v>240</v>
      </c>
      <c r="GK35" s="39">
        <f>Results!$C$15</f>
        <v>240</v>
      </c>
      <c r="GL35" s="39">
        <f>Results!$C$15</f>
        <v>240</v>
      </c>
      <c r="GM35" s="39">
        <f>Results!$C$15</f>
        <v>240</v>
      </c>
      <c r="GN35" s="39">
        <f>Results!$C$15</f>
        <v>240</v>
      </c>
      <c r="GO35" s="39">
        <f>Results!$C$15</f>
        <v>240</v>
      </c>
      <c r="GP35" s="39">
        <f>Results!$C$15</f>
        <v>240</v>
      </c>
      <c r="GQ35" s="39">
        <f>Results!$C$15</f>
        <v>240</v>
      </c>
      <c r="GR35" s="39">
        <f>Results!$C$15</f>
        <v>240</v>
      </c>
      <c r="GS35" s="39">
        <f>Results!$C$15</f>
        <v>240</v>
      </c>
      <c r="GT35" s="39">
        <f>Results!$C$15</f>
        <v>240</v>
      </c>
      <c r="GU35" s="39">
        <f>Results!$C$15</f>
        <v>240</v>
      </c>
      <c r="GV35" s="39">
        <f>Results!$C$15</f>
        <v>240</v>
      </c>
      <c r="GW35" s="39">
        <f>Results!$C$15</f>
        <v>240</v>
      </c>
      <c r="GX35" s="39">
        <f>Results!$C$15</f>
        <v>240</v>
      </c>
      <c r="GY35" s="39">
        <f>Results!$C$15</f>
        <v>240</v>
      </c>
      <c r="GZ35" s="39">
        <f>Results!$C$15</f>
        <v>240</v>
      </c>
      <c r="HA35" s="39">
        <f>Results!$C$15</f>
        <v>240</v>
      </c>
      <c r="HB35" s="39">
        <f>Results!$C$15</f>
        <v>240</v>
      </c>
      <c r="HC35" s="39">
        <f>Results!$C$15</f>
        <v>240</v>
      </c>
      <c r="HD35" s="39">
        <f>Results!$C$15</f>
        <v>240</v>
      </c>
      <c r="HE35" s="39">
        <f>Results!$C$15</f>
        <v>240</v>
      </c>
      <c r="HF35" s="39">
        <f>Results!$C$15</f>
        <v>240</v>
      </c>
      <c r="HG35" s="39">
        <f>Results!$C$15</f>
        <v>240</v>
      </c>
      <c r="HH35" s="39">
        <f>Results!$C$15</f>
        <v>240</v>
      </c>
      <c r="HI35" s="39">
        <f>Results!$C$15</f>
        <v>240</v>
      </c>
      <c r="HJ35" s="39">
        <f>Results!$C$15</f>
        <v>240</v>
      </c>
      <c r="HK35" s="39">
        <f>Results!$C$15</f>
        <v>240</v>
      </c>
      <c r="HL35" s="39">
        <f>Results!$C$15</f>
        <v>240</v>
      </c>
      <c r="HM35" s="39">
        <f>Results!$C$15</f>
        <v>240</v>
      </c>
      <c r="HN35" s="39">
        <f>Results!$C$15</f>
        <v>240</v>
      </c>
      <c r="HO35" s="39">
        <f>Results!$C$15</f>
        <v>240</v>
      </c>
      <c r="HP35" s="39">
        <f>Results!$C$15</f>
        <v>240</v>
      </c>
      <c r="HQ35" s="39">
        <f>Results!$C$15</f>
        <v>240</v>
      </c>
      <c r="HR35" s="39">
        <f>Results!$C$15</f>
        <v>240</v>
      </c>
      <c r="HS35" s="39">
        <f>Results!$C$15</f>
        <v>240</v>
      </c>
      <c r="HT35" s="39">
        <f>Results!$C$15</f>
        <v>240</v>
      </c>
      <c r="HU35" s="39">
        <f>Results!$C$15</f>
        <v>240</v>
      </c>
      <c r="HV35" s="39">
        <f>Results!$C$15</f>
        <v>240</v>
      </c>
      <c r="HW35" s="39">
        <f>Results!$C$15</f>
        <v>240</v>
      </c>
      <c r="HX35" s="39">
        <f>Results!$C$15</f>
        <v>240</v>
      </c>
      <c r="HY35" s="39">
        <f>Results!$C$15</f>
        <v>240</v>
      </c>
      <c r="HZ35" s="39">
        <f>Results!$C$15</f>
        <v>240</v>
      </c>
      <c r="IA35" s="39">
        <f>Results!$C$15</f>
        <v>240</v>
      </c>
      <c r="IB35" s="39">
        <f>Results!$C$15</f>
        <v>240</v>
      </c>
      <c r="IC35" s="39">
        <f>Results!$C$15</f>
        <v>240</v>
      </c>
      <c r="ID35" s="39">
        <f>Results!$C$15</f>
        <v>240</v>
      </c>
      <c r="IE35" s="39">
        <f>Results!$C$15</f>
        <v>240</v>
      </c>
      <c r="IF35" s="39">
        <f>Results!$C$15</f>
        <v>240</v>
      </c>
      <c r="IG35" s="39">
        <f>Results!$C$15</f>
        <v>240</v>
      </c>
      <c r="IH35" s="39">
        <f>Results!$C$15</f>
        <v>240</v>
      </c>
      <c r="II35" s="39">
        <f>Results!$C$15</f>
        <v>240</v>
      </c>
      <c r="IJ35" s="39">
        <f>Results!$C$15</f>
        <v>240</v>
      </c>
      <c r="IK35" s="39">
        <f>Results!$C$15</f>
        <v>240</v>
      </c>
      <c r="IL35" s="39">
        <f>Results!$C$15</f>
        <v>240</v>
      </c>
      <c r="IM35" s="39">
        <f>Results!$C$15</f>
        <v>240</v>
      </c>
      <c r="IN35" s="39">
        <f>Results!$C$15</f>
        <v>240</v>
      </c>
      <c r="IO35" s="39">
        <f>Results!$C$15</f>
        <v>240</v>
      </c>
      <c r="IP35" s="39">
        <f>Results!$C$15</f>
        <v>240</v>
      </c>
      <c r="IQ35" s="39">
        <f>Results!$C$15</f>
        <v>240</v>
      </c>
      <c r="IR35" s="431">
        <f>Results!$C$15</f>
        <v>240</v>
      </c>
    </row>
    <row r="36" spans="1:252" ht="12" customHeight="1" x14ac:dyDescent="0.25">
      <c r="A36" s="432" t="s">
        <v>111</v>
      </c>
      <c r="B36" s="433"/>
      <c r="C36" s="434">
        <f>IF(C163=1,C25,0)</f>
        <v>2.8295749358739478E-2</v>
      </c>
      <c r="D36" s="434">
        <f t="shared" ref="D36:BO36" si="144">IF(D163=1,D25,0)</f>
        <v>0.11421660844435896</v>
      </c>
      <c r="E36" s="434">
        <f t="shared" si="144"/>
        <v>0.25986042997251529</v>
      </c>
      <c r="F36" s="434">
        <f t="shared" si="144"/>
        <v>0.46738743926298298</v>
      </c>
      <c r="G36" s="434">
        <f t="shared" si="144"/>
        <v>0.73902234258514088</v>
      </c>
      <c r="H36" s="434">
        <f t="shared" si="144"/>
        <v>1.0770561774505591</v>
      </c>
      <c r="I36" s="434">
        <f t="shared" si="144"/>
        <v>1.4838478409573665</v>
      </c>
      <c r="J36" s="434">
        <f t="shared" si="144"/>
        <v>1.9618252227685402</v>
      </c>
      <c r="K36" s="434">
        <f t="shared" si="144"/>
        <v>2.513485858299382</v>
      </c>
      <c r="L36" s="434">
        <f t="shared" si="144"/>
        <v>3.1413970074839455</v>
      </c>
      <c r="M36" s="434">
        <f t="shared" si="144"/>
        <v>3.848195046979495</v>
      </c>
      <c r="N36" s="434">
        <f t="shared" si="144"/>
        <v>4.6365840532841576</v>
      </c>
      <c r="O36" s="434">
        <f t="shared" si="144"/>
        <v>5.5093334370780065</v>
      </c>
      <c r="P36" s="434">
        <f t="shared" si="144"/>
        <v>6.4692744656334069</v>
      </c>
      <c r="Q36" s="434">
        <f t="shared" si="144"/>
        <v>7.5192955105394867</v>
      </c>
      <c r="R36" s="434">
        <f t="shared" si="144"/>
        <v>8.6623358053969941</v>
      </c>
      <c r="S36" s="434">
        <f t="shared" si="144"/>
        <v>9.9013774790835534</v>
      </c>
      <c r="T36" s="434">
        <f t="shared" si="144"/>
        <v>11.239435645951088</v>
      </c>
      <c r="U36" s="434">
        <f t="shared" si="144"/>
        <v>12.679546285895539</v>
      </c>
      <c r="V36" s="434">
        <f t="shared" si="144"/>
        <v>14.224751591307898</v>
      </c>
      <c r="W36" s="434">
        <f t="shared" si="144"/>
        <v>15.878082443573321</v>
      </c>
      <c r="X36" s="434">
        <f t="shared" si="144"/>
        <v>17.642537706539553</v>
      </c>
      <c r="Y36" s="434">
        <f t="shared" si="144"/>
        <v>19.521059979565514</v>
      </c>
      <c r="Z36" s="434">
        <f t="shared" si="144"/>
        <v>21.51650735920871</v>
      </c>
      <c r="AA36" s="434">
        <f t="shared" si="144"/>
        <v>23.631620826931822</v>
      </c>
      <c r="AB36" s="434">
        <f t="shared" si="144"/>
        <v>25.868986826349495</v>
      </c>
      <c r="AC36" s="434">
        <f t="shared" si="144"/>
        <v>28.230994689705565</v>
      </c>
      <c r="AD36" s="434">
        <f t="shared" si="144"/>
        <v>30.719788441529019</v>
      </c>
      <c r="AE36" s="434">
        <f t="shared" si="144"/>
        <v>33.337212447110801</v>
      </c>
      <c r="AF36" s="434">
        <f t="shared" si="144"/>
        <v>36.084750955530936</v>
      </c>
      <c r="AG36" s="434">
        <f t="shared" si="144"/>
        <v>38.96346080593343</v>
      </c>
      <c r="AH36" s="434">
        <f t="shared" si="144"/>
        <v>41.973897483271742</v>
      </c>
      <c r="AI36" s="434">
        <f t="shared" si="144"/>
        <v>45.116034220470816</v>
      </c>
      <c r="AJ36" s="434">
        <f t="shared" si="144"/>
        <v>48.389174237100683</v>
      </c>
      <c r="AK36" s="434">
        <f t="shared" si="144"/>
        <v>51.79185687040551</v>
      </c>
      <c r="AL36" s="434">
        <f t="shared" si="144"/>
        <v>55.321756998826885</v>
      </c>
      <c r="AM36" s="434">
        <f t="shared" si="144"/>
        <v>58.97557949024803</v>
      </c>
      <c r="AN36" s="434">
        <f t="shared" si="144"/>
        <v>62.748949221941693</v>
      </c>
      <c r="AO36" s="434">
        <f t="shared" si="144"/>
        <v>66.636298140318985</v>
      </c>
      <c r="AP36" s="434">
        <f t="shared" si="144"/>
        <v>70.630751052306351</v>
      </c>
      <c r="AQ36" s="434">
        <f t="shared" si="144"/>
        <v>74.724010906736623</v>
      </c>
      <c r="AR36" s="434">
        <f t="shared" si="144"/>
        <v>78.90624703945555</v>
      </c>
      <c r="AS36" s="434">
        <f t="shared" si="144"/>
        <v>83.165988022005905</v>
      </c>
      <c r="AT36" s="434">
        <f t="shared" si="144"/>
        <v>87.490021096337571</v>
      </c>
      <c r="AU36" s="434">
        <f t="shared" si="144"/>
        <v>91.863300133536455</v>
      </c>
      <c r="AV36" s="434">
        <f t="shared" si="144"/>
        <v>96.268865702242735</v>
      </c>
      <c r="AW36" s="434">
        <f t="shared" si="144"/>
        <v>100.68777718394848</v>
      </c>
      <c r="AX36" s="434">
        <f t="shared" si="144"/>
        <v>105.09905803251046</v>
      </c>
      <c r="AY36" s="434">
        <f t="shared" si="144"/>
        <v>109.48790254478787</v>
      </c>
      <c r="AZ36" s="434">
        <f t="shared" si="144"/>
        <v>113.85218603057471</v>
      </c>
      <c r="BA36" s="434">
        <f t="shared" si="144"/>
        <v>118.19543001320072</v>
      </c>
      <c r="BB36" s="434">
        <f t="shared" si="144"/>
        <v>122.49153671527704</v>
      </c>
      <c r="BC36" s="434">
        <f t="shared" si="144"/>
        <v>0</v>
      </c>
      <c r="BD36" s="434">
        <f t="shared" si="144"/>
        <v>0</v>
      </c>
      <c r="BE36" s="434">
        <f t="shared" si="144"/>
        <v>0</v>
      </c>
      <c r="BF36" s="434">
        <f t="shared" si="144"/>
        <v>0</v>
      </c>
      <c r="BG36" s="434">
        <f t="shared" si="144"/>
        <v>0</v>
      </c>
      <c r="BH36" s="434">
        <f t="shared" si="144"/>
        <v>0</v>
      </c>
      <c r="BI36" s="434">
        <f t="shared" si="144"/>
        <v>0</v>
      </c>
      <c r="BJ36" s="434">
        <f t="shared" si="144"/>
        <v>0</v>
      </c>
      <c r="BK36" s="434">
        <f t="shared" si="144"/>
        <v>0</v>
      </c>
      <c r="BL36" s="434">
        <f t="shared" si="144"/>
        <v>0</v>
      </c>
      <c r="BM36" s="434">
        <f t="shared" si="144"/>
        <v>0</v>
      </c>
      <c r="BN36" s="434">
        <f t="shared" si="144"/>
        <v>0</v>
      </c>
      <c r="BO36" s="434">
        <f t="shared" si="144"/>
        <v>0</v>
      </c>
      <c r="BP36" s="434">
        <f t="shared" ref="BP36:EA36" si="145">IF(BP163=1,BP25,0)</f>
        <v>0</v>
      </c>
      <c r="BQ36" s="434">
        <f t="shared" si="145"/>
        <v>0</v>
      </c>
      <c r="BR36" s="434">
        <f t="shared" si="145"/>
        <v>0</v>
      </c>
      <c r="BS36" s="434">
        <f t="shared" si="145"/>
        <v>0</v>
      </c>
      <c r="BT36" s="434">
        <f t="shared" si="145"/>
        <v>0</v>
      </c>
      <c r="BU36" s="434">
        <f t="shared" si="145"/>
        <v>0</v>
      </c>
      <c r="BV36" s="434">
        <f t="shared" si="145"/>
        <v>0</v>
      </c>
      <c r="BW36" s="434">
        <f t="shared" si="145"/>
        <v>0</v>
      </c>
      <c r="BX36" s="434">
        <f t="shared" si="145"/>
        <v>0</v>
      </c>
      <c r="BY36" s="434">
        <f t="shared" si="145"/>
        <v>0</v>
      </c>
      <c r="BZ36" s="434">
        <f t="shared" si="145"/>
        <v>0</v>
      </c>
      <c r="CA36" s="434">
        <f t="shared" si="145"/>
        <v>0</v>
      </c>
      <c r="CB36" s="434">
        <f t="shared" si="145"/>
        <v>0</v>
      </c>
      <c r="CC36" s="434">
        <f t="shared" si="145"/>
        <v>0</v>
      </c>
      <c r="CD36" s="434">
        <f t="shared" si="145"/>
        <v>0</v>
      </c>
      <c r="CE36" s="434">
        <f t="shared" si="145"/>
        <v>0</v>
      </c>
      <c r="CF36" s="434">
        <f t="shared" si="145"/>
        <v>0</v>
      </c>
      <c r="CG36" s="434">
        <f t="shared" si="145"/>
        <v>0</v>
      </c>
      <c r="CH36" s="434">
        <f t="shared" si="145"/>
        <v>0</v>
      </c>
      <c r="CI36" s="434">
        <f t="shared" si="145"/>
        <v>0</v>
      </c>
      <c r="CJ36" s="434">
        <f t="shared" si="145"/>
        <v>0</v>
      </c>
      <c r="CK36" s="434">
        <f t="shared" si="145"/>
        <v>0</v>
      </c>
      <c r="CL36" s="434">
        <f t="shared" si="145"/>
        <v>0</v>
      </c>
      <c r="CM36" s="434">
        <f t="shared" si="145"/>
        <v>0</v>
      </c>
      <c r="CN36" s="434">
        <f t="shared" si="145"/>
        <v>0</v>
      </c>
      <c r="CO36" s="434">
        <f t="shared" si="145"/>
        <v>0</v>
      </c>
      <c r="CP36" s="434">
        <f t="shared" si="145"/>
        <v>0</v>
      </c>
      <c r="CQ36" s="434">
        <f t="shared" si="145"/>
        <v>0</v>
      </c>
      <c r="CR36" s="434">
        <f t="shared" si="145"/>
        <v>0</v>
      </c>
      <c r="CS36" s="434">
        <f t="shared" si="145"/>
        <v>0</v>
      </c>
      <c r="CT36" s="434">
        <f t="shared" si="145"/>
        <v>0</v>
      </c>
      <c r="CU36" s="434">
        <f t="shared" si="145"/>
        <v>0</v>
      </c>
      <c r="CV36" s="434">
        <f t="shared" si="145"/>
        <v>0</v>
      </c>
      <c r="CW36" s="434">
        <f t="shared" si="145"/>
        <v>0</v>
      </c>
      <c r="CX36" s="434">
        <f t="shared" si="145"/>
        <v>0</v>
      </c>
      <c r="CY36" s="434">
        <f t="shared" si="145"/>
        <v>0</v>
      </c>
      <c r="CZ36" s="434">
        <f t="shared" si="145"/>
        <v>0</v>
      </c>
      <c r="DA36" s="434">
        <f t="shared" si="145"/>
        <v>0</v>
      </c>
      <c r="DB36" s="434">
        <f t="shared" si="145"/>
        <v>0</v>
      </c>
      <c r="DC36" s="434">
        <f t="shared" si="145"/>
        <v>0</v>
      </c>
      <c r="DD36" s="434">
        <f t="shared" si="145"/>
        <v>0</v>
      </c>
      <c r="DE36" s="434">
        <f t="shared" si="145"/>
        <v>0</v>
      </c>
      <c r="DF36" s="434">
        <f t="shared" si="145"/>
        <v>0</v>
      </c>
      <c r="DG36" s="434">
        <f t="shared" si="145"/>
        <v>0</v>
      </c>
      <c r="DH36" s="434">
        <f t="shared" si="145"/>
        <v>0</v>
      </c>
      <c r="DI36" s="434">
        <f t="shared" si="145"/>
        <v>0</v>
      </c>
      <c r="DJ36" s="434">
        <f t="shared" si="145"/>
        <v>0</v>
      </c>
      <c r="DK36" s="434">
        <f t="shared" si="145"/>
        <v>0</v>
      </c>
      <c r="DL36" s="434">
        <f t="shared" si="145"/>
        <v>0</v>
      </c>
      <c r="DM36" s="434">
        <f t="shared" si="145"/>
        <v>0</v>
      </c>
      <c r="DN36" s="434">
        <f t="shared" si="145"/>
        <v>0</v>
      </c>
      <c r="DO36" s="434">
        <f t="shared" si="145"/>
        <v>0</v>
      </c>
      <c r="DP36" s="434">
        <f t="shared" si="145"/>
        <v>0</v>
      </c>
      <c r="DQ36" s="434">
        <f t="shared" si="145"/>
        <v>0</v>
      </c>
      <c r="DR36" s="434">
        <f t="shared" si="145"/>
        <v>0</v>
      </c>
      <c r="DS36" s="434">
        <f t="shared" si="145"/>
        <v>0</v>
      </c>
      <c r="DT36" s="434">
        <f t="shared" si="145"/>
        <v>0</v>
      </c>
      <c r="DU36" s="434">
        <f t="shared" si="145"/>
        <v>0</v>
      </c>
      <c r="DV36" s="434">
        <f t="shared" si="145"/>
        <v>0</v>
      </c>
      <c r="DW36" s="434">
        <f t="shared" si="145"/>
        <v>0</v>
      </c>
      <c r="DX36" s="434">
        <f t="shared" si="145"/>
        <v>0</v>
      </c>
      <c r="DY36" s="434">
        <f t="shared" si="145"/>
        <v>0</v>
      </c>
      <c r="DZ36" s="434">
        <f t="shared" si="145"/>
        <v>0</v>
      </c>
      <c r="EA36" s="434">
        <f t="shared" si="145"/>
        <v>0</v>
      </c>
      <c r="EB36" s="434">
        <f t="shared" ref="EB36:GM36" si="146">IF(EB163=1,EB25,0)</f>
        <v>0</v>
      </c>
      <c r="EC36" s="434">
        <f t="shared" si="146"/>
        <v>0</v>
      </c>
      <c r="ED36" s="434">
        <f t="shared" si="146"/>
        <v>0</v>
      </c>
      <c r="EE36" s="434">
        <f t="shared" si="146"/>
        <v>0</v>
      </c>
      <c r="EF36" s="434">
        <f t="shared" si="146"/>
        <v>0</v>
      </c>
      <c r="EG36" s="434">
        <f t="shared" si="146"/>
        <v>0</v>
      </c>
      <c r="EH36" s="434">
        <f t="shared" si="146"/>
        <v>0</v>
      </c>
      <c r="EI36" s="434">
        <f t="shared" si="146"/>
        <v>0</v>
      </c>
      <c r="EJ36" s="434">
        <f t="shared" si="146"/>
        <v>0</v>
      </c>
      <c r="EK36" s="434">
        <f t="shared" si="146"/>
        <v>0</v>
      </c>
      <c r="EL36" s="434">
        <f t="shared" si="146"/>
        <v>0</v>
      </c>
      <c r="EM36" s="434">
        <f t="shared" si="146"/>
        <v>0</v>
      </c>
      <c r="EN36" s="434">
        <f t="shared" si="146"/>
        <v>0</v>
      </c>
      <c r="EO36" s="434">
        <f t="shared" si="146"/>
        <v>0</v>
      </c>
      <c r="EP36" s="434">
        <f t="shared" si="146"/>
        <v>0</v>
      </c>
      <c r="EQ36" s="434">
        <f t="shared" si="146"/>
        <v>0</v>
      </c>
      <c r="ER36" s="434">
        <f t="shared" si="146"/>
        <v>0</v>
      </c>
      <c r="ES36" s="434">
        <f t="shared" si="146"/>
        <v>0</v>
      </c>
      <c r="ET36" s="434">
        <f t="shared" si="146"/>
        <v>0</v>
      </c>
      <c r="EU36" s="434">
        <f t="shared" si="146"/>
        <v>0</v>
      </c>
      <c r="EV36" s="434">
        <f t="shared" si="146"/>
        <v>0</v>
      </c>
      <c r="EW36" s="434">
        <f t="shared" si="146"/>
        <v>0</v>
      </c>
      <c r="EX36" s="434">
        <f t="shared" si="146"/>
        <v>0</v>
      </c>
      <c r="EY36" s="434">
        <f t="shared" si="146"/>
        <v>0</v>
      </c>
      <c r="EZ36" s="434">
        <f t="shared" si="146"/>
        <v>0</v>
      </c>
      <c r="FA36" s="434">
        <f t="shared" si="146"/>
        <v>0</v>
      </c>
      <c r="FB36" s="434">
        <f t="shared" si="146"/>
        <v>0</v>
      </c>
      <c r="FC36" s="434">
        <f t="shared" si="146"/>
        <v>0</v>
      </c>
      <c r="FD36" s="434">
        <f t="shared" si="146"/>
        <v>0</v>
      </c>
      <c r="FE36" s="434">
        <f t="shared" si="146"/>
        <v>0</v>
      </c>
      <c r="FF36" s="434">
        <f t="shared" si="146"/>
        <v>0</v>
      </c>
      <c r="FG36" s="434">
        <f t="shared" si="146"/>
        <v>0</v>
      </c>
      <c r="FH36" s="434">
        <f t="shared" si="146"/>
        <v>0</v>
      </c>
      <c r="FI36" s="434">
        <f t="shared" si="146"/>
        <v>0</v>
      </c>
      <c r="FJ36" s="434">
        <f t="shared" si="146"/>
        <v>0</v>
      </c>
      <c r="FK36" s="434">
        <f t="shared" si="146"/>
        <v>0</v>
      </c>
      <c r="FL36" s="434">
        <f t="shared" si="146"/>
        <v>0</v>
      </c>
      <c r="FM36" s="434">
        <f t="shared" si="146"/>
        <v>0</v>
      </c>
      <c r="FN36" s="434">
        <f t="shared" si="146"/>
        <v>0</v>
      </c>
      <c r="FO36" s="434">
        <f t="shared" si="146"/>
        <v>0</v>
      </c>
      <c r="FP36" s="434">
        <f t="shared" si="146"/>
        <v>0</v>
      </c>
      <c r="FQ36" s="434">
        <f t="shared" si="146"/>
        <v>0</v>
      </c>
      <c r="FR36" s="434">
        <f t="shared" si="146"/>
        <v>0</v>
      </c>
      <c r="FS36" s="434">
        <f t="shared" si="146"/>
        <v>0</v>
      </c>
      <c r="FT36" s="434">
        <f t="shared" si="146"/>
        <v>0</v>
      </c>
      <c r="FU36" s="434">
        <f t="shared" si="146"/>
        <v>0</v>
      </c>
      <c r="FV36" s="434">
        <f t="shared" si="146"/>
        <v>0</v>
      </c>
      <c r="FW36" s="434">
        <f t="shared" si="146"/>
        <v>0</v>
      </c>
      <c r="FX36" s="434">
        <f t="shared" si="146"/>
        <v>0</v>
      </c>
      <c r="FY36" s="434">
        <f t="shared" si="146"/>
        <v>0</v>
      </c>
      <c r="FZ36" s="434">
        <f t="shared" si="146"/>
        <v>0</v>
      </c>
      <c r="GA36" s="434">
        <f t="shared" si="146"/>
        <v>0</v>
      </c>
      <c r="GB36" s="434">
        <f t="shared" si="146"/>
        <v>0</v>
      </c>
      <c r="GC36" s="434">
        <f t="shared" si="146"/>
        <v>0</v>
      </c>
      <c r="GD36" s="434">
        <f t="shared" si="146"/>
        <v>0</v>
      </c>
      <c r="GE36" s="434">
        <f t="shared" si="146"/>
        <v>0</v>
      </c>
      <c r="GF36" s="434">
        <f t="shared" si="146"/>
        <v>0</v>
      </c>
      <c r="GG36" s="434">
        <f t="shared" si="146"/>
        <v>0</v>
      </c>
      <c r="GH36" s="434">
        <f t="shared" si="146"/>
        <v>0</v>
      </c>
      <c r="GI36" s="434">
        <f t="shared" si="146"/>
        <v>0</v>
      </c>
      <c r="GJ36" s="434">
        <f t="shared" si="146"/>
        <v>0</v>
      </c>
      <c r="GK36" s="434">
        <f t="shared" si="146"/>
        <v>0</v>
      </c>
      <c r="GL36" s="434">
        <f t="shared" si="146"/>
        <v>0</v>
      </c>
      <c r="GM36" s="434">
        <f t="shared" si="146"/>
        <v>0</v>
      </c>
      <c r="GN36" s="434">
        <f t="shared" ref="GN36:IR36" si="147">IF(GN163=1,GN25,0)</f>
        <v>0</v>
      </c>
      <c r="GO36" s="434">
        <f t="shared" si="147"/>
        <v>0</v>
      </c>
      <c r="GP36" s="434">
        <f t="shared" si="147"/>
        <v>0</v>
      </c>
      <c r="GQ36" s="434">
        <f t="shared" si="147"/>
        <v>0</v>
      </c>
      <c r="GR36" s="434">
        <f t="shared" si="147"/>
        <v>0</v>
      </c>
      <c r="GS36" s="434">
        <f t="shared" si="147"/>
        <v>0</v>
      </c>
      <c r="GT36" s="434">
        <f t="shared" si="147"/>
        <v>0</v>
      </c>
      <c r="GU36" s="434">
        <f t="shared" si="147"/>
        <v>0</v>
      </c>
      <c r="GV36" s="434">
        <f t="shared" si="147"/>
        <v>0</v>
      </c>
      <c r="GW36" s="434">
        <f t="shared" si="147"/>
        <v>0</v>
      </c>
      <c r="GX36" s="434">
        <f t="shared" si="147"/>
        <v>0</v>
      </c>
      <c r="GY36" s="434">
        <f t="shared" si="147"/>
        <v>0</v>
      </c>
      <c r="GZ36" s="434">
        <f t="shared" si="147"/>
        <v>0</v>
      </c>
      <c r="HA36" s="434">
        <f t="shared" si="147"/>
        <v>0</v>
      </c>
      <c r="HB36" s="434">
        <f t="shared" si="147"/>
        <v>0</v>
      </c>
      <c r="HC36" s="434">
        <f t="shared" si="147"/>
        <v>0</v>
      </c>
      <c r="HD36" s="434">
        <f t="shared" si="147"/>
        <v>0</v>
      </c>
      <c r="HE36" s="434">
        <f t="shared" si="147"/>
        <v>0</v>
      </c>
      <c r="HF36" s="434">
        <f t="shared" si="147"/>
        <v>0</v>
      </c>
      <c r="HG36" s="434">
        <f t="shared" si="147"/>
        <v>0</v>
      </c>
      <c r="HH36" s="434">
        <f t="shared" si="147"/>
        <v>0</v>
      </c>
      <c r="HI36" s="434">
        <f t="shared" si="147"/>
        <v>0</v>
      </c>
      <c r="HJ36" s="434">
        <f t="shared" si="147"/>
        <v>0</v>
      </c>
      <c r="HK36" s="434">
        <f t="shared" si="147"/>
        <v>0</v>
      </c>
      <c r="HL36" s="434">
        <f t="shared" si="147"/>
        <v>0</v>
      </c>
      <c r="HM36" s="434">
        <f t="shared" si="147"/>
        <v>0</v>
      </c>
      <c r="HN36" s="434">
        <f t="shared" si="147"/>
        <v>0</v>
      </c>
      <c r="HO36" s="434">
        <f t="shared" si="147"/>
        <v>0</v>
      </c>
      <c r="HP36" s="434">
        <f t="shared" si="147"/>
        <v>0</v>
      </c>
      <c r="HQ36" s="434">
        <f t="shared" si="147"/>
        <v>0</v>
      </c>
      <c r="HR36" s="434">
        <f t="shared" si="147"/>
        <v>0</v>
      </c>
      <c r="HS36" s="434">
        <f t="shared" si="147"/>
        <v>0</v>
      </c>
      <c r="HT36" s="434">
        <f t="shared" si="147"/>
        <v>0</v>
      </c>
      <c r="HU36" s="434">
        <f t="shared" si="147"/>
        <v>0</v>
      </c>
      <c r="HV36" s="434">
        <f t="shared" si="147"/>
        <v>0</v>
      </c>
      <c r="HW36" s="434">
        <f t="shared" si="147"/>
        <v>0</v>
      </c>
      <c r="HX36" s="434">
        <f t="shared" si="147"/>
        <v>0</v>
      </c>
      <c r="HY36" s="434">
        <f t="shared" si="147"/>
        <v>0</v>
      </c>
      <c r="HZ36" s="434">
        <f t="shared" si="147"/>
        <v>0</v>
      </c>
      <c r="IA36" s="434">
        <f t="shared" si="147"/>
        <v>0</v>
      </c>
      <c r="IB36" s="434">
        <f t="shared" si="147"/>
        <v>0</v>
      </c>
      <c r="IC36" s="434">
        <f t="shared" si="147"/>
        <v>0</v>
      </c>
      <c r="ID36" s="434">
        <f t="shared" si="147"/>
        <v>0</v>
      </c>
      <c r="IE36" s="434">
        <f t="shared" si="147"/>
        <v>0</v>
      </c>
      <c r="IF36" s="434">
        <f t="shared" si="147"/>
        <v>0</v>
      </c>
      <c r="IG36" s="434">
        <f t="shared" si="147"/>
        <v>0</v>
      </c>
      <c r="IH36" s="434">
        <f t="shared" si="147"/>
        <v>0</v>
      </c>
      <c r="II36" s="434">
        <f t="shared" si="147"/>
        <v>0</v>
      </c>
      <c r="IJ36" s="434">
        <f t="shared" si="147"/>
        <v>0</v>
      </c>
      <c r="IK36" s="434">
        <f t="shared" si="147"/>
        <v>0</v>
      </c>
      <c r="IL36" s="434">
        <f t="shared" si="147"/>
        <v>0</v>
      </c>
      <c r="IM36" s="434">
        <f t="shared" si="147"/>
        <v>0</v>
      </c>
      <c r="IN36" s="434">
        <f t="shared" si="147"/>
        <v>0</v>
      </c>
      <c r="IO36" s="434">
        <f t="shared" si="147"/>
        <v>0</v>
      </c>
      <c r="IP36" s="434">
        <f t="shared" si="147"/>
        <v>0</v>
      </c>
      <c r="IQ36" s="434">
        <f t="shared" si="147"/>
        <v>0</v>
      </c>
      <c r="IR36" s="435">
        <f t="shared" si="147"/>
        <v>0</v>
      </c>
    </row>
    <row r="37" spans="1:252" ht="12" customHeight="1" x14ac:dyDescent="0.25">
      <c r="A37" s="432" t="s">
        <v>112</v>
      </c>
      <c r="B37" s="433"/>
      <c r="C37" s="434">
        <f>IF(C163=1,C33,0)</f>
        <v>0</v>
      </c>
      <c r="D37" s="434">
        <f t="shared" ref="D37:BO37" si="148">IF(D163=1,D33,0)</f>
        <v>2.9373184985116748E-5</v>
      </c>
      <c r="E37" s="434">
        <f t="shared" si="148"/>
        <v>2.0840147770782936E-4</v>
      </c>
      <c r="F37" s="434">
        <f t="shared" si="148"/>
        <v>7.8538905049675115E-4</v>
      </c>
      <c r="G37" s="434">
        <f t="shared" si="148"/>
        <v>2.146923601443571E-3</v>
      </c>
      <c r="H37" s="434">
        <f t="shared" si="148"/>
        <v>4.8288828397253705E-3</v>
      </c>
      <c r="I37" s="434">
        <f t="shared" si="148"/>
        <v>9.5282417144236537E-3</v>
      </c>
      <c r="J37" s="434">
        <f t="shared" si="148"/>
        <v>1.7115737854087546E-2</v>
      </c>
      <c r="K37" s="434">
        <f t="shared" si="148"/>
        <v>2.8649454134522266E-2</v>
      </c>
      <c r="L37" s="434">
        <f t="shared" si="148"/>
        <v>4.5389378097130145E-2</v>
      </c>
      <c r="M37" s="434">
        <f t="shared" si="148"/>
        <v>6.8812997905614445E-2</v>
      </c>
      <c r="N37" s="434">
        <f t="shared" si="148"/>
        <v>0.10063199341848915</v>
      </c>
      <c r="O37" s="434">
        <f t="shared" si="148"/>
        <v>0.14281007849211591</v>
      </c>
      <c r="P37" s="434">
        <f t="shared" si="148"/>
        <v>0.19758204649360372</v>
      </c>
      <c r="Q37" s="434">
        <f t="shared" si="148"/>
        <v>0.26747406481035485</v>
      </c>
      <c r="R37" s="434">
        <f t="shared" si="148"/>
        <v>0.35532525547846894</v>
      </c>
      <c r="S37" s="434">
        <f t="shared" si="148"/>
        <v>0.46431058741089909</v>
      </c>
      <c r="T37" s="434">
        <f t="shared" si="148"/>
        <v>0.59796509050258451</v>
      </c>
      <c r="U37" s="434">
        <f t="shared" si="148"/>
        <v>0.76020938257320747</v>
      </c>
      <c r="V37" s="434">
        <f t="shared" si="148"/>
        <v>0.95537647605224085</v>
      </c>
      <c r="W37" s="434">
        <f t="shared" si="148"/>
        <v>1.1882398017649496</v>
      </c>
      <c r="X37" s="434">
        <f t="shared" si="148"/>
        <v>1.4640423514218555</v>
      </c>
      <c r="Y37" s="434">
        <f t="shared" si="148"/>
        <v>1.788526797863349</v>
      </c>
      <c r="Z37" s="434">
        <f t="shared" si="148"/>
        <v>2.1679664022195388</v>
      </c>
      <c r="AA37" s="434">
        <f t="shared" si="148"/>
        <v>2.60919645933537</v>
      </c>
      <c r="AB37" s="434">
        <f t="shared" si="148"/>
        <v>3.1196459668699368</v>
      </c>
      <c r="AC37" s="434">
        <f t="shared" si="148"/>
        <v>3.7073691295744702</v>
      </c>
      <c r="AD37" s="434">
        <f t="shared" si="148"/>
        <v>4.3810762290527121</v>
      </c>
      <c r="AE37" s="434">
        <f t="shared" si="148"/>
        <v>5.1501633019716442</v>
      </c>
      <c r="AF37" s="434">
        <f t="shared" si="148"/>
        <v>6.024739977928971</v>
      </c>
      <c r="AG37" s="434">
        <f t="shared" si="148"/>
        <v>7.0156547357315411</v>
      </c>
      <c r="AH37" s="434">
        <f t="shared" si="148"/>
        <v>8.1345167476161979</v>
      </c>
      <c r="AI37" s="434">
        <f t="shared" si="148"/>
        <v>9.3937134007385357</v>
      </c>
      <c r="AJ37" s="434">
        <f t="shared" si="148"/>
        <v>10.806422521907795</v>
      </c>
      <c r="AK37" s="434">
        <f t="shared" si="148"/>
        <v>12.386618293894941</v>
      </c>
      <c r="AL37" s="434">
        <f t="shared" si="148"/>
        <v>14.149069851954959</v>
      </c>
      <c r="AM37" s="434">
        <f t="shared" si="148"/>
        <v>16.109331599090343</v>
      </c>
      <c r="AN37" s="434">
        <f t="shared" si="148"/>
        <v>18.283724393366494</v>
      </c>
      <c r="AO37" s="434">
        <f t="shared" si="148"/>
        <v>20.689306957035765</v>
      </c>
      <c r="AP37" s="434">
        <f t="shared" si="148"/>
        <v>23.343837150453275</v>
      </c>
      <c r="AQ37" s="434">
        <f t="shared" si="148"/>
        <v>26.265723160168559</v>
      </c>
      <c r="AR37" s="434">
        <f t="shared" si="148"/>
        <v>29.47396518293866</v>
      </c>
      <c r="AS37" s="434">
        <f t="shared" si="148"/>
        <v>32.988088858511198</v>
      </c>
      <c r="AT37" s="434">
        <f t="shared" si="148"/>
        <v>36.828072522088917</v>
      </c>
      <c r="AU37" s="434">
        <f t="shared" si="148"/>
        <v>41.014271313799966</v>
      </c>
      <c r="AV37" s="434">
        <f t="shared" si="148"/>
        <v>45.567342296942186</v>
      </c>
      <c r="AW37" s="434">
        <f t="shared" si="148"/>
        <v>50.508175997122564</v>
      </c>
      <c r="AX37" s="434">
        <f t="shared" si="148"/>
        <v>55.857841177642733</v>
      </c>
      <c r="AY37" s="434">
        <f t="shared" si="148"/>
        <v>61.636693836269529</v>
      </c>
      <c r="AZ37" s="434">
        <f t="shared" si="148"/>
        <v>67.864410975475892</v>
      </c>
      <c r="BA37" s="434">
        <f t="shared" si="148"/>
        <v>74.561729233267968</v>
      </c>
      <c r="BB37" s="434">
        <f t="shared" si="148"/>
        <v>81.507305847320296</v>
      </c>
      <c r="BC37" s="434">
        <f t="shared" si="148"/>
        <v>0</v>
      </c>
      <c r="BD37" s="434">
        <f t="shared" si="148"/>
        <v>0</v>
      </c>
      <c r="BE37" s="434">
        <f t="shared" si="148"/>
        <v>0</v>
      </c>
      <c r="BF37" s="434">
        <f t="shared" si="148"/>
        <v>0</v>
      </c>
      <c r="BG37" s="434">
        <f t="shared" si="148"/>
        <v>0</v>
      </c>
      <c r="BH37" s="434">
        <f t="shared" si="148"/>
        <v>0</v>
      </c>
      <c r="BI37" s="434">
        <f t="shared" si="148"/>
        <v>0</v>
      </c>
      <c r="BJ37" s="434">
        <f t="shared" si="148"/>
        <v>0</v>
      </c>
      <c r="BK37" s="434">
        <f t="shared" si="148"/>
        <v>0</v>
      </c>
      <c r="BL37" s="434">
        <f t="shared" si="148"/>
        <v>0</v>
      </c>
      <c r="BM37" s="434">
        <f t="shared" si="148"/>
        <v>0</v>
      </c>
      <c r="BN37" s="434">
        <f t="shared" si="148"/>
        <v>0</v>
      </c>
      <c r="BO37" s="434">
        <f t="shared" si="148"/>
        <v>0</v>
      </c>
      <c r="BP37" s="434">
        <f t="shared" ref="BP37:EA37" si="149">IF(BP163=1,BP33,0)</f>
        <v>0</v>
      </c>
      <c r="BQ37" s="434">
        <f t="shared" si="149"/>
        <v>0</v>
      </c>
      <c r="BR37" s="434">
        <f t="shared" si="149"/>
        <v>0</v>
      </c>
      <c r="BS37" s="434">
        <f t="shared" si="149"/>
        <v>0</v>
      </c>
      <c r="BT37" s="434">
        <f t="shared" si="149"/>
        <v>0</v>
      </c>
      <c r="BU37" s="434">
        <f t="shared" si="149"/>
        <v>0</v>
      </c>
      <c r="BV37" s="434">
        <f t="shared" si="149"/>
        <v>0</v>
      </c>
      <c r="BW37" s="434">
        <f t="shared" si="149"/>
        <v>0</v>
      </c>
      <c r="BX37" s="434">
        <f t="shared" si="149"/>
        <v>0</v>
      </c>
      <c r="BY37" s="434">
        <f t="shared" si="149"/>
        <v>0</v>
      </c>
      <c r="BZ37" s="434">
        <f t="shared" si="149"/>
        <v>0</v>
      </c>
      <c r="CA37" s="434">
        <f t="shared" si="149"/>
        <v>0</v>
      </c>
      <c r="CB37" s="434">
        <f t="shared" si="149"/>
        <v>0</v>
      </c>
      <c r="CC37" s="434">
        <f t="shared" si="149"/>
        <v>0</v>
      </c>
      <c r="CD37" s="434">
        <f t="shared" si="149"/>
        <v>0</v>
      </c>
      <c r="CE37" s="434">
        <f t="shared" si="149"/>
        <v>0</v>
      </c>
      <c r="CF37" s="434">
        <f t="shared" si="149"/>
        <v>0</v>
      </c>
      <c r="CG37" s="434">
        <f t="shared" si="149"/>
        <v>0</v>
      </c>
      <c r="CH37" s="434">
        <f t="shared" si="149"/>
        <v>0</v>
      </c>
      <c r="CI37" s="434">
        <f t="shared" si="149"/>
        <v>0</v>
      </c>
      <c r="CJ37" s="434">
        <f t="shared" si="149"/>
        <v>0</v>
      </c>
      <c r="CK37" s="434">
        <f t="shared" si="149"/>
        <v>0</v>
      </c>
      <c r="CL37" s="434">
        <f t="shared" si="149"/>
        <v>0</v>
      </c>
      <c r="CM37" s="434">
        <f t="shared" si="149"/>
        <v>0</v>
      </c>
      <c r="CN37" s="434">
        <f t="shared" si="149"/>
        <v>0</v>
      </c>
      <c r="CO37" s="434">
        <f t="shared" si="149"/>
        <v>0</v>
      </c>
      <c r="CP37" s="434">
        <f t="shared" si="149"/>
        <v>0</v>
      </c>
      <c r="CQ37" s="434">
        <f t="shared" si="149"/>
        <v>0</v>
      </c>
      <c r="CR37" s="434">
        <f t="shared" si="149"/>
        <v>0</v>
      </c>
      <c r="CS37" s="434">
        <f t="shared" si="149"/>
        <v>0</v>
      </c>
      <c r="CT37" s="434">
        <f t="shared" si="149"/>
        <v>0</v>
      </c>
      <c r="CU37" s="434">
        <f t="shared" si="149"/>
        <v>0</v>
      </c>
      <c r="CV37" s="434">
        <f t="shared" si="149"/>
        <v>0</v>
      </c>
      <c r="CW37" s="434">
        <f t="shared" si="149"/>
        <v>0</v>
      </c>
      <c r="CX37" s="434">
        <f t="shared" si="149"/>
        <v>0</v>
      </c>
      <c r="CY37" s="434">
        <f t="shared" si="149"/>
        <v>0</v>
      </c>
      <c r="CZ37" s="434">
        <f t="shared" si="149"/>
        <v>0</v>
      </c>
      <c r="DA37" s="434">
        <f t="shared" si="149"/>
        <v>0</v>
      </c>
      <c r="DB37" s="434">
        <f t="shared" si="149"/>
        <v>0</v>
      </c>
      <c r="DC37" s="434">
        <f t="shared" si="149"/>
        <v>0</v>
      </c>
      <c r="DD37" s="434">
        <f t="shared" si="149"/>
        <v>0</v>
      </c>
      <c r="DE37" s="434">
        <f t="shared" si="149"/>
        <v>0</v>
      </c>
      <c r="DF37" s="434">
        <f t="shared" si="149"/>
        <v>0</v>
      </c>
      <c r="DG37" s="434">
        <f t="shared" si="149"/>
        <v>0</v>
      </c>
      <c r="DH37" s="434">
        <f t="shared" si="149"/>
        <v>0</v>
      </c>
      <c r="DI37" s="434">
        <f t="shared" si="149"/>
        <v>0</v>
      </c>
      <c r="DJ37" s="434">
        <f t="shared" si="149"/>
        <v>0</v>
      </c>
      <c r="DK37" s="434">
        <f t="shared" si="149"/>
        <v>0</v>
      </c>
      <c r="DL37" s="434">
        <f t="shared" si="149"/>
        <v>0</v>
      </c>
      <c r="DM37" s="434">
        <f t="shared" si="149"/>
        <v>0</v>
      </c>
      <c r="DN37" s="434">
        <f t="shared" si="149"/>
        <v>0</v>
      </c>
      <c r="DO37" s="434">
        <f t="shared" si="149"/>
        <v>0</v>
      </c>
      <c r="DP37" s="434">
        <f t="shared" si="149"/>
        <v>0</v>
      </c>
      <c r="DQ37" s="434">
        <f t="shared" si="149"/>
        <v>0</v>
      </c>
      <c r="DR37" s="434">
        <f t="shared" si="149"/>
        <v>0</v>
      </c>
      <c r="DS37" s="434">
        <f t="shared" si="149"/>
        <v>0</v>
      </c>
      <c r="DT37" s="434">
        <f t="shared" si="149"/>
        <v>0</v>
      </c>
      <c r="DU37" s="434">
        <f t="shared" si="149"/>
        <v>0</v>
      </c>
      <c r="DV37" s="434">
        <f t="shared" si="149"/>
        <v>0</v>
      </c>
      <c r="DW37" s="434">
        <f t="shared" si="149"/>
        <v>0</v>
      </c>
      <c r="DX37" s="434">
        <f t="shared" si="149"/>
        <v>0</v>
      </c>
      <c r="DY37" s="434">
        <f t="shared" si="149"/>
        <v>0</v>
      </c>
      <c r="DZ37" s="434">
        <f t="shared" si="149"/>
        <v>0</v>
      </c>
      <c r="EA37" s="434">
        <f t="shared" si="149"/>
        <v>0</v>
      </c>
      <c r="EB37" s="434">
        <f t="shared" ref="EB37:GM37" si="150">IF(EB163=1,EB33,0)</f>
        <v>0</v>
      </c>
      <c r="EC37" s="434">
        <f t="shared" si="150"/>
        <v>0</v>
      </c>
      <c r="ED37" s="434">
        <f t="shared" si="150"/>
        <v>0</v>
      </c>
      <c r="EE37" s="434">
        <f t="shared" si="150"/>
        <v>0</v>
      </c>
      <c r="EF37" s="434">
        <f t="shared" si="150"/>
        <v>0</v>
      </c>
      <c r="EG37" s="434">
        <f t="shared" si="150"/>
        <v>0</v>
      </c>
      <c r="EH37" s="434">
        <f t="shared" si="150"/>
        <v>0</v>
      </c>
      <c r="EI37" s="434">
        <f t="shared" si="150"/>
        <v>0</v>
      </c>
      <c r="EJ37" s="434">
        <f t="shared" si="150"/>
        <v>0</v>
      </c>
      <c r="EK37" s="434">
        <f t="shared" si="150"/>
        <v>0</v>
      </c>
      <c r="EL37" s="434">
        <f t="shared" si="150"/>
        <v>0</v>
      </c>
      <c r="EM37" s="434">
        <f t="shared" si="150"/>
        <v>0</v>
      </c>
      <c r="EN37" s="434">
        <f t="shared" si="150"/>
        <v>0</v>
      </c>
      <c r="EO37" s="434">
        <f t="shared" si="150"/>
        <v>0</v>
      </c>
      <c r="EP37" s="434">
        <f t="shared" si="150"/>
        <v>0</v>
      </c>
      <c r="EQ37" s="434">
        <f t="shared" si="150"/>
        <v>0</v>
      </c>
      <c r="ER37" s="434">
        <f t="shared" si="150"/>
        <v>0</v>
      </c>
      <c r="ES37" s="434">
        <f t="shared" si="150"/>
        <v>0</v>
      </c>
      <c r="ET37" s="434">
        <f t="shared" si="150"/>
        <v>0</v>
      </c>
      <c r="EU37" s="434">
        <f t="shared" si="150"/>
        <v>0</v>
      </c>
      <c r="EV37" s="434">
        <f t="shared" si="150"/>
        <v>0</v>
      </c>
      <c r="EW37" s="434">
        <f t="shared" si="150"/>
        <v>0</v>
      </c>
      <c r="EX37" s="434">
        <f t="shared" si="150"/>
        <v>0</v>
      </c>
      <c r="EY37" s="434">
        <f t="shared" si="150"/>
        <v>0</v>
      </c>
      <c r="EZ37" s="434">
        <f t="shared" si="150"/>
        <v>0</v>
      </c>
      <c r="FA37" s="434">
        <f t="shared" si="150"/>
        <v>0</v>
      </c>
      <c r="FB37" s="434">
        <f t="shared" si="150"/>
        <v>0</v>
      </c>
      <c r="FC37" s="434">
        <f t="shared" si="150"/>
        <v>0</v>
      </c>
      <c r="FD37" s="434">
        <f t="shared" si="150"/>
        <v>0</v>
      </c>
      <c r="FE37" s="434">
        <f t="shared" si="150"/>
        <v>0</v>
      </c>
      <c r="FF37" s="434">
        <f t="shared" si="150"/>
        <v>0</v>
      </c>
      <c r="FG37" s="434">
        <f t="shared" si="150"/>
        <v>0</v>
      </c>
      <c r="FH37" s="434">
        <f t="shared" si="150"/>
        <v>0</v>
      </c>
      <c r="FI37" s="434">
        <f t="shared" si="150"/>
        <v>0</v>
      </c>
      <c r="FJ37" s="434">
        <f t="shared" si="150"/>
        <v>0</v>
      </c>
      <c r="FK37" s="434">
        <f t="shared" si="150"/>
        <v>0</v>
      </c>
      <c r="FL37" s="434">
        <f t="shared" si="150"/>
        <v>0</v>
      </c>
      <c r="FM37" s="434">
        <f t="shared" si="150"/>
        <v>0</v>
      </c>
      <c r="FN37" s="434">
        <f t="shared" si="150"/>
        <v>0</v>
      </c>
      <c r="FO37" s="434">
        <f t="shared" si="150"/>
        <v>0</v>
      </c>
      <c r="FP37" s="434">
        <f t="shared" si="150"/>
        <v>0</v>
      </c>
      <c r="FQ37" s="434">
        <f t="shared" si="150"/>
        <v>0</v>
      </c>
      <c r="FR37" s="434">
        <f t="shared" si="150"/>
        <v>0</v>
      </c>
      <c r="FS37" s="434">
        <f t="shared" si="150"/>
        <v>0</v>
      </c>
      <c r="FT37" s="434">
        <f t="shared" si="150"/>
        <v>0</v>
      </c>
      <c r="FU37" s="434">
        <f t="shared" si="150"/>
        <v>0</v>
      </c>
      <c r="FV37" s="434">
        <f t="shared" si="150"/>
        <v>0</v>
      </c>
      <c r="FW37" s="434">
        <f t="shared" si="150"/>
        <v>0</v>
      </c>
      <c r="FX37" s="434">
        <f t="shared" si="150"/>
        <v>0</v>
      </c>
      <c r="FY37" s="434">
        <f t="shared" si="150"/>
        <v>0</v>
      </c>
      <c r="FZ37" s="434">
        <f t="shared" si="150"/>
        <v>0</v>
      </c>
      <c r="GA37" s="434">
        <f t="shared" si="150"/>
        <v>0</v>
      </c>
      <c r="GB37" s="434">
        <f t="shared" si="150"/>
        <v>0</v>
      </c>
      <c r="GC37" s="434">
        <f t="shared" si="150"/>
        <v>0</v>
      </c>
      <c r="GD37" s="434">
        <f t="shared" si="150"/>
        <v>0</v>
      </c>
      <c r="GE37" s="434">
        <f t="shared" si="150"/>
        <v>0</v>
      </c>
      <c r="GF37" s="434">
        <f t="shared" si="150"/>
        <v>0</v>
      </c>
      <c r="GG37" s="434">
        <f t="shared" si="150"/>
        <v>0</v>
      </c>
      <c r="GH37" s="434">
        <f t="shared" si="150"/>
        <v>0</v>
      </c>
      <c r="GI37" s="434">
        <f t="shared" si="150"/>
        <v>0</v>
      </c>
      <c r="GJ37" s="434">
        <f t="shared" si="150"/>
        <v>0</v>
      </c>
      <c r="GK37" s="434">
        <f t="shared" si="150"/>
        <v>0</v>
      </c>
      <c r="GL37" s="434">
        <f t="shared" si="150"/>
        <v>0</v>
      </c>
      <c r="GM37" s="434">
        <f t="shared" si="150"/>
        <v>0</v>
      </c>
      <c r="GN37" s="434">
        <f t="shared" ref="GN37:IR37" si="151">IF(GN163=1,GN33,0)</f>
        <v>0</v>
      </c>
      <c r="GO37" s="434">
        <f t="shared" si="151"/>
        <v>0</v>
      </c>
      <c r="GP37" s="434">
        <f t="shared" si="151"/>
        <v>0</v>
      </c>
      <c r="GQ37" s="434">
        <f t="shared" si="151"/>
        <v>0</v>
      </c>
      <c r="GR37" s="434">
        <f t="shared" si="151"/>
        <v>0</v>
      </c>
      <c r="GS37" s="434">
        <f t="shared" si="151"/>
        <v>0</v>
      </c>
      <c r="GT37" s="434">
        <f t="shared" si="151"/>
        <v>0</v>
      </c>
      <c r="GU37" s="434">
        <f t="shared" si="151"/>
        <v>0</v>
      </c>
      <c r="GV37" s="434">
        <f t="shared" si="151"/>
        <v>0</v>
      </c>
      <c r="GW37" s="434">
        <f t="shared" si="151"/>
        <v>0</v>
      </c>
      <c r="GX37" s="434">
        <f t="shared" si="151"/>
        <v>0</v>
      </c>
      <c r="GY37" s="434">
        <f t="shared" si="151"/>
        <v>0</v>
      </c>
      <c r="GZ37" s="434">
        <f t="shared" si="151"/>
        <v>0</v>
      </c>
      <c r="HA37" s="434">
        <f t="shared" si="151"/>
        <v>0</v>
      </c>
      <c r="HB37" s="434">
        <f t="shared" si="151"/>
        <v>0</v>
      </c>
      <c r="HC37" s="434">
        <f t="shared" si="151"/>
        <v>0</v>
      </c>
      <c r="HD37" s="434">
        <f t="shared" si="151"/>
        <v>0</v>
      </c>
      <c r="HE37" s="434">
        <f t="shared" si="151"/>
        <v>0</v>
      </c>
      <c r="HF37" s="434">
        <f t="shared" si="151"/>
        <v>0</v>
      </c>
      <c r="HG37" s="434">
        <f t="shared" si="151"/>
        <v>0</v>
      </c>
      <c r="HH37" s="434">
        <f t="shared" si="151"/>
        <v>0</v>
      </c>
      <c r="HI37" s="434">
        <f t="shared" si="151"/>
        <v>0</v>
      </c>
      <c r="HJ37" s="434">
        <f t="shared" si="151"/>
        <v>0</v>
      </c>
      <c r="HK37" s="434">
        <f t="shared" si="151"/>
        <v>0</v>
      </c>
      <c r="HL37" s="434">
        <f t="shared" si="151"/>
        <v>0</v>
      </c>
      <c r="HM37" s="434">
        <f t="shared" si="151"/>
        <v>0</v>
      </c>
      <c r="HN37" s="434">
        <f t="shared" si="151"/>
        <v>0</v>
      </c>
      <c r="HO37" s="434">
        <f t="shared" si="151"/>
        <v>0</v>
      </c>
      <c r="HP37" s="434">
        <f t="shared" si="151"/>
        <v>0</v>
      </c>
      <c r="HQ37" s="434">
        <f t="shared" si="151"/>
        <v>0</v>
      </c>
      <c r="HR37" s="434">
        <f t="shared" si="151"/>
        <v>0</v>
      </c>
      <c r="HS37" s="434">
        <f t="shared" si="151"/>
        <v>0</v>
      </c>
      <c r="HT37" s="434">
        <f t="shared" si="151"/>
        <v>0</v>
      </c>
      <c r="HU37" s="434">
        <f t="shared" si="151"/>
        <v>0</v>
      </c>
      <c r="HV37" s="434">
        <f t="shared" si="151"/>
        <v>0</v>
      </c>
      <c r="HW37" s="434">
        <f t="shared" si="151"/>
        <v>0</v>
      </c>
      <c r="HX37" s="434">
        <f t="shared" si="151"/>
        <v>0</v>
      </c>
      <c r="HY37" s="434">
        <f t="shared" si="151"/>
        <v>0</v>
      </c>
      <c r="HZ37" s="434">
        <f t="shared" si="151"/>
        <v>0</v>
      </c>
      <c r="IA37" s="434">
        <f t="shared" si="151"/>
        <v>0</v>
      </c>
      <c r="IB37" s="434">
        <f t="shared" si="151"/>
        <v>0</v>
      </c>
      <c r="IC37" s="434">
        <f t="shared" si="151"/>
        <v>0</v>
      </c>
      <c r="ID37" s="434">
        <f t="shared" si="151"/>
        <v>0</v>
      </c>
      <c r="IE37" s="434">
        <f t="shared" si="151"/>
        <v>0</v>
      </c>
      <c r="IF37" s="434">
        <f t="shared" si="151"/>
        <v>0</v>
      </c>
      <c r="IG37" s="434">
        <f t="shared" si="151"/>
        <v>0</v>
      </c>
      <c r="IH37" s="434">
        <f t="shared" si="151"/>
        <v>0</v>
      </c>
      <c r="II37" s="434">
        <f t="shared" si="151"/>
        <v>0</v>
      </c>
      <c r="IJ37" s="434">
        <f t="shared" si="151"/>
        <v>0</v>
      </c>
      <c r="IK37" s="434">
        <f t="shared" si="151"/>
        <v>0</v>
      </c>
      <c r="IL37" s="434">
        <f t="shared" si="151"/>
        <v>0</v>
      </c>
      <c r="IM37" s="434">
        <f t="shared" si="151"/>
        <v>0</v>
      </c>
      <c r="IN37" s="434">
        <f t="shared" si="151"/>
        <v>0</v>
      </c>
      <c r="IO37" s="434">
        <f t="shared" si="151"/>
        <v>0</v>
      </c>
      <c r="IP37" s="434">
        <f t="shared" si="151"/>
        <v>0</v>
      </c>
      <c r="IQ37" s="434">
        <f t="shared" si="151"/>
        <v>0</v>
      </c>
      <c r="IR37" s="435">
        <f t="shared" si="151"/>
        <v>0</v>
      </c>
    </row>
    <row r="38" spans="1:252" ht="12" customHeight="1" x14ac:dyDescent="0.25">
      <c r="A38" s="432" t="s">
        <v>113</v>
      </c>
      <c r="B38" s="433"/>
      <c r="C38" s="434">
        <f>IF(C165=1,C25,0)</f>
        <v>0</v>
      </c>
      <c r="D38" s="434">
        <f t="shared" ref="D38:BO38" si="152">IF(D165=1,D25,0)</f>
        <v>0</v>
      </c>
      <c r="E38" s="434">
        <f t="shared" si="152"/>
        <v>0</v>
      </c>
      <c r="F38" s="434">
        <f t="shared" si="152"/>
        <v>0</v>
      </c>
      <c r="G38" s="434">
        <f t="shared" si="152"/>
        <v>0</v>
      </c>
      <c r="H38" s="434">
        <f t="shared" si="152"/>
        <v>0</v>
      </c>
      <c r="I38" s="434">
        <f t="shared" si="152"/>
        <v>0</v>
      </c>
      <c r="J38" s="434">
        <f t="shared" si="152"/>
        <v>0</v>
      </c>
      <c r="K38" s="434">
        <f t="shared" si="152"/>
        <v>0</v>
      </c>
      <c r="L38" s="434">
        <f t="shared" si="152"/>
        <v>0</v>
      </c>
      <c r="M38" s="434">
        <f t="shared" si="152"/>
        <v>0</v>
      </c>
      <c r="N38" s="434">
        <f t="shared" si="152"/>
        <v>0</v>
      </c>
      <c r="O38" s="434">
        <f t="shared" si="152"/>
        <v>0</v>
      </c>
      <c r="P38" s="434">
        <f t="shared" si="152"/>
        <v>0</v>
      </c>
      <c r="Q38" s="434">
        <f t="shared" si="152"/>
        <v>0</v>
      </c>
      <c r="R38" s="434">
        <f t="shared" si="152"/>
        <v>0</v>
      </c>
      <c r="S38" s="434">
        <f t="shared" si="152"/>
        <v>0</v>
      </c>
      <c r="T38" s="434">
        <f t="shared" si="152"/>
        <v>0</v>
      </c>
      <c r="U38" s="434">
        <f t="shared" si="152"/>
        <v>0</v>
      </c>
      <c r="V38" s="434">
        <f t="shared" si="152"/>
        <v>0</v>
      </c>
      <c r="W38" s="434">
        <f t="shared" si="152"/>
        <v>0</v>
      </c>
      <c r="X38" s="434">
        <f t="shared" si="152"/>
        <v>0</v>
      </c>
      <c r="Y38" s="434">
        <f t="shared" si="152"/>
        <v>0</v>
      </c>
      <c r="Z38" s="434">
        <f t="shared" si="152"/>
        <v>0</v>
      </c>
      <c r="AA38" s="434">
        <f t="shared" si="152"/>
        <v>0</v>
      </c>
      <c r="AB38" s="434">
        <f t="shared" si="152"/>
        <v>0</v>
      </c>
      <c r="AC38" s="434">
        <f t="shared" si="152"/>
        <v>0</v>
      </c>
      <c r="AD38" s="434">
        <f t="shared" si="152"/>
        <v>0</v>
      </c>
      <c r="AE38" s="434">
        <f t="shared" si="152"/>
        <v>0</v>
      </c>
      <c r="AF38" s="434">
        <f t="shared" si="152"/>
        <v>0</v>
      </c>
      <c r="AG38" s="434">
        <f t="shared" si="152"/>
        <v>0</v>
      </c>
      <c r="AH38" s="434">
        <f t="shared" si="152"/>
        <v>0</v>
      </c>
      <c r="AI38" s="434">
        <f t="shared" si="152"/>
        <v>0</v>
      </c>
      <c r="AJ38" s="434">
        <f t="shared" si="152"/>
        <v>0</v>
      </c>
      <c r="AK38" s="434">
        <f t="shared" si="152"/>
        <v>0</v>
      </c>
      <c r="AL38" s="434">
        <f t="shared" si="152"/>
        <v>0</v>
      </c>
      <c r="AM38" s="434">
        <f t="shared" si="152"/>
        <v>0</v>
      </c>
      <c r="AN38" s="434">
        <f t="shared" si="152"/>
        <v>0</v>
      </c>
      <c r="AO38" s="434">
        <f t="shared" si="152"/>
        <v>0</v>
      </c>
      <c r="AP38" s="434">
        <f t="shared" si="152"/>
        <v>0</v>
      </c>
      <c r="AQ38" s="434">
        <f t="shared" si="152"/>
        <v>0</v>
      </c>
      <c r="AR38" s="434">
        <f t="shared" si="152"/>
        <v>0</v>
      </c>
      <c r="AS38" s="434">
        <f t="shared" si="152"/>
        <v>0</v>
      </c>
      <c r="AT38" s="434">
        <f t="shared" si="152"/>
        <v>0</v>
      </c>
      <c r="AU38" s="434">
        <f t="shared" si="152"/>
        <v>0</v>
      </c>
      <c r="AV38" s="434">
        <f t="shared" si="152"/>
        <v>0</v>
      </c>
      <c r="AW38" s="434">
        <f t="shared" si="152"/>
        <v>0</v>
      </c>
      <c r="AX38" s="434">
        <f t="shared" si="152"/>
        <v>0</v>
      </c>
      <c r="AY38" s="434">
        <f t="shared" si="152"/>
        <v>0</v>
      </c>
      <c r="AZ38" s="434">
        <f t="shared" si="152"/>
        <v>0</v>
      </c>
      <c r="BA38" s="434">
        <f t="shared" si="152"/>
        <v>0</v>
      </c>
      <c r="BB38" s="434">
        <f t="shared" si="152"/>
        <v>0</v>
      </c>
      <c r="BC38" s="434">
        <f t="shared" si="152"/>
        <v>0</v>
      </c>
      <c r="BD38" s="434">
        <f t="shared" si="152"/>
        <v>0</v>
      </c>
      <c r="BE38" s="434">
        <f t="shared" si="152"/>
        <v>0</v>
      </c>
      <c r="BF38" s="434">
        <f t="shared" si="152"/>
        <v>0</v>
      </c>
      <c r="BG38" s="434">
        <f t="shared" si="152"/>
        <v>0</v>
      </c>
      <c r="BH38" s="434">
        <f t="shared" si="152"/>
        <v>0</v>
      </c>
      <c r="BI38" s="434">
        <f t="shared" si="152"/>
        <v>0</v>
      </c>
      <c r="BJ38" s="434">
        <f t="shared" si="152"/>
        <v>0</v>
      </c>
      <c r="BK38" s="434">
        <f t="shared" si="152"/>
        <v>0</v>
      </c>
      <c r="BL38" s="434">
        <f t="shared" si="152"/>
        <v>0</v>
      </c>
      <c r="BM38" s="434">
        <f t="shared" si="152"/>
        <v>164.67308055653365</v>
      </c>
      <c r="BN38" s="434">
        <f t="shared" si="152"/>
        <v>168.0676966665344</v>
      </c>
      <c r="BO38" s="434">
        <f t="shared" si="152"/>
        <v>171.40071572947272</v>
      </c>
      <c r="BP38" s="434">
        <f t="shared" ref="BP38:EA38" si="153">IF(BP165=1,BP25,0)</f>
        <v>174.67262825527484</v>
      </c>
      <c r="BQ38" s="434">
        <f t="shared" si="153"/>
        <v>177.88393316037167</v>
      </c>
      <c r="BR38" s="434">
        <f t="shared" si="153"/>
        <v>181.03513807695802</v>
      </c>
      <c r="BS38" s="434">
        <f t="shared" si="153"/>
        <v>184.11041412103719</v>
      </c>
      <c r="BT38" s="434">
        <f t="shared" si="153"/>
        <v>187.09375269359612</v>
      </c>
      <c r="BU38" s="434">
        <f t="shared" si="153"/>
        <v>189.98530938493141</v>
      </c>
      <c r="BV38" s="434">
        <f t="shared" si="153"/>
        <v>192.7852409631042</v>
      </c>
      <c r="BW38" s="434">
        <f t="shared" si="153"/>
        <v>195.49370441080927</v>
      </c>
      <c r="BX38" s="434">
        <f t="shared" si="153"/>
        <v>198.11085793324213</v>
      </c>
      <c r="BY38" s="434">
        <f t="shared" si="153"/>
        <v>200.63685992119338</v>
      </c>
      <c r="BZ38" s="434">
        <f t="shared" si="153"/>
        <v>203.07187000755187</v>
      </c>
      <c r="CA38" s="434">
        <f t="shared" si="153"/>
        <v>205.41605013265692</v>
      </c>
      <c r="CB38" s="434">
        <f t="shared" si="153"/>
        <v>207.66956350222677</v>
      </c>
      <c r="CC38" s="434">
        <f t="shared" si="153"/>
        <v>209.83257457921934</v>
      </c>
      <c r="CD38" s="434">
        <f t="shared" si="153"/>
        <v>211.90524906681844</v>
      </c>
      <c r="CE38" s="434">
        <f t="shared" si="153"/>
        <v>213.88775503935827</v>
      </c>
      <c r="CF38" s="434">
        <f t="shared" si="153"/>
        <v>215.78026294011877</v>
      </c>
      <c r="CG38" s="434">
        <f t="shared" si="153"/>
        <v>217.58294441098926</v>
      </c>
      <c r="CH38" s="434">
        <f t="shared" si="153"/>
        <v>219.29597344401529</v>
      </c>
      <c r="CI38" s="434">
        <f t="shared" si="153"/>
        <v>220.91952757439736</v>
      </c>
      <c r="CJ38" s="434">
        <f t="shared" si="153"/>
        <v>222.45378665720065</v>
      </c>
      <c r="CK38" s="434">
        <f t="shared" si="153"/>
        <v>223.8989315752975</v>
      </c>
      <c r="CL38" s="434">
        <f t="shared" si="153"/>
        <v>225.25514669403572</v>
      </c>
      <c r="CM38" s="434">
        <f t="shared" si="153"/>
        <v>226.52261980413064</v>
      </c>
      <c r="CN38" s="434">
        <f t="shared" si="153"/>
        <v>227.70154079998952</v>
      </c>
      <c r="CO38" s="434">
        <f t="shared" si="153"/>
        <v>228.79210289146653</v>
      </c>
      <c r="CP38" s="434">
        <f t="shared" si="153"/>
        <v>229.79450252933225</v>
      </c>
      <c r="CQ38" s="434">
        <f t="shared" si="153"/>
        <v>230.70894069468625</v>
      </c>
      <c r="CR38" s="434">
        <f t="shared" si="153"/>
        <v>231.53562282065053</v>
      </c>
      <c r="CS38" s="434">
        <f t="shared" si="153"/>
        <v>232.27475730276731</v>
      </c>
      <c r="CT38" s="434">
        <f t="shared" si="153"/>
        <v>232.92655532493959</v>
      </c>
      <c r="CU38" s="434">
        <f t="shared" si="153"/>
        <v>233.51520438818312</v>
      </c>
      <c r="CV38" s="434">
        <f t="shared" si="153"/>
        <v>234.06530369831412</v>
      </c>
      <c r="CW38" s="434">
        <f t="shared" si="153"/>
        <v>234.57790627388604</v>
      </c>
      <c r="CX38" s="434">
        <f t="shared" si="153"/>
        <v>235.05410146865665</v>
      </c>
      <c r="CY38" s="434">
        <f t="shared" si="153"/>
        <v>235.49501475734078</v>
      </c>
      <c r="CZ38" s="434">
        <f t="shared" si="153"/>
        <v>235.90180756007649</v>
      </c>
      <c r="DA38" s="434">
        <f t="shared" si="153"/>
        <v>236.2756818088568</v>
      </c>
      <c r="DB38" s="434">
        <f t="shared" si="153"/>
        <v>236.6178815030872</v>
      </c>
      <c r="DC38" s="434">
        <f t="shared" si="153"/>
        <v>236.92969439559434</v>
      </c>
      <c r="DD38" s="434">
        <f t="shared" si="153"/>
        <v>237.21245371517421</v>
      </c>
      <c r="DE38" s="434">
        <f t="shared" si="153"/>
        <v>237.46754175475107</v>
      </c>
      <c r="DF38" s="434">
        <f t="shared" si="153"/>
        <v>237.69639359160769</v>
      </c>
      <c r="DG38" s="434">
        <f t="shared" si="153"/>
        <v>237.900497564077</v>
      </c>
      <c r="DH38" s="434">
        <f t="shared" si="153"/>
        <v>238.08139934320045</v>
      </c>
      <c r="DI38" s="434">
        <f t="shared" si="153"/>
        <v>238.24070622862376</v>
      </c>
      <c r="DJ38" s="434">
        <f t="shared" si="153"/>
        <v>238.38008801938196</v>
      </c>
      <c r="DK38" s="434">
        <f t="shared" si="153"/>
        <v>238.50128364440445</v>
      </c>
      <c r="DL38" s="434">
        <f t="shared" si="153"/>
        <v>238.60610618120103</v>
      </c>
      <c r="DM38" s="434">
        <f t="shared" si="153"/>
        <v>238.69644249718633</v>
      </c>
      <c r="DN38" s="434">
        <f t="shared" si="153"/>
        <v>238.77426275373375</v>
      </c>
      <c r="DO38" s="434">
        <f t="shared" si="153"/>
        <v>238.84162439944987</v>
      </c>
      <c r="DP38" s="434">
        <f t="shared" si="153"/>
        <v>238.90067665833226</v>
      </c>
      <c r="DQ38" s="434">
        <f t="shared" si="153"/>
        <v>238.95367142545865</v>
      </c>
      <c r="DR38" s="434">
        <f t="shared" si="153"/>
        <v>239.00296655233015</v>
      </c>
      <c r="DS38" s="434">
        <f t="shared" si="153"/>
        <v>239.05103161965135</v>
      </c>
      <c r="DT38" s="434">
        <f t="shared" si="153"/>
        <v>239.1004585264092</v>
      </c>
      <c r="DU38" s="434">
        <f t="shared" si="153"/>
        <v>239.15397293226189</v>
      </c>
      <c r="DV38" s="434">
        <f t="shared" si="153"/>
        <v>239.21444436481539</v>
      </c>
      <c r="DW38" s="434">
        <f t="shared" si="153"/>
        <v>239.2848949356067</v>
      </c>
      <c r="DX38" s="434">
        <f t="shared" si="153"/>
        <v>239.36851363433985</v>
      </c>
      <c r="DY38" s="434">
        <f t="shared" si="153"/>
        <v>239.46867185528194</v>
      </c>
      <c r="DZ38" s="434">
        <f t="shared" si="153"/>
        <v>239.58893804381989</v>
      </c>
      <c r="EA38" s="434">
        <f t="shared" si="153"/>
        <v>239.73309381543541</v>
      </c>
      <c r="EB38" s="434">
        <f t="shared" ref="EB38:GM38" si="154">IF(EB165=1,EB25,0)</f>
        <v>239.90515698359266</v>
      </c>
      <c r="EC38" s="434">
        <f t="shared" si="154"/>
        <v>240.10940949128332</v>
      </c>
      <c r="ED38" s="434">
        <f t="shared" si="154"/>
        <v>240.29674055892886</v>
      </c>
      <c r="EE38" s="434">
        <f t="shared" si="154"/>
        <v>240.41612128614264</v>
      </c>
      <c r="EF38" s="434">
        <f t="shared" si="154"/>
        <v>240.46812772834068</v>
      </c>
      <c r="EG38" s="434">
        <f t="shared" si="154"/>
        <v>240.455910507825</v>
      </c>
      <c r="EH38" s="434">
        <f t="shared" si="154"/>
        <v>0</v>
      </c>
      <c r="EI38" s="434">
        <f t="shared" si="154"/>
        <v>0</v>
      </c>
      <c r="EJ38" s="434">
        <f t="shared" si="154"/>
        <v>0</v>
      </c>
      <c r="EK38" s="434">
        <f t="shared" si="154"/>
        <v>0</v>
      </c>
      <c r="EL38" s="434">
        <f t="shared" si="154"/>
        <v>0</v>
      </c>
      <c r="EM38" s="434">
        <f t="shared" si="154"/>
        <v>0</v>
      </c>
      <c r="EN38" s="434">
        <f t="shared" si="154"/>
        <v>0</v>
      </c>
      <c r="EO38" s="434">
        <f t="shared" si="154"/>
        <v>0</v>
      </c>
      <c r="EP38" s="434">
        <f t="shared" si="154"/>
        <v>0</v>
      </c>
      <c r="EQ38" s="434">
        <f t="shared" si="154"/>
        <v>0</v>
      </c>
      <c r="ER38" s="434">
        <f t="shared" si="154"/>
        <v>0</v>
      </c>
      <c r="ES38" s="434">
        <f t="shared" si="154"/>
        <v>0</v>
      </c>
      <c r="ET38" s="434">
        <f t="shared" si="154"/>
        <v>0</v>
      </c>
      <c r="EU38" s="434">
        <f t="shared" si="154"/>
        <v>0</v>
      </c>
      <c r="EV38" s="434">
        <f t="shared" si="154"/>
        <v>0</v>
      </c>
      <c r="EW38" s="434">
        <f t="shared" si="154"/>
        <v>0</v>
      </c>
      <c r="EX38" s="434">
        <f t="shared" si="154"/>
        <v>0</v>
      </c>
      <c r="EY38" s="434">
        <f t="shared" si="154"/>
        <v>0</v>
      </c>
      <c r="EZ38" s="434">
        <f t="shared" si="154"/>
        <v>0</v>
      </c>
      <c r="FA38" s="434">
        <f t="shared" si="154"/>
        <v>0</v>
      </c>
      <c r="FB38" s="434">
        <f t="shared" si="154"/>
        <v>0</v>
      </c>
      <c r="FC38" s="434">
        <f t="shared" si="154"/>
        <v>0</v>
      </c>
      <c r="FD38" s="434">
        <f t="shared" si="154"/>
        <v>0</v>
      </c>
      <c r="FE38" s="434">
        <f t="shared" si="154"/>
        <v>0</v>
      </c>
      <c r="FF38" s="434">
        <f t="shared" si="154"/>
        <v>0</v>
      </c>
      <c r="FG38" s="434">
        <f t="shared" si="154"/>
        <v>0</v>
      </c>
      <c r="FH38" s="434">
        <f t="shared" si="154"/>
        <v>0</v>
      </c>
      <c r="FI38" s="434">
        <f t="shared" si="154"/>
        <v>0</v>
      </c>
      <c r="FJ38" s="434">
        <f t="shared" si="154"/>
        <v>0</v>
      </c>
      <c r="FK38" s="434">
        <f t="shared" si="154"/>
        <v>0</v>
      </c>
      <c r="FL38" s="434">
        <f t="shared" si="154"/>
        <v>0</v>
      </c>
      <c r="FM38" s="434">
        <f t="shared" si="154"/>
        <v>0</v>
      </c>
      <c r="FN38" s="434">
        <f t="shared" si="154"/>
        <v>0</v>
      </c>
      <c r="FO38" s="434">
        <f t="shared" si="154"/>
        <v>0</v>
      </c>
      <c r="FP38" s="434">
        <f t="shared" si="154"/>
        <v>0</v>
      </c>
      <c r="FQ38" s="434">
        <f t="shared" si="154"/>
        <v>0</v>
      </c>
      <c r="FR38" s="434">
        <f t="shared" si="154"/>
        <v>0</v>
      </c>
      <c r="FS38" s="434">
        <f t="shared" si="154"/>
        <v>0</v>
      </c>
      <c r="FT38" s="434">
        <f t="shared" si="154"/>
        <v>0</v>
      </c>
      <c r="FU38" s="434">
        <f t="shared" si="154"/>
        <v>0</v>
      </c>
      <c r="FV38" s="434">
        <f t="shared" si="154"/>
        <v>0</v>
      </c>
      <c r="FW38" s="434">
        <f t="shared" si="154"/>
        <v>0</v>
      </c>
      <c r="FX38" s="434">
        <f t="shared" si="154"/>
        <v>0</v>
      </c>
      <c r="FY38" s="434">
        <f t="shared" si="154"/>
        <v>0</v>
      </c>
      <c r="FZ38" s="434">
        <f t="shared" si="154"/>
        <v>0</v>
      </c>
      <c r="GA38" s="434">
        <f t="shared" si="154"/>
        <v>0</v>
      </c>
      <c r="GB38" s="434">
        <f t="shared" si="154"/>
        <v>0</v>
      </c>
      <c r="GC38" s="434">
        <f t="shared" si="154"/>
        <v>0</v>
      </c>
      <c r="GD38" s="434">
        <f t="shared" si="154"/>
        <v>0</v>
      </c>
      <c r="GE38" s="434">
        <f t="shared" si="154"/>
        <v>0</v>
      </c>
      <c r="GF38" s="434">
        <f t="shared" si="154"/>
        <v>0</v>
      </c>
      <c r="GG38" s="434">
        <f t="shared" si="154"/>
        <v>0</v>
      </c>
      <c r="GH38" s="434">
        <f t="shared" si="154"/>
        <v>0</v>
      </c>
      <c r="GI38" s="434">
        <f t="shared" si="154"/>
        <v>0</v>
      </c>
      <c r="GJ38" s="434">
        <f t="shared" si="154"/>
        <v>0</v>
      </c>
      <c r="GK38" s="434">
        <f t="shared" si="154"/>
        <v>0</v>
      </c>
      <c r="GL38" s="434">
        <f t="shared" si="154"/>
        <v>0</v>
      </c>
      <c r="GM38" s="434">
        <f t="shared" si="154"/>
        <v>0</v>
      </c>
      <c r="GN38" s="434">
        <f t="shared" ref="GN38:IR38" si="155">IF(GN165=1,GN25,0)</f>
        <v>0</v>
      </c>
      <c r="GO38" s="434">
        <f t="shared" si="155"/>
        <v>0</v>
      </c>
      <c r="GP38" s="434">
        <f t="shared" si="155"/>
        <v>0</v>
      </c>
      <c r="GQ38" s="434">
        <f t="shared" si="155"/>
        <v>0</v>
      </c>
      <c r="GR38" s="434">
        <f t="shared" si="155"/>
        <v>0</v>
      </c>
      <c r="GS38" s="434">
        <f t="shared" si="155"/>
        <v>0</v>
      </c>
      <c r="GT38" s="434">
        <f t="shared" si="155"/>
        <v>0</v>
      </c>
      <c r="GU38" s="434">
        <f t="shared" si="155"/>
        <v>0</v>
      </c>
      <c r="GV38" s="434">
        <f t="shared" si="155"/>
        <v>0</v>
      </c>
      <c r="GW38" s="434">
        <f t="shared" si="155"/>
        <v>0</v>
      </c>
      <c r="GX38" s="434">
        <f t="shared" si="155"/>
        <v>0</v>
      </c>
      <c r="GY38" s="434">
        <f t="shared" si="155"/>
        <v>0</v>
      </c>
      <c r="GZ38" s="434">
        <f t="shared" si="155"/>
        <v>0</v>
      </c>
      <c r="HA38" s="434">
        <f t="shared" si="155"/>
        <v>0</v>
      </c>
      <c r="HB38" s="434">
        <f t="shared" si="155"/>
        <v>0</v>
      </c>
      <c r="HC38" s="434">
        <f t="shared" si="155"/>
        <v>0</v>
      </c>
      <c r="HD38" s="434">
        <f t="shared" si="155"/>
        <v>0</v>
      </c>
      <c r="HE38" s="434">
        <f t="shared" si="155"/>
        <v>0</v>
      </c>
      <c r="HF38" s="434">
        <f t="shared" si="155"/>
        <v>0</v>
      </c>
      <c r="HG38" s="434">
        <f t="shared" si="155"/>
        <v>0</v>
      </c>
      <c r="HH38" s="434">
        <f t="shared" si="155"/>
        <v>0</v>
      </c>
      <c r="HI38" s="434">
        <f t="shared" si="155"/>
        <v>0</v>
      </c>
      <c r="HJ38" s="434">
        <f t="shared" si="155"/>
        <v>0</v>
      </c>
      <c r="HK38" s="434">
        <f t="shared" si="155"/>
        <v>0</v>
      </c>
      <c r="HL38" s="434">
        <f t="shared" si="155"/>
        <v>0</v>
      </c>
      <c r="HM38" s="434">
        <f t="shared" si="155"/>
        <v>0</v>
      </c>
      <c r="HN38" s="434">
        <f t="shared" si="155"/>
        <v>0</v>
      </c>
      <c r="HO38" s="434">
        <f t="shared" si="155"/>
        <v>0</v>
      </c>
      <c r="HP38" s="434">
        <f t="shared" si="155"/>
        <v>0</v>
      </c>
      <c r="HQ38" s="434">
        <f t="shared" si="155"/>
        <v>0</v>
      </c>
      <c r="HR38" s="434">
        <f t="shared" si="155"/>
        <v>0</v>
      </c>
      <c r="HS38" s="434">
        <f t="shared" si="155"/>
        <v>0</v>
      </c>
      <c r="HT38" s="434">
        <f t="shared" si="155"/>
        <v>0</v>
      </c>
      <c r="HU38" s="434">
        <f t="shared" si="155"/>
        <v>0</v>
      </c>
      <c r="HV38" s="434">
        <f t="shared" si="155"/>
        <v>0</v>
      </c>
      <c r="HW38" s="434">
        <f t="shared" si="155"/>
        <v>0</v>
      </c>
      <c r="HX38" s="434">
        <f t="shared" si="155"/>
        <v>0</v>
      </c>
      <c r="HY38" s="434">
        <f t="shared" si="155"/>
        <v>0</v>
      </c>
      <c r="HZ38" s="434">
        <f t="shared" si="155"/>
        <v>0</v>
      </c>
      <c r="IA38" s="434">
        <f t="shared" si="155"/>
        <v>0</v>
      </c>
      <c r="IB38" s="434">
        <f t="shared" si="155"/>
        <v>0</v>
      </c>
      <c r="IC38" s="434">
        <f t="shared" si="155"/>
        <v>0</v>
      </c>
      <c r="ID38" s="434">
        <f t="shared" si="155"/>
        <v>0</v>
      </c>
      <c r="IE38" s="434">
        <f t="shared" si="155"/>
        <v>0</v>
      </c>
      <c r="IF38" s="434">
        <f t="shared" si="155"/>
        <v>0</v>
      </c>
      <c r="IG38" s="434">
        <f t="shared" si="155"/>
        <v>0</v>
      </c>
      <c r="IH38" s="434">
        <f t="shared" si="155"/>
        <v>0</v>
      </c>
      <c r="II38" s="434">
        <f t="shared" si="155"/>
        <v>0</v>
      </c>
      <c r="IJ38" s="434">
        <f t="shared" si="155"/>
        <v>0</v>
      </c>
      <c r="IK38" s="434">
        <f t="shared" si="155"/>
        <v>0</v>
      </c>
      <c r="IL38" s="434">
        <f t="shared" si="155"/>
        <v>0</v>
      </c>
      <c r="IM38" s="434">
        <f t="shared" si="155"/>
        <v>0</v>
      </c>
      <c r="IN38" s="434">
        <f t="shared" si="155"/>
        <v>0</v>
      </c>
      <c r="IO38" s="434">
        <f t="shared" si="155"/>
        <v>0</v>
      </c>
      <c r="IP38" s="434">
        <f t="shared" si="155"/>
        <v>0</v>
      </c>
      <c r="IQ38" s="434">
        <f t="shared" si="155"/>
        <v>0</v>
      </c>
      <c r="IR38" s="435">
        <f t="shared" si="155"/>
        <v>0</v>
      </c>
    </row>
    <row r="39" spans="1:252" ht="12" customHeight="1" x14ac:dyDescent="0.25">
      <c r="A39" s="432" t="s">
        <v>114</v>
      </c>
      <c r="B39" s="433"/>
      <c r="C39" s="434">
        <f>IF(C165=1,C33,0)</f>
        <v>0</v>
      </c>
      <c r="D39" s="434">
        <f t="shared" ref="D39:BO39" si="156">IF(D165=1,D33,0)</f>
        <v>0</v>
      </c>
      <c r="E39" s="434">
        <f t="shared" si="156"/>
        <v>0</v>
      </c>
      <c r="F39" s="434">
        <f t="shared" si="156"/>
        <v>0</v>
      </c>
      <c r="G39" s="434">
        <f t="shared" si="156"/>
        <v>0</v>
      </c>
      <c r="H39" s="434">
        <f t="shared" si="156"/>
        <v>0</v>
      </c>
      <c r="I39" s="434">
        <f t="shared" si="156"/>
        <v>0</v>
      </c>
      <c r="J39" s="434">
        <f t="shared" si="156"/>
        <v>0</v>
      </c>
      <c r="K39" s="434">
        <f t="shared" si="156"/>
        <v>0</v>
      </c>
      <c r="L39" s="434">
        <f t="shared" si="156"/>
        <v>0</v>
      </c>
      <c r="M39" s="434">
        <f t="shared" si="156"/>
        <v>0</v>
      </c>
      <c r="N39" s="434">
        <f t="shared" si="156"/>
        <v>0</v>
      </c>
      <c r="O39" s="434">
        <f t="shared" si="156"/>
        <v>0</v>
      </c>
      <c r="P39" s="434">
        <f t="shared" si="156"/>
        <v>0</v>
      </c>
      <c r="Q39" s="434">
        <f t="shared" si="156"/>
        <v>0</v>
      </c>
      <c r="R39" s="434">
        <f t="shared" si="156"/>
        <v>0</v>
      </c>
      <c r="S39" s="434">
        <f t="shared" si="156"/>
        <v>0</v>
      </c>
      <c r="T39" s="434">
        <f t="shared" si="156"/>
        <v>0</v>
      </c>
      <c r="U39" s="434">
        <f t="shared" si="156"/>
        <v>0</v>
      </c>
      <c r="V39" s="434">
        <f t="shared" si="156"/>
        <v>0</v>
      </c>
      <c r="W39" s="434">
        <f t="shared" si="156"/>
        <v>0</v>
      </c>
      <c r="X39" s="434">
        <f t="shared" si="156"/>
        <v>0</v>
      </c>
      <c r="Y39" s="434">
        <f t="shared" si="156"/>
        <v>0</v>
      </c>
      <c r="Z39" s="434">
        <f t="shared" si="156"/>
        <v>0</v>
      </c>
      <c r="AA39" s="434">
        <f t="shared" si="156"/>
        <v>0</v>
      </c>
      <c r="AB39" s="434">
        <f t="shared" si="156"/>
        <v>0</v>
      </c>
      <c r="AC39" s="434">
        <f t="shared" si="156"/>
        <v>0</v>
      </c>
      <c r="AD39" s="434">
        <f t="shared" si="156"/>
        <v>0</v>
      </c>
      <c r="AE39" s="434">
        <f t="shared" si="156"/>
        <v>0</v>
      </c>
      <c r="AF39" s="434">
        <f t="shared" si="156"/>
        <v>0</v>
      </c>
      <c r="AG39" s="434">
        <f t="shared" si="156"/>
        <v>0</v>
      </c>
      <c r="AH39" s="434">
        <f t="shared" si="156"/>
        <v>0</v>
      </c>
      <c r="AI39" s="434">
        <f t="shared" si="156"/>
        <v>0</v>
      </c>
      <c r="AJ39" s="434">
        <f t="shared" si="156"/>
        <v>0</v>
      </c>
      <c r="AK39" s="434">
        <f t="shared" si="156"/>
        <v>0</v>
      </c>
      <c r="AL39" s="434">
        <f t="shared" si="156"/>
        <v>0</v>
      </c>
      <c r="AM39" s="434">
        <f t="shared" si="156"/>
        <v>0</v>
      </c>
      <c r="AN39" s="434">
        <f t="shared" si="156"/>
        <v>0</v>
      </c>
      <c r="AO39" s="434">
        <f t="shared" si="156"/>
        <v>0</v>
      </c>
      <c r="AP39" s="434">
        <f t="shared" si="156"/>
        <v>0</v>
      </c>
      <c r="AQ39" s="434">
        <f t="shared" si="156"/>
        <v>0</v>
      </c>
      <c r="AR39" s="434">
        <f t="shared" si="156"/>
        <v>0</v>
      </c>
      <c r="AS39" s="434">
        <f t="shared" si="156"/>
        <v>0</v>
      </c>
      <c r="AT39" s="434">
        <f t="shared" si="156"/>
        <v>0</v>
      </c>
      <c r="AU39" s="434">
        <f t="shared" si="156"/>
        <v>0</v>
      </c>
      <c r="AV39" s="434">
        <f t="shared" si="156"/>
        <v>0</v>
      </c>
      <c r="AW39" s="434">
        <f t="shared" si="156"/>
        <v>0</v>
      </c>
      <c r="AX39" s="434">
        <f t="shared" si="156"/>
        <v>0</v>
      </c>
      <c r="AY39" s="434">
        <f t="shared" si="156"/>
        <v>0</v>
      </c>
      <c r="AZ39" s="434">
        <f t="shared" si="156"/>
        <v>0</v>
      </c>
      <c r="BA39" s="434">
        <f t="shared" si="156"/>
        <v>0</v>
      </c>
      <c r="BB39" s="434">
        <f t="shared" si="156"/>
        <v>0</v>
      </c>
      <c r="BC39" s="434">
        <f t="shared" si="156"/>
        <v>0</v>
      </c>
      <c r="BD39" s="434">
        <f t="shared" si="156"/>
        <v>0</v>
      </c>
      <c r="BE39" s="434">
        <f t="shared" si="156"/>
        <v>0</v>
      </c>
      <c r="BF39" s="434">
        <f t="shared" si="156"/>
        <v>0</v>
      </c>
      <c r="BG39" s="434">
        <f t="shared" si="156"/>
        <v>0</v>
      </c>
      <c r="BH39" s="434">
        <f t="shared" si="156"/>
        <v>0</v>
      </c>
      <c r="BI39" s="434">
        <f t="shared" si="156"/>
        <v>0</v>
      </c>
      <c r="BJ39" s="434">
        <f t="shared" si="156"/>
        <v>0</v>
      </c>
      <c r="BK39" s="434">
        <f t="shared" si="156"/>
        <v>0</v>
      </c>
      <c r="BL39" s="434">
        <f t="shared" si="156"/>
        <v>0</v>
      </c>
      <c r="BM39" s="434">
        <f t="shared" si="156"/>
        <v>157.79406672069362</v>
      </c>
      <c r="BN39" s="434">
        <f t="shared" si="156"/>
        <v>164.87526398298442</v>
      </c>
      <c r="BO39" s="434">
        <f t="shared" si="156"/>
        <v>172.07101912718008</v>
      </c>
      <c r="BP39" s="434">
        <f t="shared" ref="BP39:EA39" si="157">IF(BP165=1,BP33,0)</f>
        <v>179.38263422299138</v>
      </c>
      <c r="BQ39" s="434">
        <f t="shared" si="157"/>
        <v>186.81144080727407</v>
      </c>
      <c r="BR39" s="434">
        <f t="shared" si="157"/>
        <v>194.35880082672131</v>
      </c>
      <c r="BS39" s="434">
        <f t="shared" si="157"/>
        <v>202.02596496989887</v>
      </c>
      <c r="BT39" s="434">
        <f t="shared" si="157"/>
        <v>209.81422439792752</v>
      </c>
      <c r="BU39" s="434">
        <f t="shared" si="157"/>
        <v>217.72506460039682</v>
      </c>
      <c r="BV39" s="434">
        <f t="shared" si="157"/>
        <v>225.76001659583244</v>
      </c>
      <c r="BW39" s="434">
        <f t="shared" si="157"/>
        <v>233.92064878715726</v>
      </c>
      <c r="BX39" s="434">
        <f t="shared" si="157"/>
        <v>242.20856825362793</v>
      </c>
      <c r="BY39" s="434">
        <f t="shared" si="157"/>
        <v>250.62542210494161</v>
      </c>
      <c r="BZ39" s="434">
        <f t="shared" si="157"/>
        <v>259.17289890136112</v>
      </c>
      <c r="CA39" s="434">
        <f t="shared" si="157"/>
        <v>267.85273014387542</v>
      </c>
      <c r="CB39" s="434">
        <f t="shared" si="157"/>
        <v>276.66669183738992</v>
      </c>
      <c r="CC39" s="434">
        <f t="shared" si="157"/>
        <v>285.61660613296249</v>
      </c>
      <c r="CD39" s="434">
        <f t="shared" si="157"/>
        <v>294.70434305486259</v>
      </c>
      <c r="CE39" s="434">
        <f t="shared" si="157"/>
        <v>303.93182231726598</v>
      </c>
      <c r="CF39" s="434">
        <f t="shared" si="157"/>
        <v>313.3010152356797</v>
      </c>
      <c r="CG39" s="434">
        <f t="shared" si="157"/>
        <v>322.81394673940827</v>
      </c>
      <c r="CH39" s="434">
        <f t="shared" si="157"/>
        <v>332.47269749354712</v>
      </c>
      <c r="CI39" s="434">
        <f t="shared" si="157"/>
        <v>342.27940613715549</v>
      </c>
      <c r="CJ39" s="434">
        <f t="shared" si="157"/>
        <v>352.23627164394264</v>
      </c>
      <c r="CK39" s="434">
        <f t="shared" si="157"/>
        <v>362.3455558159057</v>
      </c>
      <c r="CL39" s="434">
        <f t="shared" si="157"/>
        <v>372.60958592132351</v>
      </c>
      <c r="CM39" s="434">
        <f t="shared" si="157"/>
        <v>383.03075748471605</v>
      </c>
      <c r="CN39" s="434">
        <f t="shared" si="157"/>
        <v>393.61153723902879</v>
      </c>
      <c r="CO39" s="434">
        <f t="shared" si="157"/>
        <v>404.3544662551958</v>
      </c>
      <c r="CP39" s="434">
        <f t="shared" si="157"/>
        <v>415.26216326150683</v>
      </c>
      <c r="CQ39" s="434">
        <f t="shared" si="157"/>
        <v>426.33732816641879</v>
      </c>
      <c r="CR39" s="434">
        <f t="shared" si="157"/>
        <v>437.58274580068212</v>
      </c>
      <c r="CS39" s="434">
        <f t="shared" si="157"/>
        <v>449.00128989627871</v>
      </c>
      <c r="CT39" s="434">
        <f t="shared" si="157"/>
        <v>460.59592732375336</v>
      </c>
      <c r="CU39" s="434">
        <f t="shared" si="157"/>
        <v>472.36993179918642</v>
      </c>
      <c r="CV39" s="434">
        <f t="shared" si="157"/>
        <v>484.32666153021722</v>
      </c>
      <c r="CW39" s="434">
        <f t="shared" si="157"/>
        <v>496.46933242370795</v>
      </c>
      <c r="CX39" s="434">
        <f t="shared" si="157"/>
        <v>508.80124875569607</v>
      </c>
      <c r="CY39" s="434">
        <f t="shared" si="157"/>
        <v>521.3258297029322</v>
      </c>
      <c r="CZ39" s="434">
        <f t="shared" si="157"/>
        <v>534.04661544658654</v>
      </c>
      <c r="DA39" s="434">
        <f t="shared" si="157"/>
        <v>546.96727372696796</v>
      </c>
      <c r="DB39" s="434">
        <f t="shared" si="157"/>
        <v>560.09160688694431</v>
      </c>
      <c r="DC39" s="434">
        <f t="shared" si="157"/>
        <v>573.4235594492792</v>
      </c>
      <c r="DD39" s="434">
        <f t="shared" si="157"/>
        <v>586.96722628300756</v>
      </c>
      <c r="DE39" s="434">
        <f t="shared" si="157"/>
        <v>600.72686141739132</v>
      </c>
      <c r="DF39" s="434">
        <f t="shared" si="157"/>
        <v>614.70688756731852</v>
      </c>
      <c r="DG39" s="434">
        <f t="shared" si="157"/>
        <v>628.91190644192011</v>
      </c>
      <c r="DH39" s="434">
        <f t="shared" si="157"/>
        <v>643.34670992286362</v>
      </c>
      <c r="DI39" s="434">
        <f t="shared" si="157"/>
        <v>658.01629220602331</v>
      </c>
      <c r="DJ39" s="434">
        <f t="shared" si="157"/>
        <v>672.92586300889752</v>
      </c>
      <c r="DK39" s="434">
        <f t="shared" si="157"/>
        <v>688.08086196807119</v>
      </c>
      <c r="DL39" s="434">
        <f t="shared" si="157"/>
        <v>703.48697436165708</v>
      </c>
      <c r="DM39" s="434">
        <f t="shared" si="157"/>
        <v>719.15014830893222</v>
      </c>
      <c r="DN39" s="434">
        <f t="shared" si="157"/>
        <v>735.07661363485749</v>
      </c>
      <c r="DO39" s="434">
        <f t="shared" si="157"/>
        <v>751.27290260072243</v>
      </c>
      <c r="DP39" s="434">
        <f t="shared" si="157"/>
        <v>767.74587273358259</v>
      </c>
      <c r="DQ39" s="434">
        <f t="shared" si="157"/>
        <v>784.5027320352865</v>
      </c>
      <c r="DR39" s="434">
        <f t="shared" si="157"/>
        <v>801.55106688158241</v>
      </c>
      <c r="DS39" s="434">
        <f t="shared" si="157"/>
        <v>818.89887298421456</v>
      </c>
      <c r="DT39" s="434">
        <f t="shared" si="157"/>
        <v>836.55458985698829</v>
      </c>
      <c r="DU39" s="434">
        <f t="shared" si="157"/>
        <v>854.52713928684057</v>
      </c>
      <c r="DV39" s="434">
        <f t="shared" si="157"/>
        <v>872.82596840398401</v>
      </c>
      <c r="DW39" s="434">
        <f t="shared" si="157"/>
        <v>891.46109806435345</v>
      </c>
      <c r="DX39" s="434">
        <f t="shared" si="157"/>
        <v>910.44317739708799</v>
      </c>
      <c r="DY39" s="434">
        <f t="shared" si="157"/>
        <v>929.78354552784276</v>
      </c>
      <c r="DZ39" s="434">
        <f t="shared" si="157"/>
        <v>949.49430169190816</v>
      </c>
      <c r="EA39" s="434">
        <f t="shared" si="157"/>
        <v>969.58838521816392</v>
      </c>
      <c r="EB39" s="434">
        <f t="shared" ref="EB39:GM39" si="158">IF(EB165=1,EB33,0)</f>
        <v>990.07966718888576</v>
      </c>
      <c r="EC39" s="434">
        <f t="shared" si="158"/>
        <v>1010.9830559786134</v>
      </c>
      <c r="ED39" s="434">
        <f t="shared" si="158"/>
        <v>1032.3146193917589</v>
      </c>
      <c r="EE39" s="434">
        <f t="shared" si="158"/>
        <v>1054.091814198938</v>
      </c>
      <c r="EF39" s="434">
        <f t="shared" si="158"/>
        <v>1076.3337491957275</v>
      </c>
      <c r="EG39" s="434">
        <f t="shared" si="158"/>
        <v>1099.0401844002652</v>
      </c>
      <c r="EH39" s="434">
        <f t="shared" si="158"/>
        <v>0</v>
      </c>
      <c r="EI39" s="434">
        <f t="shared" si="158"/>
        <v>0</v>
      </c>
      <c r="EJ39" s="434">
        <f t="shared" si="158"/>
        <v>0</v>
      </c>
      <c r="EK39" s="434">
        <f t="shared" si="158"/>
        <v>0</v>
      </c>
      <c r="EL39" s="434">
        <f t="shared" si="158"/>
        <v>0</v>
      </c>
      <c r="EM39" s="434">
        <f t="shared" si="158"/>
        <v>0</v>
      </c>
      <c r="EN39" s="434">
        <f t="shared" si="158"/>
        <v>0</v>
      </c>
      <c r="EO39" s="434">
        <f t="shared" si="158"/>
        <v>0</v>
      </c>
      <c r="EP39" s="434">
        <f t="shared" si="158"/>
        <v>0</v>
      </c>
      <c r="EQ39" s="434">
        <f t="shared" si="158"/>
        <v>0</v>
      </c>
      <c r="ER39" s="434">
        <f t="shared" si="158"/>
        <v>0</v>
      </c>
      <c r="ES39" s="434">
        <f t="shared" si="158"/>
        <v>0</v>
      </c>
      <c r="ET39" s="434">
        <f t="shared" si="158"/>
        <v>0</v>
      </c>
      <c r="EU39" s="434">
        <f t="shared" si="158"/>
        <v>0</v>
      </c>
      <c r="EV39" s="434">
        <f t="shared" si="158"/>
        <v>0</v>
      </c>
      <c r="EW39" s="434">
        <f t="shared" si="158"/>
        <v>0</v>
      </c>
      <c r="EX39" s="434">
        <f t="shared" si="158"/>
        <v>0</v>
      </c>
      <c r="EY39" s="434">
        <f t="shared" si="158"/>
        <v>0</v>
      </c>
      <c r="EZ39" s="434">
        <f t="shared" si="158"/>
        <v>0</v>
      </c>
      <c r="FA39" s="434">
        <f t="shared" si="158"/>
        <v>0</v>
      </c>
      <c r="FB39" s="434">
        <f t="shared" si="158"/>
        <v>0</v>
      </c>
      <c r="FC39" s="434">
        <f t="shared" si="158"/>
        <v>0</v>
      </c>
      <c r="FD39" s="434">
        <f t="shared" si="158"/>
        <v>0</v>
      </c>
      <c r="FE39" s="434">
        <f t="shared" si="158"/>
        <v>0</v>
      </c>
      <c r="FF39" s="434">
        <f t="shared" si="158"/>
        <v>0</v>
      </c>
      <c r="FG39" s="434">
        <f t="shared" si="158"/>
        <v>0</v>
      </c>
      <c r="FH39" s="434">
        <f t="shared" si="158"/>
        <v>0</v>
      </c>
      <c r="FI39" s="434">
        <f t="shared" si="158"/>
        <v>0</v>
      </c>
      <c r="FJ39" s="434">
        <f t="shared" si="158"/>
        <v>0</v>
      </c>
      <c r="FK39" s="434">
        <f t="shared" si="158"/>
        <v>0</v>
      </c>
      <c r="FL39" s="434">
        <f t="shared" si="158"/>
        <v>0</v>
      </c>
      <c r="FM39" s="434">
        <f t="shared" si="158"/>
        <v>0</v>
      </c>
      <c r="FN39" s="434">
        <f t="shared" si="158"/>
        <v>0</v>
      </c>
      <c r="FO39" s="434">
        <f t="shared" si="158"/>
        <v>0</v>
      </c>
      <c r="FP39" s="434">
        <f t="shared" si="158"/>
        <v>0</v>
      </c>
      <c r="FQ39" s="434">
        <f t="shared" si="158"/>
        <v>0</v>
      </c>
      <c r="FR39" s="434">
        <f t="shared" si="158"/>
        <v>0</v>
      </c>
      <c r="FS39" s="434">
        <f t="shared" si="158"/>
        <v>0</v>
      </c>
      <c r="FT39" s="434">
        <f t="shared" si="158"/>
        <v>0</v>
      </c>
      <c r="FU39" s="434">
        <f t="shared" si="158"/>
        <v>0</v>
      </c>
      <c r="FV39" s="434">
        <f t="shared" si="158"/>
        <v>0</v>
      </c>
      <c r="FW39" s="434">
        <f t="shared" si="158"/>
        <v>0</v>
      </c>
      <c r="FX39" s="434">
        <f t="shared" si="158"/>
        <v>0</v>
      </c>
      <c r="FY39" s="434">
        <f t="shared" si="158"/>
        <v>0</v>
      </c>
      <c r="FZ39" s="434">
        <f t="shared" si="158"/>
        <v>0</v>
      </c>
      <c r="GA39" s="434">
        <f t="shared" si="158"/>
        <v>0</v>
      </c>
      <c r="GB39" s="434">
        <f t="shared" si="158"/>
        <v>0</v>
      </c>
      <c r="GC39" s="434">
        <f t="shared" si="158"/>
        <v>0</v>
      </c>
      <c r="GD39" s="434">
        <f t="shared" si="158"/>
        <v>0</v>
      </c>
      <c r="GE39" s="434">
        <f t="shared" si="158"/>
        <v>0</v>
      </c>
      <c r="GF39" s="434">
        <f t="shared" si="158"/>
        <v>0</v>
      </c>
      <c r="GG39" s="434">
        <f t="shared" si="158"/>
        <v>0</v>
      </c>
      <c r="GH39" s="434">
        <f t="shared" si="158"/>
        <v>0</v>
      </c>
      <c r="GI39" s="434">
        <f t="shared" si="158"/>
        <v>0</v>
      </c>
      <c r="GJ39" s="434">
        <f t="shared" si="158"/>
        <v>0</v>
      </c>
      <c r="GK39" s="434">
        <f t="shared" si="158"/>
        <v>0</v>
      </c>
      <c r="GL39" s="434">
        <f t="shared" si="158"/>
        <v>0</v>
      </c>
      <c r="GM39" s="434">
        <f t="shared" si="158"/>
        <v>0</v>
      </c>
      <c r="GN39" s="434">
        <f t="shared" ref="GN39:IR39" si="159">IF(GN165=1,GN33,0)</f>
        <v>0</v>
      </c>
      <c r="GO39" s="434">
        <f t="shared" si="159"/>
        <v>0</v>
      </c>
      <c r="GP39" s="434">
        <f t="shared" si="159"/>
        <v>0</v>
      </c>
      <c r="GQ39" s="434">
        <f t="shared" si="159"/>
        <v>0</v>
      </c>
      <c r="GR39" s="434">
        <f t="shared" si="159"/>
        <v>0</v>
      </c>
      <c r="GS39" s="434">
        <f t="shared" si="159"/>
        <v>0</v>
      </c>
      <c r="GT39" s="434">
        <f t="shared" si="159"/>
        <v>0</v>
      </c>
      <c r="GU39" s="434">
        <f t="shared" si="159"/>
        <v>0</v>
      </c>
      <c r="GV39" s="434">
        <f t="shared" si="159"/>
        <v>0</v>
      </c>
      <c r="GW39" s="434">
        <f t="shared" si="159"/>
        <v>0</v>
      </c>
      <c r="GX39" s="434">
        <f t="shared" si="159"/>
        <v>0</v>
      </c>
      <c r="GY39" s="434">
        <f t="shared" si="159"/>
        <v>0</v>
      </c>
      <c r="GZ39" s="434">
        <f t="shared" si="159"/>
        <v>0</v>
      </c>
      <c r="HA39" s="434">
        <f t="shared" si="159"/>
        <v>0</v>
      </c>
      <c r="HB39" s="434">
        <f t="shared" si="159"/>
        <v>0</v>
      </c>
      <c r="HC39" s="434">
        <f t="shared" si="159"/>
        <v>0</v>
      </c>
      <c r="HD39" s="434">
        <f t="shared" si="159"/>
        <v>0</v>
      </c>
      <c r="HE39" s="434">
        <f t="shared" si="159"/>
        <v>0</v>
      </c>
      <c r="HF39" s="434">
        <f t="shared" si="159"/>
        <v>0</v>
      </c>
      <c r="HG39" s="434">
        <f t="shared" si="159"/>
        <v>0</v>
      </c>
      <c r="HH39" s="434">
        <f t="shared" si="159"/>
        <v>0</v>
      </c>
      <c r="HI39" s="434">
        <f t="shared" si="159"/>
        <v>0</v>
      </c>
      <c r="HJ39" s="434">
        <f t="shared" si="159"/>
        <v>0</v>
      </c>
      <c r="HK39" s="434">
        <f t="shared" si="159"/>
        <v>0</v>
      </c>
      <c r="HL39" s="434">
        <f t="shared" si="159"/>
        <v>0</v>
      </c>
      <c r="HM39" s="434">
        <f t="shared" si="159"/>
        <v>0</v>
      </c>
      <c r="HN39" s="434">
        <f t="shared" si="159"/>
        <v>0</v>
      </c>
      <c r="HO39" s="434">
        <f t="shared" si="159"/>
        <v>0</v>
      </c>
      <c r="HP39" s="434">
        <f t="shared" si="159"/>
        <v>0</v>
      </c>
      <c r="HQ39" s="434">
        <f t="shared" si="159"/>
        <v>0</v>
      </c>
      <c r="HR39" s="434">
        <f t="shared" si="159"/>
        <v>0</v>
      </c>
      <c r="HS39" s="434">
        <f t="shared" si="159"/>
        <v>0</v>
      </c>
      <c r="HT39" s="434">
        <f t="shared" si="159"/>
        <v>0</v>
      </c>
      <c r="HU39" s="434">
        <f t="shared" si="159"/>
        <v>0</v>
      </c>
      <c r="HV39" s="434">
        <f t="shared" si="159"/>
        <v>0</v>
      </c>
      <c r="HW39" s="434">
        <f t="shared" si="159"/>
        <v>0</v>
      </c>
      <c r="HX39" s="434">
        <f t="shared" si="159"/>
        <v>0</v>
      </c>
      <c r="HY39" s="434">
        <f t="shared" si="159"/>
        <v>0</v>
      </c>
      <c r="HZ39" s="434">
        <f t="shared" si="159"/>
        <v>0</v>
      </c>
      <c r="IA39" s="434">
        <f t="shared" si="159"/>
        <v>0</v>
      </c>
      <c r="IB39" s="434">
        <f t="shared" si="159"/>
        <v>0</v>
      </c>
      <c r="IC39" s="434">
        <f t="shared" si="159"/>
        <v>0</v>
      </c>
      <c r="ID39" s="434">
        <f t="shared" si="159"/>
        <v>0</v>
      </c>
      <c r="IE39" s="434">
        <f t="shared" si="159"/>
        <v>0</v>
      </c>
      <c r="IF39" s="434">
        <f t="shared" si="159"/>
        <v>0</v>
      </c>
      <c r="IG39" s="434">
        <f t="shared" si="159"/>
        <v>0</v>
      </c>
      <c r="IH39" s="434">
        <f t="shared" si="159"/>
        <v>0</v>
      </c>
      <c r="II39" s="434">
        <f t="shared" si="159"/>
        <v>0</v>
      </c>
      <c r="IJ39" s="434">
        <f t="shared" si="159"/>
        <v>0</v>
      </c>
      <c r="IK39" s="434">
        <f t="shared" si="159"/>
        <v>0</v>
      </c>
      <c r="IL39" s="434">
        <f t="shared" si="159"/>
        <v>0</v>
      </c>
      <c r="IM39" s="434">
        <f t="shared" si="159"/>
        <v>0</v>
      </c>
      <c r="IN39" s="434">
        <f t="shared" si="159"/>
        <v>0</v>
      </c>
      <c r="IO39" s="434">
        <f t="shared" si="159"/>
        <v>0</v>
      </c>
      <c r="IP39" s="434">
        <f t="shared" si="159"/>
        <v>0</v>
      </c>
      <c r="IQ39" s="434">
        <f t="shared" si="159"/>
        <v>0</v>
      </c>
      <c r="IR39" s="435">
        <f t="shared" si="159"/>
        <v>0</v>
      </c>
    </row>
    <row r="40" spans="1:252" ht="12" customHeight="1" x14ac:dyDescent="0.25">
      <c r="A40" s="432" t="s">
        <v>115</v>
      </c>
      <c r="B40" s="433"/>
      <c r="C40" s="434">
        <f>IF(AND(C104=0,C113=0,C25&gt;0),C25,0)</f>
        <v>0</v>
      </c>
      <c r="D40" s="434">
        <f t="shared" ref="D40:BO40" si="160">IF(AND(D104=0,D113=0,D25&gt;0),D25,0)</f>
        <v>0</v>
      </c>
      <c r="E40" s="434">
        <f t="shared" si="160"/>
        <v>0</v>
      </c>
      <c r="F40" s="434">
        <f t="shared" si="160"/>
        <v>0</v>
      </c>
      <c r="G40" s="434">
        <f t="shared" si="160"/>
        <v>0</v>
      </c>
      <c r="H40" s="434">
        <f t="shared" si="160"/>
        <v>0</v>
      </c>
      <c r="I40" s="434">
        <f t="shared" si="160"/>
        <v>0</v>
      </c>
      <c r="J40" s="434">
        <f t="shared" si="160"/>
        <v>0</v>
      </c>
      <c r="K40" s="434">
        <f t="shared" si="160"/>
        <v>0</v>
      </c>
      <c r="L40" s="434">
        <f t="shared" si="160"/>
        <v>0</v>
      </c>
      <c r="M40" s="434">
        <f t="shared" si="160"/>
        <v>0</v>
      </c>
      <c r="N40" s="434">
        <f t="shared" si="160"/>
        <v>0</v>
      </c>
      <c r="O40" s="434">
        <f t="shared" si="160"/>
        <v>0</v>
      </c>
      <c r="P40" s="434">
        <f t="shared" si="160"/>
        <v>0</v>
      </c>
      <c r="Q40" s="434">
        <f t="shared" si="160"/>
        <v>0</v>
      </c>
      <c r="R40" s="434">
        <f t="shared" si="160"/>
        <v>0</v>
      </c>
      <c r="S40" s="434">
        <f t="shared" si="160"/>
        <v>0</v>
      </c>
      <c r="T40" s="434">
        <f t="shared" si="160"/>
        <v>0</v>
      </c>
      <c r="U40" s="434">
        <f t="shared" si="160"/>
        <v>0</v>
      </c>
      <c r="V40" s="434">
        <f t="shared" si="160"/>
        <v>0</v>
      </c>
      <c r="W40" s="434">
        <f t="shared" si="160"/>
        <v>0</v>
      </c>
      <c r="X40" s="434">
        <f t="shared" si="160"/>
        <v>0</v>
      </c>
      <c r="Y40" s="434">
        <f t="shared" si="160"/>
        <v>0</v>
      </c>
      <c r="Z40" s="434">
        <f t="shared" si="160"/>
        <v>0</v>
      </c>
      <c r="AA40" s="434">
        <f t="shared" si="160"/>
        <v>0</v>
      </c>
      <c r="AB40" s="434">
        <f t="shared" si="160"/>
        <v>0</v>
      </c>
      <c r="AC40" s="434">
        <f t="shared" si="160"/>
        <v>0</v>
      </c>
      <c r="AD40" s="434">
        <f t="shared" si="160"/>
        <v>0</v>
      </c>
      <c r="AE40" s="434">
        <f t="shared" si="160"/>
        <v>0</v>
      </c>
      <c r="AF40" s="434">
        <f t="shared" si="160"/>
        <v>0</v>
      </c>
      <c r="AG40" s="434">
        <f t="shared" si="160"/>
        <v>0</v>
      </c>
      <c r="AH40" s="434">
        <f t="shared" si="160"/>
        <v>0</v>
      </c>
      <c r="AI40" s="434">
        <f t="shared" si="160"/>
        <v>0</v>
      </c>
      <c r="AJ40" s="434">
        <f t="shared" si="160"/>
        <v>0</v>
      </c>
      <c r="AK40" s="434">
        <f t="shared" si="160"/>
        <v>0</v>
      </c>
      <c r="AL40" s="434">
        <f t="shared" si="160"/>
        <v>0</v>
      </c>
      <c r="AM40" s="434">
        <f t="shared" si="160"/>
        <v>0</v>
      </c>
      <c r="AN40" s="434">
        <f t="shared" si="160"/>
        <v>0</v>
      </c>
      <c r="AO40" s="434">
        <f t="shared" si="160"/>
        <v>0</v>
      </c>
      <c r="AP40" s="434">
        <f t="shared" si="160"/>
        <v>0</v>
      </c>
      <c r="AQ40" s="434">
        <f t="shared" si="160"/>
        <v>0</v>
      </c>
      <c r="AR40" s="434">
        <f t="shared" si="160"/>
        <v>0</v>
      </c>
      <c r="AS40" s="434">
        <f t="shared" si="160"/>
        <v>0</v>
      </c>
      <c r="AT40" s="434">
        <f t="shared" si="160"/>
        <v>0</v>
      </c>
      <c r="AU40" s="434">
        <f t="shared" si="160"/>
        <v>0</v>
      </c>
      <c r="AV40" s="434">
        <f t="shared" si="160"/>
        <v>0</v>
      </c>
      <c r="AW40" s="434">
        <f t="shared" si="160"/>
        <v>0</v>
      </c>
      <c r="AX40" s="434">
        <f t="shared" si="160"/>
        <v>0</v>
      </c>
      <c r="AY40" s="434">
        <f t="shared" si="160"/>
        <v>0</v>
      </c>
      <c r="AZ40" s="434">
        <f t="shared" si="160"/>
        <v>0</v>
      </c>
      <c r="BA40" s="434">
        <f t="shared" si="160"/>
        <v>0</v>
      </c>
      <c r="BB40" s="434">
        <f t="shared" si="160"/>
        <v>0</v>
      </c>
      <c r="BC40" s="434">
        <f t="shared" si="160"/>
        <v>126.71136488827032</v>
      </c>
      <c r="BD40" s="434">
        <f t="shared" si="160"/>
        <v>130.85376184933318</v>
      </c>
      <c r="BE40" s="434">
        <f t="shared" si="160"/>
        <v>134.91882206038233</v>
      </c>
      <c r="BF40" s="434">
        <f t="shared" si="160"/>
        <v>138.90663876308054</v>
      </c>
      <c r="BG40" s="434">
        <f t="shared" si="160"/>
        <v>142.81730310161242</v>
      </c>
      <c r="BH40" s="434">
        <f t="shared" si="160"/>
        <v>146.6509041359372</v>
      </c>
      <c r="BI40" s="434">
        <f t="shared" si="160"/>
        <v>150.40752885471304</v>
      </c>
      <c r="BJ40" s="434">
        <f t="shared" si="160"/>
        <v>154.08726218789835</v>
      </c>
      <c r="BK40" s="434">
        <f t="shared" si="160"/>
        <v>157.69018701903329</v>
      </c>
      <c r="BL40" s="434">
        <f t="shared" si="160"/>
        <v>161.21638507842593</v>
      </c>
      <c r="BM40" s="434">
        <f t="shared" si="160"/>
        <v>0</v>
      </c>
      <c r="BN40" s="434">
        <f t="shared" si="160"/>
        <v>0</v>
      </c>
      <c r="BO40" s="434">
        <f t="shared" si="160"/>
        <v>0</v>
      </c>
      <c r="BP40" s="434">
        <f t="shared" ref="BP40:EA40" si="161">IF(AND(BP104=0,BP113=0,BP25&gt;0),BP25,0)</f>
        <v>0</v>
      </c>
      <c r="BQ40" s="434">
        <f t="shared" si="161"/>
        <v>0</v>
      </c>
      <c r="BR40" s="434">
        <f t="shared" si="161"/>
        <v>0</v>
      </c>
      <c r="BS40" s="434">
        <f t="shared" si="161"/>
        <v>0</v>
      </c>
      <c r="BT40" s="434">
        <f t="shared" si="161"/>
        <v>0</v>
      </c>
      <c r="BU40" s="434">
        <f t="shared" si="161"/>
        <v>0</v>
      </c>
      <c r="BV40" s="434">
        <f t="shared" si="161"/>
        <v>0</v>
      </c>
      <c r="BW40" s="434">
        <f t="shared" si="161"/>
        <v>0</v>
      </c>
      <c r="BX40" s="434">
        <f t="shared" si="161"/>
        <v>0</v>
      </c>
      <c r="BY40" s="434">
        <f t="shared" si="161"/>
        <v>0</v>
      </c>
      <c r="BZ40" s="434">
        <f t="shared" si="161"/>
        <v>0</v>
      </c>
      <c r="CA40" s="434">
        <f t="shared" si="161"/>
        <v>0</v>
      </c>
      <c r="CB40" s="434">
        <f t="shared" si="161"/>
        <v>0</v>
      </c>
      <c r="CC40" s="434">
        <f t="shared" si="161"/>
        <v>0</v>
      </c>
      <c r="CD40" s="434">
        <f t="shared" si="161"/>
        <v>0</v>
      </c>
      <c r="CE40" s="434">
        <f t="shared" si="161"/>
        <v>0</v>
      </c>
      <c r="CF40" s="434">
        <f t="shared" si="161"/>
        <v>0</v>
      </c>
      <c r="CG40" s="434">
        <f t="shared" si="161"/>
        <v>0</v>
      </c>
      <c r="CH40" s="434">
        <f t="shared" si="161"/>
        <v>0</v>
      </c>
      <c r="CI40" s="434">
        <f t="shared" si="161"/>
        <v>0</v>
      </c>
      <c r="CJ40" s="434">
        <f t="shared" si="161"/>
        <v>0</v>
      </c>
      <c r="CK40" s="434">
        <f t="shared" si="161"/>
        <v>0</v>
      </c>
      <c r="CL40" s="434">
        <f t="shared" si="161"/>
        <v>0</v>
      </c>
      <c r="CM40" s="434">
        <f t="shared" si="161"/>
        <v>0</v>
      </c>
      <c r="CN40" s="434">
        <f t="shared" si="161"/>
        <v>0</v>
      </c>
      <c r="CO40" s="434">
        <f t="shared" si="161"/>
        <v>0</v>
      </c>
      <c r="CP40" s="434">
        <f t="shared" si="161"/>
        <v>0</v>
      </c>
      <c r="CQ40" s="434">
        <f t="shared" si="161"/>
        <v>0</v>
      </c>
      <c r="CR40" s="434">
        <f t="shared" si="161"/>
        <v>0</v>
      </c>
      <c r="CS40" s="434">
        <f t="shared" si="161"/>
        <v>0</v>
      </c>
      <c r="CT40" s="434">
        <f t="shared" si="161"/>
        <v>0</v>
      </c>
      <c r="CU40" s="434">
        <f t="shared" si="161"/>
        <v>0</v>
      </c>
      <c r="CV40" s="434">
        <f t="shared" si="161"/>
        <v>0</v>
      </c>
      <c r="CW40" s="434">
        <f t="shared" si="161"/>
        <v>0</v>
      </c>
      <c r="CX40" s="434">
        <f t="shared" si="161"/>
        <v>0</v>
      </c>
      <c r="CY40" s="434">
        <f t="shared" si="161"/>
        <v>0</v>
      </c>
      <c r="CZ40" s="434">
        <f t="shared" si="161"/>
        <v>0</v>
      </c>
      <c r="DA40" s="434">
        <f t="shared" si="161"/>
        <v>0</v>
      </c>
      <c r="DB40" s="434">
        <f t="shared" si="161"/>
        <v>0</v>
      </c>
      <c r="DC40" s="434">
        <f t="shared" si="161"/>
        <v>0</v>
      </c>
      <c r="DD40" s="434">
        <f t="shared" si="161"/>
        <v>0</v>
      </c>
      <c r="DE40" s="434">
        <f t="shared" si="161"/>
        <v>0</v>
      </c>
      <c r="DF40" s="434">
        <f t="shared" si="161"/>
        <v>0</v>
      </c>
      <c r="DG40" s="434">
        <f t="shared" si="161"/>
        <v>0</v>
      </c>
      <c r="DH40" s="434">
        <f t="shared" si="161"/>
        <v>0</v>
      </c>
      <c r="DI40" s="434">
        <f t="shared" si="161"/>
        <v>0</v>
      </c>
      <c r="DJ40" s="434">
        <f t="shared" si="161"/>
        <v>0</v>
      </c>
      <c r="DK40" s="434">
        <f t="shared" si="161"/>
        <v>0</v>
      </c>
      <c r="DL40" s="434">
        <f t="shared" si="161"/>
        <v>0</v>
      </c>
      <c r="DM40" s="434">
        <f t="shared" si="161"/>
        <v>0</v>
      </c>
      <c r="DN40" s="434">
        <f t="shared" si="161"/>
        <v>0</v>
      </c>
      <c r="DO40" s="434">
        <f t="shared" si="161"/>
        <v>0</v>
      </c>
      <c r="DP40" s="434">
        <f t="shared" si="161"/>
        <v>0</v>
      </c>
      <c r="DQ40" s="434">
        <f t="shared" si="161"/>
        <v>0</v>
      </c>
      <c r="DR40" s="434">
        <f t="shared" si="161"/>
        <v>0</v>
      </c>
      <c r="DS40" s="434">
        <f t="shared" si="161"/>
        <v>0</v>
      </c>
      <c r="DT40" s="434">
        <f t="shared" si="161"/>
        <v>0</v>
      </c>
      <c r="DU40" s="434">
        <f t="shared" si="161"/>
        <v>0</v>
      </c>
      <c r="DV40" s="434">
        <f t="shared" si="161"/>
        <v>0</v>
      </c>
      <c r="DW40" s="434">
        <f t="shared" si="161"/>
        <v>0</v>
      </c>
      <c r="DX40" s="434">
        <f t="shared" si="161"/>
        <v>0</v>
      </c>
      <c r="DY40" s="434">
        <f t="shared" si="161"/>
        <v>0</v>
      </c>
      <c r="DZ40" s="434">
        <f t="shared" si="161"/>
        <v>0</v>
      </c>
      <c r="EA40" s="434">
        <f t="shared" si="161"/>
        <v>0</v>
      </c>
      <c r="EB40" s="434">
        <f t="shared" ref="EB40:GM40" si="162">IF(AND(EB104=0,EB113=0,EB25&gt;0),EB25,0)</f>
        <v>0</v>
      </c>
      <c r="EC40" s="434">
        <f t="shared" si="162"/>
        <v>0</v>
      </c>
      <c r="ED40" s="434">
        <f t="shared" si="162"/>
        <v>0</v>
      </c>
      <c r="EE40" s="434">
        <f t="shared" si="162"/>
        <v>0</v>
      </c>
      <c r="EF40" s="434">
        <f t="shared" si="162"/>
        <v>0</v>
      </c>
      <c r="EG40" s="434">
        <f t="shared" si="162"/>
        <v>0</v>
      </c>
      <c r="EH40" s="434">
        <f t="shared" si="162"/>
        <v>0</v>
      </c>
      <c r="EI40" s="434">
        <f t="shared" si="162"/>
        <v>0</v>
      </c>
      <c r="EJ40" s="434">
        <f t="shared" si="162"/>
        <v>0</v>
      </c>
      <c r="EK40" s="434">
        <f t="shared" si="162"/>
        <v>0</v>
      </c>
      <c r="EL40" s="434">
        <f t="shared" si="162"/>
        <v>0</v>
      </c>
      <c r="EM40" s="434">
        <f t="shared" si="162"/>
        <v>0</v>
      </c>
      <c r="EN40" s="434">
        <f t="shared" si="162"/>
        <v>0</v>
      </c>
      <c r="EO40" s="434">
        <f t="shared" si="162"/>
        <v>0</v>
      </c>
      <c r="EP40" s="434">
        <f t="shared" si="162"/>
        <v>0</v>
      </c>
      <c r="EQ40" s="434">
        <f t="shared" si="162"/>
        <v>0</v>
      </c>
      <c r="ER40" s="434">
        <f t="shared" si="162"/>
        <v>0</v>
      </c>
      <c r="ES40" s="434">
        <f t="shared" si="162"/>
        <v>0</v>
      </c>
      <c r="ET40" s="434">
        <f t="shared" si="162"/>
        <v>0</v>
      </c>
      <c r="EU40" s="434">
        <f t="shared" si="162"/>
        <v>0</v>
      </c>
      <c r="EV40" s="434">
        <f t="shared" si="162"/>
        <v>0</v>
      </c>
      <c r="EW40" s="434">
        <f t="shared" si="162"/>
        <v>0</v>
      </c>
      <c r="EX40" s="434">
        <f t="shared" si="162"/>
        <v>0</v>
      </c>
      <c r="EY40" s="434">
        <f t="shared" si="162"/>
        <v>0</v>
      </c>
      <c r="EZ40" s="434">
        <f t="shared" si="162"/>
        <v>0</v>
      </c>
      <c r="FA40" s="434">
        <f t="shared" si="162"/>
        <v>0</v>
      </c>
      <c r="FB40" s="434">
        <f t="shared" si="162"/>
        <v>0</v>
      </c>
      <c r="FC40" s="434">
        <f t="shared" si="162"/>
        <v>0</v>
      </c>
      <c r="FD40" s="434">
        <f t="shared" si="162"/>
        <v>0</v>
      </c>
      <c r="FE40" s="434">
        <f t="shared" si="162"/>
        <v>239.76800624088622</v>
      </c>
      <c r="FF40" s="434">
        <f t="shared" si="162"/>
        <v>239.76868940803814</v>
      </c>
      <c r="FG40" s="434">
        <f t="shared" si="162"/>
        <v>239.76937169697069</v>
      </c>
      <c r="FH40" s="434">
        <f t="shared" si="162"/>
        <v>239.77005311613581</v>
      </c>
      <c r="FI40" s="434">
        <f t="shared" si="162"/>
        <v>239.77073367397463</v>
      </c>
      <c r="FJ40" s="434">
        <f t="shared" si="162"/>
        <v>239.77141337891749</v>
      </c>
      <c r="FK40" s="434">
        <f t="shared" si="162"/>
        <v>239.77209223938416</v>
      </c>
      <c r="FL40" s="434">
        <f t="shared" si="162"/>
        <v>239.77277026378388</v>
      </c>
      <c r="FM40" s="434">
        <f t="shared" si="162"/>
        <v>239.77344746051554</v>
      </c>
      <c r="FN40" s="434">
        <f t="shared" si="162"/>
        <v>239.77412383796764</v>
      </c>
      <c r="FO40" s="434">
        <f t="shared" si="162"/>
        <v>239.77479940451855</v>
      </c>
      <c r="FP40" s="434">
        <f t="shared" si="162"/>
        <v>239.77547416853645</v>
      </c>
      <c r="FQ40" s="434">
        <f t="shared" si="162"/>
        <v>239.77614813837971</v>
      </c>
      <c r="FR40" s="434">
        <f t="shared" si="162"/>
        <v>239.77682132239664</v>
      </c>
      <c r="FS40" s="434">
        <f t="shared" si="162"/>
        <v>239.77749372892586</v>
      </c>
      <c r="FT40" s="434">
        <f t="shared" si="162"/>
        <v>239.77816536629624</v>
      </c>
      <c r="FU40" s="434">
        <f t="shared" si="162"/>
        <v>239.77883624282717</v>
      </c>
      <c r="FV40" s="434">
        <f t="shared" si="162"/>
        <v>239.77950636682851</v>
      </c>
      <c r="FW40" s="434">
        <f t="shared" si="162"/>
        <v>239.78017574660072</v>
      </c>
      <c r="FX40" s="434">
        <f t="shared" si="162"/>
        <v>239.78084439043502</v>
      </c>
      <c r="FY40" s="434">
        <f t="shared" si="162"/>
        <v>239.78151230661351</v>
      </c>
      <c r="FZ40" s="434">
        <f t="shared" si="162"/>
        <v>239.78217950340914</v>
      </c>
      <c r="GA40" s="434">
        <f t="shared" si="162"/>
        <v>239.78284598908596</v>
      </c>
      <c r="GB40" s="434">
        <f t="shared" si="162"/>
        <v>239.78351177189916</v>
      </c>
      <c r="GC40" s="434">
        <f t="shared" si="162"/>
        <v>239.78417686009516</v>
      </c>
      <c r="GD40" s="434">
        <f t="shared" si="162"/>
        <v>239.78484126191171</v>
      </c>
      <c r="GE40" s="434">
        <f t="shared" si="162"/>
        <v>239.78550498557803</v>
      </c>
      <c r="GF40" s="434">
        <f t="shared" si="162"/>
        <v>239.7861680393149</v>
      </c>
      <c r="GG40" s="434">
        <f t="shared" si="162"/>
        <v>239.78683043133475</v>
      </c>
      <c r="GH40" s="434">
        <f t="shared" si="162"/>
        <v>239.78749216984176</v>
      </c>
      <c r="GI40" s="434">
        <f t="shared" si="162"/>
        <v>239.78815326303189</v>
      </c>
      <c r="GJ40" s="434">
        <f t="shared" si="162"/>
        <v>239.78881371909318</v>
      </c>
      <c r="GK40" s="434">
        <f t="shared" si="162"/>
        <v>239.7894735462057</v>
      </c>
      <c r="GL40" s="434">
        <f t="shared" si="162"/>
        <v>239.79013275254164</v>
      </c>
      <c r="GM40" s="434">
        <f t="shared" si="162"/>
        <v>239.79079134626542</v>
      </c>
      <c r="GN40" s="434">
        <f t="shared" ref="GN40:IR40" si="163">IF(AND(GN104=0,GN113=0,GN25&gt;0),GN25,0)</f>
        <v>239.79144933553391</v>
      </c>
      <c r="GO40" s="434">
        <f t="shared" si="163"/>
        <v>239.79210672849641</v>
      </c>
      <c r="GP40" s="434">
        <f t="shared" si="163"/>
        <v>239.79276353329476</v>
      </c>
      <c r="GQ40" s="434">
        <f t="shared" si="163"/>
        <v>239.79341975806349</v>
      </c>
      <c r="GR40" s="434">
        <f t="shared" si="163"/>
        <v>239.79407541092988</v>
      </c>
      <c r="GS40" s="434">
        <f t="shared" si="163"/>
        <v>239.79473050001411</v>
      </c>
      <c r="GT40" s="434">
        <f t="shared" si="163"/>
        <v>239.79538503342931</v>
      </c>
      <c r="GU40" s="434">
        <f t="shared" si="163"/>
        <v>239.79603901928164</v>
      </c>
      <c r="GV40" s="434">
        <f t="shared" si="163"/>
        <v>239.79669246567045</v>
      </c>
      <c r="GW40" s="434">
        <f t="shared" si="163"/>
        <v>239.79734538068837</v>
      </c>
      <c r="GX40" s="434">
        <f t="shared" si="163"/>
        <v>239.79799777242144</v>
      </c>
      <c r="GY40" s="434">
        <f t="shared" si="163"/>
        <v>239.79864964894907</v>
      </c>
      <c r="GZ40" s="434">
        <f t="shared" si="163"/>
        <v>239.79930101834429</v>
      </c>
      <c r="HA40" s="434">
        <f t="shared" si="163"/>
        <v>239.79995188867386</v>
      </c>
      <c r="HB40" s="434">
        <f t="shared" si="163"/>
        <v>239.80060226799819</v>
      </c>
      <c r="HC40" s="434">
        <f t="shared" si="163"/>
        <v>239.80125216437165</v>
      </c>
      <c r="HD40" s="434">
        <f t="shared" si="163"/>
        <v>239.80190158584256</v>
      </c>
      <c r="HE40" s="434">
        <f t="shared" si="163"/>
        <v>239.8025505404533</v>
      </c>
      <c r="HF40" s="434">
        <f t="shared" si="163"/>
        <v>239.80319903624036</v>
      </c>
      <c r="HG40" s="434">
        <f t="shared" si="163"/>
        <v>239.80384708123458</v>
      </c>
      <c r="HH40" s="434">
        <f t="shared" si="163"/>
        <v>239.80449468346117</v>
      </c>
      <c r="HI40" s="434">
        <f t="shared" si="163"/>
        <v>239.80514185093975</v>
      </c>
      <c r="HJ40" s="434">
        <f t="shared" si="163"/>
        <v>239.80578859168452</v>
      </c>
      <c r="HK40" s="434">
        <f t="shared" si="163"/>
        <v>239.80643491370432</v>
      </c>
      <c r="HL40" s="434">
        <f t="shared" si="163"/>
        <v>239.80708082500283</v>
      </c>
      <c r="HM40" s="434">
        <f t="shared" si="163"/>
        <v>239.80772633357856</v>
      </c>
      <c r="HN40" s="434">
        <f t="shared" si="163"/>
        <v>239.80837144742492</v>
      </c>
      <c r="HO40" s="434">
        <f t="shared" si="163"/>
        <v>239.80901617453048</v>
      </c>
      <c r="HP40" s="434">
        <f t="shared" si="163"/>
        <v>239.80966052287891</v>
      </c>
      <c r="HQ40" s="434">
        <f t="shared" si="163"/>
        <v>239.81030450044918</v>
      </c>
      <c r="HR40" s="434">
        <f t="shared" si="163"/>
        <v>239.81094811521555</v>
      </c>
      <c r="HS40" s="434">
        <f t="shared" si="163"/>
        <v>239.81159137514777</v>
      </c>
      <c r="HT40" s="434">
        <f t="shared" si="163"/>
        <v>239.81223428821119</v>
      </c>
      <c r="HU40" s="434">
        <f t="shared" si="163"/>
        <v>239.81287686236672</v>
      </c>
      <c r="HV40" s="434">
        <f t="shared" si="163"/>
        <v>239.81351910557109</v>
      </c>
      <c r="HW40" s="434">
        <f t="shared" si="163"/>
        <v>239.81416102577688</v>
      </c>
      <c r="HX40" s="434">
        <f t="shared" si="163"/>
        <v>239.8148026309326</v>
      </c>
      <c r="HY40" s="434">
        <f t="shared" si="163"/>
        <v>239.81544392898283</v>
      </c>
      <c r="HZ40" s="434">
        <f t="shared" si="163"/>
        <v>239.81608492786827</v>
      </c>
      <c r="IA40" s="434">
        <f t="shared" si="163"/>
        <v>239.81672563552587</v>
      </c>
      <c r="IB40" s="434">
        <f t="shared" si="163"/>
        <v>239.81736605988891</v>
      </c>
      <c r="IC40" s="434">
        <f t="shared" si="163"/>
        <v>239.81800620888714</v>
      </c>
      <c r="ID40" s="434">
        <f t="shared" si="163"/>
        <v>239.81864609044686</v>
      </c>
      <c r="IE40" s="434">
        <f t="shared" si="163"/>
        <v>239.81928571249094</v>
      </c>
      <c r="IF40" s="434">
        <f t="shared" si="163"/>
        <v>239.81992508293908</v>
      </c>
      <c r="IG40" s="434">
        <f t="shared" si="163"/>
        <v>239.8205642097077</v>
      </c>
      <c r="IH40" s="434">
        <f t="shared" si="163"/>
        <v>239.82120310071022</v>
      </c>
      <c r="II40" s="434">
        <f t="shared" si="163"/>
        <v>239.82184176385718</v>
      </c>
      <c r="IJ40" s="434">
        <f t="shared" si="163"/>
        <v>239.82248020705603</v>
      </c>
      <c r="IK40" s="434">
        <f t="shared" si="163"/>
        <v>239.82311843821162</v>
      </c>
      <c r="IL40" s="434">
        <f t="shared" si="163"/>
        <v>239.82375646522607</v>
      </c>
      <c r="IM40" s="434">
        <f t="shared" si="163"/>
        <v>239.8243942959989</v>
      </c>
      <c r="IN40" s="434">
        <f t="shared" si="163"/>
        <v>239.82503193842717</v>
      </c>
      <c r="IO40" s="434">
        <f t="shared" si="163"/>
        <v>239.82566940040559</v>
      </c>
      <c r="IP40" s="434">
        <f t="shared" si="163"/>
        <v>239.82630668982648</v>
      </c>
      <c r="IQ40" s="434">
        <f t="shared" si="163"/>
        <v>239.82694381458009</v>
      </c>
      <c r="IR40" s="435">
        <f t="shared" si="163"/>
        <v>239.82758078255455</v>
      </c>
    </row>
    <row r="41" spans="1:252" ht="12" customHeight="1" x14ac:dyDescent="0.25">
      <c r="A41" s="432" t="s">
        <v>116</v>
      </c>
      <c r="B41" s="433"/>
      <c r="C41" s="434">
        <f>IF(AND(C104=0,C113=0,C25&gt;0),C33,0)</f>
        <v>0</v>
      </c>
      <c r="D41" s="434">
        <f t="shared" ref="D41:BO41" si="164">IF(AND(D104=0,D113=0,D25&gt;0),D33,0)</f>
        <v>0</v>
      </c>
      <c r="E41" s="434">
        <f t="shared" si="164"/>
        <v>0</v>
      </c>
      <c r="F41" s="434">
        <f t="shared" si="164"/>
        <v>0</v>
      </c>
      <c r="G41" s="434">
        <f t="shared" si="164"/>
        <v>0</v>
      </c>
      <c r="H41" s="434">
        <f t="shared" si="164"/>
        <v>0</v>
      </c>
      <c r="I41" s="434">
        <f t="shared" si="164"/>
        <v>0</v>
      </c>
      <c r="J41" s="434">
        <f t="shared" si="164"/>
        <v>0</v>
      </c>
      <c r="K41" s="434">
        <f t="shared" si="164"/>
        <v>0</v>
      </c>
      <c r="L41" s="434">
        <f t="shared" si="164"/>
        <v>0</v>
      </c>
      <c r="M41" s="434">
        <f t="shared" si="164"/>
        <v>0</v>
      </c>
      <c r="N41" s="434">
        <f t="shared" si="164"/>
        <v>0</v>
      </c>
      <c r="O41" s="434">
        <f t="shared" si="164"/>
        <v>0</v>
      </c>
      <c r="P41" s="434">
        <f t="shared" si="164"/>
        <v>0</v>
      </c>
      <c r="Q41" s="434">
        <f t="shared" si="164"/>
        <v>0</v>
      </c>
      <c r="R41" s="434">
        <f t="shared" si="164"/>
        <v>0</v>
      </c>
      <c r="S41" s="434">
        <f t="shared" si="164"/>
        <v>0</v>
      </c>
      <c r="T41" s="434">
        <f t="shared" si="164"/>
        <v>0</v>
      </c>
      <c r="U41" s="434">
        <f t="shared" si="164"/>
        <v>0</v>
      </c>
      <c r="V41" s="434">
        <f t="shared" si="164"/>
        <v>0</v>
      </c>
      <c r="W41" s="434">
        <f t="shared" si="164"/>
        <v>0</v>
      </c>
      <c r="X41" s="434">
        <f t="shared" si="164"/>
        <v>0</v>
      </c>
      <c r="Y41" s="434">
        <f t="shared" si="164"/>
        <v>0</v>
      </c>
      <c r="Z41" s="434">
        <f t="shared" si="164"/>
        <v>0</v>
      </c>
      <c r="AA41" s="434">
        <f t="shared" si="164"/>
        <v>0</v>
      </c>
      <c r="AB41" s="434">
        <f t="shared" si="164"/>
        <v>0</v>
      </c>
      <c r="AC41" s="434">
        <f t="shared" si="164"/>
        <v>0</v>
      </c>
      <c r="AD41" s="434">
        <f t="shared" si="164"/>
        <v>0</v>
      </c>
      <c r="AE41" s="434">
        <f t="shared" si="164"/>
        <v>0</v>
      </c>
      <c r="AF41" s="434">
        <f t="shared" si="164"/>
        <v>0</v>
      </c>
      <c r="AG41" s="434">
        <f t="shared" si="164"/>
        <v>0</v>
      </c>
      <c r="AH41" s="434">
        <f t="shared" si="164"/>
        <v>0</v>
      </c>
      <c r="AI41" s="434">
        <f t="shared" si="164"/>
        <v>0</v>
      </c>
      <c r="AJ41" s="434">
        <f t="shared" si="164"/>
        <v>0</v>
      </c>
      <c r="AK41" s="434">
        <f t="shared" si="164"/>
        <v>0</v>
      </c>
      <c r="AL41" s="434">
        <f t="shared" si="164"/>
        <v>0</v>
      </c>
      <c r="AM41" s="434">
        <f t="shared" si="164"/>
        <v>0</v>
      </c>
      <c r="AN41" s="434">
        <f t="shared" si="164"/>
        <v>0</v>
      </c>
      <c r="AO41" s="434">
        <f t="shared" si="164"/>
        <v>0</v>
      </c>
      <c r="AP41" s="434">
        <f t="shared" si="164"/>
        <v>0</v>
      </c>
      <c r="AQ41" s="434">
        <f t="shared" si="164"/>
        <v>0</v>
      </c>
      <c r="AR41" s="434">
        <f t="shared" si="164"/>
        <v>0</v>
      </c>
      <c r="AS41" s="434">
        <f t="shared" si="164"/>
        <v>0</v>
      </c>
      <c r="AT41" s="434">
        <f t="shared" si="164"/>
        <v>0</v>
      </c>
      <c r="AU41" s="434">
        <f t="shared" si="164"/>
        <v>0</v>
      </c>
      <c r="AV41" s="434">
        <f t="shared" si="164"/>
        <v>0</v>
      </c>
      <c r="AW41" s="434">
        <f t="shared" si="164"/>
        <v>0</v>
      </c>
      <c r="AX41" s="434">
        <f t="shared" si="164"/>
        <v>0</v>
      </c>
      <c r="AY41" s="434">
        <f t="shared" si="164"/>
        <v>0</v>
      </c>
      <c r="AZ41" s="434">
        <f t="shared" si="164"/>
        <v>0</v>
      </c>
      <c r="BA41" s="434">
        <f t="shared" si="164"/>
        <v>0</v>
      </c>
      <c r="BB41" s="434">
        <f t="shared" si="164"/>
        <v>0</v>
      </c>
      <c r="BC41" s="434">
        <f t="shared" si="164"/>
        <v>88.458621207313612</v>
      </c>
      <c r="BD41" s="434">
        <f t="shared" si="164"/>
        <v>95.405384749911235</v>
      </c>
      <c r="BE41" s="434">
        <f t="shared" si="164"/>
        <v>102.34768443054877</v>
      </c>
      <c r="BF41" s="434">
        <f t="shared" si="164"/>
        <v>109.28560844138727</v>
      </c>
      <c r="BG41" s="434">
        <f t="shared" si="164"/>
        <v>116.21924455211928</v>
      </c>
      <c r="BH41" s="434">
        <f t="shared" si="164"/>
        <v>123.14868011927899</v>
      </c>
      <c r="BI41" s="434">
        <f t="shared" si="164"/>
        <v>130.07400209591609</v>
      </c>
      <c r="BJ41" s="434">
        <f t="shared" si="164"/>
        <v>136.99529704115972</v>
      </c>
      <c r="BK41" s="434">
        <f t="shared" si="164"/>
        <v>143.91265112967608</v>
      </c>
      <c r="BL41" s="434">
        <f t="shared" si="164"/>
        <v>150.8261501610223</v>
      </c>
      <c r="BM41" s="434">
        <f t="shared" si="164"/>
        <v>0</v>
      </c>
      <c r="BN41" s="434">
        <f t="shared" si="164"/>
        <v>0</v>
      </c>
      <c r="BO41" s="434">
        <f t="shared" si="164"/>
        <v>0</v>
      </c>
      <c r="BP41" s="434">
        <f t="shared" ref="BP41:EA41" si="165">IF(AND(BP104=0,BP113=0,BP25&gt;0),BP33,0)</f>
        <v>0</v>
      </c>
      <c r="BQ41" s="434">
        <f t="shared" si="165"/>
        <v>0</v>
      </c>
      <c r="BR41" s="434">
        <f t="shared" si="165"/>
        <v>0</v>
      </c>
      <c r="BS41" s="434">
        <f t="shared" si="165"/>
        <v>0</v>
      </c>
      <c r="BT41" s="434">
        <f t="shared" si="165"/>
        <v>0</v>
      </c>
      <c r="BU41" s="434">
        <f t="shared" si="165"/>
        <v>0</v>
      </c>
      <c r="BV41" s="434">
        <f t="shared" si="165"/>
        <v>0</v>
      </c>
      <c r="BW41" s="434">
        <f t="shared" si="165"/>
        <v>0</v>
      </c>
      <c r="BX41" s="434">
        <f t="shared" si="165"/>
        <v>0</v>
      </c>
      <c r="BY41" s="434">
        <f t="shared" si="165"/>
        <v>0</v>
      </c>
      <c r="BZ41" s="434">
        <f t="shared" si="165"/>
        <v>0</v>
      </c>
      <c r="CA41" s="434">
        <f t="shared" si="165"/>
        <v>0</v>
      </c>
      <c r="CB41" s="434">
        <f t="shared" si="165"/>
        <v>0</v>
      </c>
      <c r="CC41" s="434">
        <f t="shared" si="165"/>
        <v>0</v>
      </c>
      <c r="CD41" s="434">
        <f t="shared" si="165"/>
        <v>0</v>
      </c>
      <c r="CE41" s="434">
        <f t="shared" si="165"/>
        <v>0</v>
      </c>
      <c r="CF41" s="434">
        <f t="shared" si="165"/>
        <v>0</v>
      </c>
      <c r="CG41" s="434">
        <f t="shared" si="165"/>
        <v>0</v>
      </c>
      <c r="CH41" s="434">
        <f t="shared" si="165"/>
        <v>0</v>
      </c>
      <c r="CI41" s="434">
        <f t="shared" si="165"/>
        <v>0</v>
      </c>
      <c r="CJ41" s="434">
        <f t="shared" si="165"/>
        <v>0</v>
      </c>
      <c r="CK41" s="434">
        <f t="shared" si="165"/>
        <v>0</v>
      </c>
      <c r="CL41" s="434">
        <f t="shared" si="165"/>
        <v>0</v>
      </c>
      <c r="CM41" s="434">
        <f t="shared" si="165"/>
        <v>0</v>
      </c>
      <c r="CN41" s="434">
        <f t="shared" si="165"/>
        <v>0</v>
      </c>
      <c r="CO41" s="434">
        <f t="shared" si="165"/>
        <v>0</v>
      </c>
      <c r="CP41" s="434">
        <f t="shared" si="165"/>
        <v>0</v>
      </c>
      <c r="CQ41" s="434">
        <f t="shared" si="165"/>
        <v>0</v>
      </c>
      <c r="CR41" s="434">
        <f t="shared" si="165"/>
        <v>0</v>
      </c>
      <c r="CS41" s="434">
        <f t="shared" si="165"/>
        <v>0</v>
      </c>
      <c r="CT41" s="434">
        <f t="shared" si="165"/>
        <v>0</v>
      </c>
      <c r="CU41" s="434">
        <f t="shared" si="165"/>
        <v>0</v>
      </c>
      <c r="CV41" s="434">
        <f t="shared" si="165"/>
        <v>0</v>
      </c>
      <c r="CW41" s="434">
        <f t="shared" si="165"/>
        <v>0</v>
      </c>
      <c r="CX41" s="434">
        <f t="shared" si="165"/>
        <v>0</v>
      </c>
      <c r="CY41" s="434">
        <f t="shared" si="165"/>
        <v>0</v>
      </c>
      <c r="CZ41" s="434">
        <f t="shared" si="165"/>
        <v>0</v>
      </c>
      <c r="DA41" s="434">
        <f t="shared" si="165"/>
        <v>0</v>
      </c>
      <c r="DB41" s="434">
        <f t="shared" si="165"/>
        <v>0</v>
      </c>
      <c r="DC41" s="434">
        <f t="shared" si="165"/>
        <v>0</v>
      </c>
      <c r="DD41" s="434">
        <f t="shared" si="165"/>
        <v>0</v>
      </c>
      <c r="DE41" s="434">
        <f t="shared" si="165"/>
        <v>0</v>
      </c>
      <c r="DF41" s="434">
        <f t="shared" si="165"/>
        <v>0</v>
      </c>
      <c r="DG41" s="434">
        <f t="shared" si="165"/>
        <v>0</v>
      </c>
      <c r="DH41" s="434">
        <f t="shared" si="165"/>
        <v>0</v>
      </c>
      <c r="DI41" s="434">
        <f t="shared" si="165"/>
        <v>0</v>
      </c>
      <c r="DJ41" s="434">
        <f t="shared" si="165"/>
        <v>0</v>
      </c>
      <c r="DK41" s="434">
        <f t="shared" si="165"/>
        <v>0</v>
      </c>
      <c r="DL41" s="434">
        <f t="shared" si="165"/>
        <v>0</v>
      </c>
      <c r="DM41" s="434">
        <f t="shared" si="165"/>
        <v>0</v>
      </c>
      <c r="DN41" s="434">
        <f t="shared" si="165"/>
        <v>0</v>
      </c>
      <c r="DO41" s="434">
        <f t="shared" si="165"/>
        <v>0</v>
      </c>
      <c r="DP41" s="434">
        <f t="shared" si="165"/>
        <v>0</v>
      </c>
      <c r="DQ41" s="434">
        <f t="shared" si="165"/>
        <v>0</v>
      </c>
      <c r="DR41" s="434">
        <f t="shared" si="165"/>
        <v>0</v>
      </c>
      <c r="DS41" s="434">
        <f t="shared" si="165"/>
        <v>0</v>
      </c>
      <c r="DT41" s="434">
        <f t="shared" si="165"/>
        <v>0</v>
      </c>
      <c r="DU41" s="434">
        <f t="shared" si="165"/>
        <v>0</v>
      </c>
      <c r="DV41" s="434">
        <f t="shared" si="165"/>
        <v>0</v>
      </c>
      <c r="DW41" s="434">
        <f t="shared" si="165"/>
        <v>0</v>
      </c>
      <c r="DX41" s="434">
        <f t="shared" si="165"/>
        <v>0</v>
      </c>
      <c r="DY41" s="434">
        <f t="shared" si="165"/>
        <v>0</v>
      </c>
      <c r="DZ41" s="434">
        <f t="shared" si="165"/>
        <v>0</v>
      </c>
      <c r="EA41" s="434">
        <f t="shared" si="165"/>
        <v>0</v>
      </c>
      <c r="EB41" s="434">
        <f t="shared" ref="EB41:GM41" si="166">IF(AND(EB104=0,EB113=0,EB25&gt;0),EB33,0)</f>
        <v>0</v>
      </c>
      <c r="EC41" s="434">
        <f t="shared" si="166"/>
        <v>0</v>
      </c>
      <c r="ED41" s="434">
        <f t="shared" si="166"/>
        <v>0</v>
      </c>
      <c r="EE41" s="434">
        <f t="shared" si="166"/>
        <v>0</v>
      </c>
      <c r="EF41" s="434">
        <f t="shared" si="166"/>
        <v>0</v>
      </c>
      <c r="EG41" s="434">
        <f t="shared" si="166"/>
        <v>0</v>
      </c>
      <c r="EH41" s="434">
        <f t="shared" si="166"/>
        <v>0</v>
      </c>
      <c r="EI41" s="434">
        <f t="shared" si="166"/>
        <v>0</v>
      </c>
      <c r="EJ41" s="434">
        <f t="shared" si="166"/>
        <v>0</v>
      </c>
      <c r="EK41" s="434">
        <f t="shared" si="166"/>
        <v>0</v>
      </c>
      <c r="EL41" s="434">
        <f t="shared" si="166"/>
        <v>0</v>
      </c>
      <c r="EM41" s="434">
        <f t="shared" si="166"/>
        <v>0</v>
      </c>
      <c r="EN41" s="434">
        <f t="shared" si="166"/>
        <v>0</v>
      </c>
      <c r="EO41" s="434">
        <f t="shared" si="166"/>
        <v>0</v>
      </c>
      <c r="EP41" s="434">
        <f t="shared" si="166"/>
        <v>0</v>
      </c>
      <c r="EQ41" s="434">
        <f t="shared" si="166"/>
        <v>0</v>
      </c>
      <c r="ER41" s="434">
        <f t="shared" si="166"/>
        <v>0</v>
      </c>
      <c r="ES41" s="434">
        <f t="shared" si="166"/>
        <v>0</v>
      </c>
      <c r="ET41" s="434">
        <f t="shared" si="166"/>
        <v>0</v>
      </c>
      <c r="EU41" s="434">
        <f t="shared" si="166"/>
        <v>0</v>
      </c>
      <c r="EV41" s="434">
        <f t="shared" si="166"/>
        <v>0</v>
      </c>
      <c r="EW41" s="434">
        <f t="shared" si="166"/>
        <v>0</v>
      </c>
      <c r="EX41" s="434">
        <f t="shared" si="166"/>
        <v>0</v>
      </c>
      <c r="EY41" s="434">
        <f t="shared" si="166"/>
        <v>0</v>
      </c>
      <c r="EZ41" s="434">
        <f t="shared" si="166"/>
        <v>0</v>
      </c>
      <c r="FA41" s="434">
        <f t="shared" si="166"/>
        <v>0</v>
      </c>
      <c r="FB41" s="434">
        <f t="shared" si="166"/>
        <v>0</v>
      </c>
      <c r="FC41" s="434">
        <f t="shared" si="166"/>
        <v>0</v>
      </c>
      <c r="FD41" s="434">
        <f t="shared" si="166"/>
        <v>0</v>
      </c>
      <c r="FE41" s="434">
        <f t="shared" si="166"/>
        <v>1655.105452845542</v>
      </c>
      <c r="FF41" s="434">
        <f t="shared" si="166"/>
        <v>1678.3898567858457</v>
      </c>
      <c r="FG41" s="434">
        <f t="shared" si="166"/>
        <v>1701.6742583208879</v>
      </c>
      <c r="FH41" s="434">
        <f t="shared" si="166"/>
        <v>1724.9586574537745</v>
      </c>
      <c r="FI41" s="434">
        <f t="shared" si="166"/>
        <v>1748.2430541875806</v>
      </c>
      <c r="FJ41" s="434">
        <f t="shared" si="166"/>
        <v>1771.5274485253519</v>
      </c>
      <c r="FK41" s="434">
        <f t="shared" si="166"/>
        <v>1794.8118404701049</v>
      </c>
      <c r="FL41" s="434">
        <f t="shared" si="166"/>
        <v>1818.0962300248264</v>
      </c>
      <c r="FM41" s="434">
        <f t="shared" si="166"/>
        <v>1841.3806171924728</v>
      </c>
      <c r="FN41" s="434">
        <f t="shared" si="166"/>
        <v>1864.6650019759718</v>
      </c>
      <c r="FO41" s="434">
        <f t="shared" si="166"/>
        <v>1887.9493843782211</v>
      </c>
      <c r="FP41" s="434">
        <f t="shared" si="166"/>
        <v>1911.2337644020895</v>
      </c>
      <c r="FQ41" s="434">
        <f t="shared" si="166"/>
        <v>1934.5181420504152</v>
      </c>
      <c r="FR41" s="434">
        <f t="shared" si="166"/>
        <v>1957.8025173260082</v>
      </c>
      <c r="FS41" s="434">
        <f t="shared" si="166"/>
        <v>1981.0868902316486</v>
      </c>
      <c r="FT41" s="434">
        <f t="shared" si="166"/>
        <v>2004.3712607700863</v>
      </c>
      <c r="FU41" s="434">
        <f t="shared" si="166"/>
        <v>2027.6556289440437</v>
      </c>
      <c r="FV41" s="434">
        <f t="shared" si="166"/>
        <v>2050.9399947562124</v>
      </c>
      <c r="FW41" s="434">
        <f t="shared" si="166"/>
        <v>2074.2243582092556</v>
      </c>
      <c r="FX41" s="434">
        <f t="shared" si="166"/>
        <v>2097.5087193058062</v>
      </c>
      <c r="FY41" s="434">
        <f t="shared" si="166"/>
        <v>2120.7930780484694</v>
      </c>
      <c r="FZ41" s="434">
        <f t="shared" si="166"/>
        <v>2144.0774344398201</v>
      </c>
      <c r="GA41" s="434">
        <f t="shared" si="166"/>
        <v>2167.3617884824043</v>
      </c>
      <c r="GB41" s="434">
        <f t="shared" si="166"/>
        <v>2190.6461401787392</v>
      </c>
      <c r="GC41" s="434">
        <f t="shared" si="166"/>
        <v>2213.9304895313126</v>
      </c>
      <c r="GD41" s="434">
        <f t="shared" si="166"/>
        <v>2237.2148365425842</v>
      </c>
      <c r="GE41" s="434">
        <f t="shared" si="166"/>
        <v>2260.4991812149833</v>
      </c>
      <c r="GF41" s="434">
        <f t="shared" si="166"/>
        <v>2283.783523550911</v>
      </c>
      <c r="GG41" s="434">
        <f t="shared" si="166"/>
        <v>2307.0678635527388</v>
      </c>
      <c r="GH41" s="434">
        <f t="shared" si="166"/>
        <v>2330.3522012228109</v>
      </c>
      <c r="GI41" s="434">
        <f t="shared" si="166"/>
        <v>2353.6365365634406</v>
      </c>
      <c r="GJ41" s="434">
        <f t="shared" si="166"/>
        <v>2376.9208695769144</v>
      </c>
      <c r="GK41" s="434">
        <f t="shared" si="166"/>
        <v>2400.2052002654877</v>
      </c>
      <c r="GL41" s="434">
        <f t="shared" si="166"/>
        <v>2423.4895286313886</v>
      </c>
      <c r="GM41" s="434">
        <f t="shared" si="166"/>
        <v>2446.7738546768164</v>
      </c>
      <c r="GN41" s="434">
        <f t="shared" ref="GN41:IR41" si="167">IF(AND(GN104=0,GN113=0,GN25&gt;0),GN33,0)</f>
        <v>2470.0581784039414</v>
      </c>
      <c r="GO41" s="434">
        <f t="shared" si="167"/>
        <v>2493.3424998149053</v>
      </c>
      <c r="GP41" s="434">
        <f t="shared" si="167"/>
        <v>2516.62681891182</v>
      </c>
      <c r="GQ41" s="434">
        <f t="shared" si="167"/>
        <v>2539.911135696771</v>
      </c>
      <c r="GR41" s="434">
        <f t="shared" si="167"/>
        <v>2563.1954501718133</v>
      </c>
      <c r="GS41" s="434">
        <f t="shared" si="167"/>
        <v>2586.4797623389736</v>
      </c>
      <c r="GT41" s="434">
        <f t="shared" si="167"/>
        <v>2609.7640722002502</v>
      </c>
      <c r="GU41" s="434">
        <f t="shared" si="167"/>
        <v>2633.0483797576135</v>
      </c>
      <c r="GV41" s="434">
        <f t="shared" si="167"/>
        <v>2656.3326850130043</v>
      </c>
      <c r="GW41" s="434">
        <f t="shared" si="167"/>
        <v>2679.6169879683353</v>
      </c>
      <c r="GX41" s="434">
        <f t="shared" si="167"/>
        <v>2702.9012886254914</v>
      </c>
      <c r="GY41" s="434">
        <f t="shared" si="167"/>
        <v>2726.185586986328</v>
      </c>
      <c r="GZ41" s="434">
        <f t="shared" si="167"/>
        <v>2749.4698830526727</v>
      </c>
      <c r="HA41" s="434">
        <f t="shared" si="167"/>
        <v>2772.7541768263245</v>
      </c>
      <c r="HB41" s="434">
        <f t="shared" si="167"/>
        <v>2796.0384683090533</v>
      </c>
      <c r="HC41" s="434">
        <f t="shared" si="167"/>
        <v>2819.3227575026021</v>
      </c>
      <c r="HD41" s="434">
        <f t="shared" si="167"/>
        <v>2842.607044408684</v>
      </c>
      <c r="HE41" s="434">
        <f t="shared" si="167"/>
        <v>2865.8913290289856</v>
      </c>
      <c r="HF41" s="434">
        <f t="shared" si="167"/>
        <v>2889.1756113651631</v>
      </c>
      <c r="HG41" s="434">
        <f t="shared" si="167"/>
        <v>2912.4598914188459</v>
      </c>
      <c r="HH41" s="434">
        <f t="shared" si="167"/>
        <v>2935.7441691916342</v>
      </c>
      <c r="HI41" s="434">
        <f t="shared" si="167"/>
        <v>2959.028444685101</v>
      </c>
      <c r="HJ41" s="434">
        <f t="shared" si="167"/>
        <v>2982.3127179007902</v>
      </c>
      <c r="HK41" s="434">
        <f t="shared" si="167"/>
        <v>3005.5969888402183</v>
      </c>
      <c r="HL41" s="434">
        <f t="shared" si="167"/>
        <v>3028.8812575048719</v>
      </c>
      <c r="HM41" s="434">
        <f t="shared" si="167"/>
        <v>3052.1655238962117</v>
      </c>
      <c r="HN41" s="434">
        <f t="shared" si="167"/>
        <v>3075.4497880156687</v>
      </c>
      <c r="HO41" s="434">
        <f t="shared" si="167"/>
        <v>3098.7340498646463</v>
      </c>
      <c r="HP41" s="434">
        <f t="shared" si="167"/>
        <v>3122.0183094445201</v>
      </c>
      <c r="HQ41" s="434">
        <f t="shared" si="167"/>
        <v>3145.3025667566367</v>
      </c>
      <c r="HR41" s="434">
        <f t="shared" si="167"/>
        <v>3168.5868218023152</v>
      </c>
      <c r="HS41" s="434">
        <f t="shared" si="167"/>
        <v>3191.8710745828466</v>
      </c>
      <c r="HT41" s="434">
        <f t="shared" si="167"/>
        <v>3215.1553250994943</v>
      </c>
      <c r="HU41" s="434">
        <f t="shared" si="167"/>
        <v>3238.4395733534921</v>
      </c>
      <c r="HV41" s="434">
        <f t="shared" si="167"/>
        <v>3261.723819346048</v>
      </c>
      <c r="HW41" s="434">
        <f t="shared" si="167"/>
        <v>3285.00806307834</v>
      </c>
      <c r="HX41" s="434">
        <f t="shared" si="167"/>
        <v>3308.2923045515199</v>
      </c>
      <c r="HY41" s="434">
        <f t="shared" si="167"/>
        <v>3331.5765437667096</v>
      </c>
      <c r="HZ41" s="434">
        <f t="shared" si="167"/>
        <v>3354.8607807250046</v>
      </c>
      <c r="IA41" s="434">
        <f t="shared" si="167"/>
        <v>3378.1450154274717</v>
      </c>
      <c r="IB41" s="434">
        <f t="shared" si="167"/>
        <v>3401.4292478751499</v>
      </c>
      <c r="IC41" s="434">
        <f t="shared" si="167"/>
        <v>3424.7134780690508</v>
      </c>
      <c r="ID41" s="434">
        <f t="shared" si="167"/>
        <v>3447.9977060101573</v>
      </c>
      <c r="IE41" s="434">
        <f t="shared" si="167"/>
        <v>3471.2819316994246</v>
      </c>
      <c r="IF41" s="434">
        <f t="shared" si="167"/>
        <v>3494.5661551377807</v>
      </c>
      <c r="IG41" s="434">
        <f t="shared" si="167"/>
        <v>3517.8503763261247</v>
      </c>
      <c r="IH41" s="434">
        <f t="shared" si="167"/>
        <v>3541.1345952653282</v>
      </c>
      <c r="II41" s="434">
        <f t="shared" si="167"/>
        <v>3564.4188119562355</v>
      </c>
      <c r="IJ41" s="434">
        <f t="shared" si="167"/>
        <v>3587.7030263996626</v>
      </c>
      <c r="IK41" s="434">
        <f t="shared" si="167"/>
        <v>3610.9872385963977</v>
      </c>
      <c r="IL41" s="434">
        <f t="shared" si="167"/>
        <v>3634.2714485472002</v>
      </c>
      <c r="IM41" s="434">
        <f t="shared" si="167"/>
        <v>3657.5556562528041</v>
      </c>
      <c r="IN41" s="434">
        <f t="shared" si="167"/>
        <v>3680.8398617139137</v>
      </c>
      <c r="IO41" s="434">
        <f t="shared" si="167"/>
        <v>3704.1240649312058</v>
      </c>
      <c r="IP41" s="434">
        <f t="shared" si="167"/>
        <v>3727.4082659053302</v>
      </c>
      <c r="IQ41" s="434">
        <f t="shared" si="167"/>
        <v>3750.6924646369071</v>
      </c>
      <c r="IR41" s="435">
        <f t="shared" si="167"/>
        <v>3773.9766611265313</v>
      </c>
    </row>
    <row r="42" spans="1:252" ht="12" customHeight="1" x14ac:dyDescent="0.25">
      <c r="A42" s="432" t="s">
        <v>117</v>
      </c>
      <c r="B42" s="433"/>
      <c r="C42" s="434">
        <f>IF(AND(C178=1,ABS(C104)+ABS(C113)&gt;0),C25,0)</f>
        <v>0</v>
      </c>
      <c r="D42" s="434">
        <f t="shared" ref="D42:BO42" si="168">IF(AND(D178=1,ABS(D104)+ABS(D113)&gt;0),D25,0)</f>
        <v>0</v>
      </c>
      <c r="E42" s="434">
        <f t="shared" si="168"/>
        <v>0</v>
      </c>
      <c r="F42" s="434">
        <f t="shared" si="168"/>
        <v>0</v>
      </c>
      <c r="G42" s="434">
        <f t="shared" si="168"/>
        <v>0</v>
      </c>
      <c r="H42" s="434">
        <f t="shared" si="168"/>
        <v>0</v>
      </c>
      <c r="I42" s="434">
        <f t="shared" si="168"/>
        <v>0</v>
      </c>
      <c r="J42" s="434">
        <f t="shared" si="168"/>
        <v>0</v>
      </c>
      <c r="K42" s="434">
        <f t="shared" si="168"/>
        <v>0</v>
      </c>
      <c r="L42" s="434">
        <f t="shared" si="168"/>
        <v>0</v>
      </c>
      <c r="M42" s="434">
        <f t="shared" si="168"/>
        <v>0</v>
      </c>
      <c r="N42" s="434">
        <f t="shared" si="168"/>
        <v>0</v>
      </c>
      <c r="O42" s="434">
        <f t="shared" si="168"/>
        <v>0</v>
      </c>
      <c r="P42" s="434">
        <f t="shared" si="168"/>
        <v>0</v>
      </c>
      <c r="Q42" s="434">
        <f t="shared" si="168"/>
        <v>0</v>
      </c>
      <c r="R42" s="434">
        <f t="shared" si="168"/>
        <v>0</v>
      </c>
      <c r="S42" s="434">
        <f t="shared" si="168"/>
        <v>0</v>
      </c>
      <c r="T42" s="434">
        <f t="shared" si="168"/>
        <v>0</v>
      </c>
      <c r="U42" s="434">
        <f t="shared" si="168"/>
        <v>0</v>
      </c>
      <c r="V42" s="434">
        <f t="shared" si="168"/>
        <v>0</v>
      </c>
      <c r="W42" s="434">
        <f t="shared" si="168"/>
        <v>0</v>
      </c>
      <c r="X42" s="434">
        <f t="shared" si="168"/>
        <v>0</v>
      </c>
      <c r="Y42" s="434">
        <f t="shared" si="168"/>
        <v>0</v>
      </c>
      <c r="Z42" s="434">
        <f t="shared" si="168"/>
        <v>0</v>
      </c>
      <c r="AA42" s="434">
        <f t="shared" si="168"/>
        <v>0</v>
      </c>
      <c r="AB42" s="434">
        <f t="shared" si="168"/>
        <v>0</v>
      </c>
      <c r="AC42" s="434">
        <f t="shared" si="168"/>
        <v>0</v>
      </c>
      <c r="AD42" s="434">
        <f t="shared" si="168"/>
        <v>0</v>
      </c>
      <c r="AE42" s="434">
        <f t="shared" si="168"/>
        <v>0</v>
      </c>
      <c r="AF42" s="434">
        <f t="shared" si="168"/>
        <v>0</v>
      </c>
      <c r="AG42" s="434">
        <f t="shared" si="168"/>
        <v>0</v>
      </c>
      <c r="AH42" s="434">
        <f t="shared" si="168"/>
        <v>0</v>
      </c>
      <c r="AI42" s="434">
        <f t="shared" si="168"/>
        <v>0</v>
      </c>
      <c r="AJ42" s="434">
        <f t="shared" si="168"/>
        <v>0</v>
      </c>
      <c r="AK42" s="434">
        <f t="shared" si="168"/>
        <v>0</v>
      </c>
      <c r="AL42" s="434">
        <f t="shared" si="168"/>
        <v>0</v>
      </c>
      <c r="AM42" s="434">
        <f t="shared" si="168"/>
        <v>0</v>
      </c>
      <c r="AN42" s="434">
        <f t="shared" si="168"/>
        <v>0</v>
      </c>
      <c r="AO42" s="434">
        <f t="shared" si="168"/>
        <v>0</v>
      </c>
      <c r="AP42" s="434">
        <f t="shared" si="168"/>
        <v>0</v>
      </c>
      <c r="AQ42" s="434">
        <f t="shared" si="168"/>
        <v>0</v>
      </c>
      <c r="AR42" s="434">
        <f t="shared" si="168"/>
        <v>0</v>
      </c>
      <c r="AS42" s="434">
        <f t="shared" si="168"/>
        <v>0</v>
      </c>
      <c r="AT42" s="434">
        <f t="shared" si="168"/>
        <v>0</v>
      </c>
      <c r="AU42" s="434">
        <f t="shared" si="168"/>
        <v>0</v>
      </c>
      <c r="AV42" s="434">
        <f t="shared" si="168"/>
        <v>0</v>
      </c>
      <c r="AW42" s="434">
        <f t="shared" si="168"/>
        <v>0</v>
      </c>
      <c r="AX42" s="434">
        <f t="shared" si="168"/>
        <v>0</v>
      </c>
      <c r="AY42" s="434">
        <f t="shared" si="168"/>
        <v>0</v>
      </c>
      <c r="AZ42" s="434">
        <f t="shared" si="168"/>
        <v>0</v>
      </c>
      <c r="BA42" s="434">
        <f t="shared" si="168"/>
        <v>0</v>
      </c>
      <c r="BB42" s="434">
        <f t="shared" si="168"/>
        <v>0</v>
      </c>
      <c r="BC42" s="434">
        <f t="shared" si="168"/>
        <v>0</v>
      </c>
      <c r="BD42" s="434">
        <f t="shared" si="168"/>
        <v>0</v>
      </c>
      <c r="BE42" s="434">
        <f t="shared" si="168"/>
        <v>0</v>
      </c>
      <c r="BF42" s="434">
        <f t="shared" si="168"/>
        <v>0</v>
      </c>
      <c r="BG42" s="434">
        <f t="shared" si="168"/>
        <v>0</v>
      </c>
      <c r="BH42" s="434">
        <f t="shared" si="168"/>
        <v>0</v>
      </c>
      <c r="BI42" s="434">
        <f t="shared" si="168"/>
        <v>0</v>
      </c>
      <c r="BJ42" s="434">
        <f t="shared" si="168"/>
        <v>0</v>
      </c>
      <c r="BK42" s="434">
        <f t="shared" si="168"/>
        <v>0</v>
      </c>
      <c r="BL42" s="434">
        <f t="shared" si="168"/>
        <v>0</v>
      </c>
      <c r="BM42" s="434">
        <f t="shared" si="168"/>
        <v>0</v>
      </c>
      <c r="BN42" s="434">
        <f t="shared" si="168"/>
        <v>0</v>
      </c>
      <c r="BO42" s="434">
        <f t="shared" si="168"/>
        <v>0</v>
      </c>
      <c r="BP42" s="434">
        <f t="shared" ref="BP42:EA42" si="169">IF(AND(BP178=1,ABS(BP104)+ABS(BP113)&gt;0),BP25,0)</f>
        <v>0</v>
      </c>
      <c r="BQ42" s="434">
        <f t="shared" si="169"/>
        <v>0</v>
      </c>
      <c r="BR42" s="434">
        <f t="shared" si="169"/>
        <v>0</v>
      </c>
      <c r="BS42" s="434">
        <f t="shared" si="169"/>
        <v>0</v>
      </c>
      <c r="BT42" s="434">
        <f t="shared" si="169"/>
        <v>0</v>
      </c>
      <c r="BU42" s="434">
        <f t="shared" si="169"/>
        <v>0</v>
      </c>
      <c r="BV42" s="434">
        <f t="shared" si="169"/>
        <v>0</v>
      </c>
      <c r="BW42" s="434">
        <f t="shared" si="169"/>
        <v>0</v>
      </c>
      <c r="BX42" s="434">
        <f t="shared" si="169"/>
        <v>0</v>
      </c>
      <c r="BY42" s="434">
        <f t="shared" si="169"/>
        <v>0</v>
      </c>
      <c r="BZ42" s="434">
        <f t="shared" si="169"/>
        <v>0</v>
      </c>
      <c r="CA42" s="434">
        <f t="shared" si="169"/>
        <v>0</v>
      </c>
      <c r="CB42" s="434">
        <f t="shared" si="169"/>
        <v>0</v>
      </c>
      <c r="CC42" s="434">
        <f t="shared" si="169"/>
        <v>0</v>
      </c>
      <c r="CD42" s="434">
        <f t="shared" si="169"/>
        <v>0</v>
      </c>
      <c r="CE42" s="434">
        <f t="shared" si="169"/>
        <v>0</v>
      </c>
      <c r="CF42" s="434">
        <f t="shared" si="169"/>
        <v>0</v>
      </c>
      <c r="CG42" s="434">
        <f t="shared" si="169"/>
        <v>0</v>
      </c>
      <c r="CH42" s="434">
        <f t="shared" si="169"/>
        <v>0</v>
      </c>
      <c r="CI42" s="434">
        <f t="shared" si="169"/>
        <v>0</v>
      </c>
      <c r="CJ42" s="434">
        <f t="shared" si="169"/>
        <v>0</v>
      </c>
      <c r="CK42" s="434">
        <f t="shared" si="169"/>
        <v>0</v>
      </c>
      <c r="CL42" s="434">
        <f t="shared" si="169"/>
        <v>0</v>
      </c>
      <c r="CM42" s="434">
        <f t="shared" si="169"/>
        <v>0</v>
      </c>
      <c r="CN42" s="434">
        <f t="shared" si="169"/>
        <v>0</v>
      </c>
      <c r="CO42" s="434">
        <f t="shared" si="169"/>
        <v>0</v>
      </c>
      <c r="CP42" s="434">
        <f t="shared" si="169"/>
        <v>0</v>
      </c>
      <c r="CQ42" s="434">
        <f t="shared" si="169"/>
        <v>0</v>
      </c>
      <c r="CR42" s="434">
        <f t="shared" si="169"/>
        <v>0</v>
      </c>
      <c r="CS42" s="434">
        <f t="shared" si="169"/>
        <v>0</v>
      </c>
      <c r="CT42" s="434">
        <f t="shared" si="169"/>
        <v>0</v>
      </c>
      <c r="CU42" s="434">
        <f t="shared" si="169"/>
        <v>0</v>
      </c>
      <c r="CV42" s="434">
        <f t="shared" si="169"/>
        <v>0</v>
      </c>
      <c r="CW42" s="434">
        <f t="shared" si="169"/>
        <v>0</v>
      </c>
      <c r="CX42" s="434">
        <f t="shared" si="169"/>
        <v>0</v>
      </c>
      <c r="CY42" s="434">
        <f t="shared" si="169"/>
        <v>0</v>
      </c>
      <c r="CZ42" s="434">
        <f t="shared" si="169"/>
        <v>0</v>
      </c>
      <c r="DA42" s="434">
        <f t="shared" si="169"/>
        <v>0</v>
      </c>
      <c r="DB42" s="434">
        <f t="shared" si="169"/>
        <v>0</v>
      </c>
      <c r="DC42" s="434">
        <f t="shared" si="169"/>
        <v>0</v>
      </c>
      <c r="DD42" s="434">
        <f t="shared" si="169"/>
        <v>0</v>
      </c>
      <c r="DE42" s="434">
        <f t="shared" si="169"/>
        <v>0</v>
      </c>
      <c r="DF42" s="434">
        <f t="shared" si="169"/>
        <v>0</v>
      </c>
      <c r="DG42" s="434">
        <f t="shared" si="169"/>
        <v>0</v>
      </c>
      <c r="DH42" s="434">
        <f t="shared" si="169"/>
        <v>0</v>
      </c>
      <c r="DI42" s="434">
        <f t="shared" si="169"/>
        <v>0</v>
      </c>
      <c r="DJ42" s="434">
        <f t="shared" si="169"/>
        <v>0</v>
      </c>
      <c r="DK42" s="434">
        <f t="shared" si="169"/>
        <v>0</v>
      </c>
      <c r="DL42" s="434">
        <f t="shared" si="169"/>
        <v>0</v>
      </c>
      <c r="DM42" s="434">
        <f t="shared" si="169"/>
        <v>0</v>
      </c>
      <c r="DN42" s="434">
        <f t="shared" si="169"/>
        <v>0</v>
      </c>
      <c r="DO42" s="434">
        <f t="shared" si="169"/>
        <v>0</v>
      </c>
      <c r="DP42" s="434">
        <f t="shared" si="169"/>
        <v>0</v>
      </c>
      <c r="DQ42" s="434">
        <f t="shared" si="169"/>
        <v>0</v>
      </c>
      <c r="DR42" s="434">
        <f t="shared" si="169"/>
        <v>0</v>
      </c>
      <c r="DS42" s="434">
        <f t="shared" si="169"/>
        <v>0</v>
      </c>
      <c r="DT42" s="434">
        <f t="shared" si="169"/>
        <v>0</v>
      </c>
      <c r="DU42" s="434">
        <f t="shared" si="169"/>
        <v>0</v>
      </c>
      <c r="DV42" s="434">
        <f t="shared" si="169"/>
        <v>0</v>
      </c>
      <c r="DW42" s="434">
        <f t="shared" si="169"/>
        <v>0</v>
      </c>
      <c r="DX42" s="434">
        <f t="shared" si="169"/>
        <v>0</v>
      </c>
      <c r="DY42" s="434">
        <f t="shared" si="169"/>
        <v>0</v>
      </c>
      <c r="DZ42" s="434">
        <f t="shared" si="169"/>
        <v>0</v>
      </c>
      <c r="EA42" s="434">
        <f t="shared" si="169"/>
        <v>0</v>
      </c>
      <c r="EB42" s="434">
        <f t="shared" ref="EB42:GM42" si="170">IF(AND(EB178=1,ABS(EB104)+ABS(EB113)&gt;0),EB25,0)</f>
        <v>0</v>
      </c>
      <c r="EC42" s="434">
        <f t="shared" si="170"/>
        <v>0</v>
      </c>
      <c r="ED42" s="434">
        <f t="shared" si="170"/>
        <v>0</v>
      </c>
      <c r="EE42" s="434">
        <f t="shared" si="170"/>
        <v>0</v>
      </c>
      <c r="EF42" s="434">
        <f t="shared" si="170"/>
        <v>0</v>
      </c>
      <c r="EG42" s="434">
        <f t="shared" si="170"/>
        <v>240.455910507825</v>
      </c>
      <c r="EH42" s="434">
        <f t="shared" si="170"/>
        <v>240.41179356075037</v>
      </c>
      <c r="EI42" s="434">
        <f t="shared" si="170"/>
        <v>240.36531205413684</v>
      </c>
      <c r="EJ42" s="434">
        <f t="shared" si="170"/>
        <v>240.31662149337214</v>
      </c>
      <c r="EK42" s="434">
        <f t="shared" si="170"/>
        <v>240.26587461388073</v>
      </c>
      <c r="EL42" s="434">
        <f t="shared" si="170"/>
        <v>240.21322427643869</v>
      </c>
      <c r="EM42" s="434">
        <f t="shared" si="170"/>
        <v>240.15882636531225</v>
      </c>
      <c r="EN42" s="434">
        <f t="shared" si="170"/>
        <v>240.10283399262676</v>
      </c>
      <c r="EO42" s="434">
        <f t="shared" si="170"/>
        <v>240.04540040210523</v>
      </c>
      <c r="EP42" s="434">
        <f t="shared" si="170"/>
        <v>239.98668187563317</v>
      </c>
      <c r="EQ42" s="434">
        <f t="shared" si="170"/>
        <v>239.93415698970878</v>
      </c>
      <c r="ER42" s="434">
        <f t="shared" si="170"/>
        <v>239.89362591212537</v>
      </c>
      <c r="ES42" s="434">
        <f t="shared" si="170"/>
        <v>239.86228352239803</v>
      </c>
      <c r="ET42" s="434">
        <f t="shared" si="170"/>
        <v>239.838014818537</v>
      </c>
      <c r="EU42" s="434">
        <f t="shared" si="170"/>
        <v>239.81922737258824</v>
      </c>
      <c r="EV42" s="434">
        <f t="shared" si="170"/>
        <v>239.80472224654892</v>
      </c>
      <c r="EW42" s="434">
        <f t="shared" si="170"/>
        <v>239.7935968039109</v>
      </c>
      <c r="EX42" s="434">
        <f t="shared" si="170"/>
        <v>239.78517151610956</v>
      </c>
      <c r="EY42" s="434">
        <f t="shared" si="170"/>
        <v>239.77885270988855</v>
      </c>
      <c r="EZ42" s="434">
        <f t="shared" si="170"/>
        <v>239.77411421244415</v>
      </c>
      <c r="FA42" s="434">
        <f t="shared" si="170"/>
        <v>239.77063941314745</v>
      </c>
      <c r="FB42" s="434">
        <f t="shared" si="170"/>
        <v>239.76834370314259</v>
      </c>
      <c r="FC42" s="434">
        <f t="shared" si="170"/>
        <v>239.76723602708873</v>
      </c>
      <c r="FD42" s="434">
        <f t="shared" si="170"/>
        <v>239.76732218705214</v>
      </c>
      <c r="FE42" s="434">
        <f t="shared" si="170"/>
        <v>0</v>
      </c>
      <c r="FF42" s="434">
        <f t="shared" si="170"/>
        <v>0</v>
      </c>
      <c r="FG42" s="434">
        <f t="shared" si="170"/>
        <v>0</v>
      </c>
      <c r="FH42" s="434">
        <f t="shared" si="170"/>
        <v>0</v>
      </c>
      <c r="FI42" s="434">
        <f t="shared" si="170"/>
        <v>0</v>
      </c>
      <c r="FJ42" s="434">
        <f t="shared" si="170"/>
        <v>0</v>
      </c>
      <c r="FK42" s="434">
        <f t="shared" si="170"/>
        <v>0</v>
      </c>
      <c r="FL42" s="434">
        <f t="shared" si="170"/>
        <v>0</v>
      </c>
      <c r="FM42" s="434">
        <f t="shared" si="170"/>
        <v>0</v>
      </c>
      <c r="FN42" s="434">
        <f t="shared" si="170"/>
        <v>0</v>
      </c>
      <c r="FO42" s="434">
        <f t="shared" si="170"/>
        <v>0</v>
      </c>
      <c r="FP42" s="434">
        <f t="shared" si="170"/>
        <v>0</v>
      </c>
      <c r="FQ42" s="434">
        <f t="shared" si="170"/>
        <v>0</v>
      </c>
      <c r="FR42" s="434">
        <f t="shared" si="170"/>
        <v>0</v>
      </c>
      <c r="FS42" s="434">
        <f t="shared" si="170"/>
        <v>0</v>
      </c>
      <c r="FT42" s="434">
        <f t="shared" si="170"/>
        <v>0</v>
      </c>
      <c r="FU42" s="434">
        <f t="shared" si="170"/>
        <v>0</v>
      </c>
      <c r="FV42" s="434">
        <f t="shared" si="170"/>
        <v>0</v>
      </c>
      <c r="FW42" s="434">
        <f t="shared" si="170"/>
        <v>0</v>
      </c>
      <c r="FX42" s="434">
        <f t="shared" si="170"/>
        <v>0</v>
      </c>
      <c r="FY42" s="434">
        <f t="shared" si="170"/>
        <v>0</v>
      </c>
      <c r="FZ42" s="434">
        <f t="shared" si="170"/>
        <v>0</v>
      </c>
      <c r="GA42" s="434">
        <f t="shared" si="170"/>
        <v>0</v>
      </c>
      <c r="GB42" s="434">
        <f t="shared" si="170"/>
        <v>0</v>
      </c>
      <c r="GC42" s="434">
        <f t="shared" si="170"/>
        <v>0</v>
      </c>
      <c r="GD42" s="434">
        <f t="shared" si="170"/>
        <v>0</v>
      </c>
      <c r="GE42" s="434">
        <f t="shared" si="170"/>
        <v>0</v>
      </c>
      <c r="GF42" s="434">
        <f t="shared" si="170"/>
        <v>0</v>
      </c>
      <c r="GG42" s="434">
        <f t="shared" si="170"/>
        <v>0</v>
      </c>
      <c r="GH42" s="434">
        <f t="shared" si="170"/>
        <v>0</v>
      </c>
      <c r="GI42" s="434">
        <f t="shared" si="170"/>
        <v>0</v>
      </c>
      <c r="GJ42" s="434">
        <f t="shared" si="170"/>
        <v>0</v>
      </c>
      <c r="GK42" s="434">
        <f t="shared" si="170"/>
        <v>0</v>
      </c>
      <c r="GL42" s="434">
        <f t="shared" si="170"/>
        <v>0</v>
      </c>
      <c r="GM42" s="434">
        <f t="shared" si="170"/>
        <v>0</v>
      </c>
      <c r="GN42" s="434">
        <f t="shared" ref="GN42:IR42" si="171">IF(AND(GN178=1,ABS(GN104)+ABS(GN113)&gt;0),GN25,0)</f>
        <v>0</v>
      </c>
      <c r="GO42" s="434">
        <f t="shared" si="171"/>
        <v>0</v>
      </c>
      <c r="GP42" s="434">
        <f t="shared" si="171"/>
        <v>0</v>
      </c>
      <c r="GQ42" s="434">
        <f t="shared" si="171"/>
        <v>0</v>
      </c>
      <c r="GR42" s="434">
        <f t="shared" si="171"/>
        <v>0</v>
      </c>
      <c r="GS42" s="434">
        <f t="shared" si="171"/>
        <v>0</v>
      </c>
      <c r="GT42" s="434">
        <f t="shared" si="171"/>
        <v>0</v>
      </c>
      <c r="GU42" s="434">
        <f t="shared" si="171"/>
        <v>0</v>
      </c>
      <c r="GV42" s="434">
        <f t="shared" si="171"/>
        <v>0</v>
      </c>
      <c r="GW42" s="434">
        <f t="shared" si="171"/>
        <v>0</v>
      </c>
      <c r="GX42" s="434">
        <f t="shared" si="171"/>
        <v>0</v>
      </c>
      <c r="GY42" s="434">
        <f t="shared" si="171"/>
        <v>0</v>
      </c>
      <c r="GZ42" s="434">
        <f t="shared" si="171"/>
        <v>0</v>
      </c>
      <c r="HA42" s="434">
        <f t="shared" si="171"/>
        <v>0</v>
      </c>
      <c r="HB42" s="434">
        <f t="shared" si="171"/>
        <v>0</v>
      </c>
      <c r="HC42" s="434">
        <f t="shared" si="171"/>
        <v>0</v>
      </c>
      <c r="HD42" s="434">
        <f t="shared" si="171"/>
        <v>0</v>
      </c>
      <c r="HE42" s="434">
        <f t="shared" si="171"/>
        <v>0</v>
      </c>
      <c r="HF42" s="434">
        <f t="shared" si="171"/>
        <v>0</v>
      </c>
      <c r="HG42" s="434">
        <f t="shared" si="171"/>
        <v>0</v>
      </c>
      <c r="HH42" s="434">
        <f t="shared" si="171"/>
        <v>0</v>
      </c>
      <c r="HI42" s="434">
        <f t="shared" si="171"/>
        <v>0</v>
      </c>
      <c r="HJ42" s="434">
        <f t="shared" si="171"/>
        <v>0</v>
      </c>
      <c r="HK42" s="434">
        <f t="shared" si="171"/>
        <v>0</v>
      </c>
      <c r="HL42" s="434">
        <f t="shared" si="171"/>
        <v>0</v>
      </c>
      <c r="HM42" s="434">
        <f t="shared" si="171"/>
        <v>0</v>
      </c>
      <c r="HN42" s="434">
        <f t="shared" si="171"/>
        <v>0</v>
      </c>
      <c r="HO42" s="434">
        <f t="shared" si="171"/>
        <v>0</v>
      </c>
      <c r="HP42" s="434">
        <f t="shared" si="171"/>
        <v>0</v>
      </c>
      <c r="HQ42" s="434">
        <f t="shared" si="171"/>
        <v>0</v>
      </c>
      <c r="HR42" s="434">
        <f t="shared" si="171"/>
        <v>0</v>
      </c>
      <c r="HS42" s="434">
        <f t="shared" si="171"/>
        <v>0</v>
      </c>
      <c r="HT42" s="434">
        <f t="shared" si="171"/>
        <v>0</v>
      </c>
      <c r="HU42" s="434">
        <f t="shared" si="171"/>
        <v>0</v>
      </c>
      <c r="HV42" s="434">
        <f t="shared" si="171"/>
        <v>0</v>
      </c>
      <c r="HW42" s="434">
        <f t="shared" si="171"/>
        <v>0</v>
      </c>
      <c r="HX42" s="434">
        <f t="shared" si="171"/>
        <v>0</v>
      </c>
      <c r="HY42" s="434">
        <f t="shared" si="171"/>
        <v>0</v>
      </c>
      <c r="HZ42" s="434">
        <f t="shared" si="171"/>
        <v>0</v>
      </c>
      <c r="IA42" s="434">
        <f t="shared" si="171"/>
        <v>0</v>
      </c>
      <c r="IB42" s="434">
        <f t="shared" si="171"/>
        <v>0</v>
      </c>
      <c r="IC42" s="434">
        <f t="shared" si="171"/>
        <v>0</v>
      </c>
      <c r="ID42" s="434">
        <f t="shared" si="171"/>
        <v>0</v>
      </c>
      <c r="IE42" s="434">
        <f t="shared" si="171"/>
        <v>0</v>
      </c>
      <c r="IF42" s="434">
        <f t="shared" si="171"/>
        <v>0</v>
      </c>
      <c r="IG42" s="434">
        <f t="shared" si="171"/>
        <v>0</v>
      </c>
      <c r="IH42" s="434">
        <f t="shared" si="171"/>
        <v>0</v>
      </c>
      <c r="II42" s="434">
        <f t="shared" si="171"/>
        <v>0</v>
      </c>
      <c r="IJ42" s="434">
        <f t="shared" si="171"/>
        <v>0</v>
      </c>
      <c r="IK42" s="434">
        <f t="shared" si="171"/>
        <v>0</v>
      </c>
      <c r="IL42" s="434">
        <f t="shared" si="171"/>
        <v>0</v>
      </c>
      <c r="IM42" s="434">
        <f t="shared" si="171"/>
        <v>0</v>
      </c>
      <c r="IN42" s="434">
        <f t="shared" si="171"/>
        <v>0</v>
      </c>
      <c r="IO42" s="434">
        <f t="shared" si="171"/>
        <v>0</v>
      </c>
      <c r="IP42" s="434">
        <f t="shared" si="171"/>
        <v>0</v>
      </c>
      <c r="IQ42" s="434">
        <f t="shared" si="171"/>
        <v>0</v>
      </c>
      <c r="IR42" s="435">
        <f t="shared" si="171"/>
        <v>0</v>
      </c>
    </row>
    <row r="43" spans="1:252" ht="12" customHeight="1" x14ac:dyDescent="0.25">
      <c r="A43" s="436" t="s">
        <v>118</v>
      </c>
      <c r="B43" s="437"/>
      <c r="C43" s="438">
        <f>IF(AND(C178=1,ABS(C104)+ABS(C113)&gt;0),C33,0)</f>
        <v>0</v>
      </c>
      <c r="D43" s="438">
        <f t="shared" ref="D43:BO43" si="172">IF(AND(D178=1,ABS(D104)+ABS(D113)&gt;0),D33,0)</f>
        <v>0</v>
      </c>
      <c r="E43" s="438">
        <f t="shared" si="172"/>
        <v>0</v>
      </c>
      <c r="F43" s="438">
        <f t="shared" si="172"/>
        <v>0</v>
      </c>
      <c r="G43" s="438">
        <f t="shared" si="172"/>
        <v>0</v>
      </c>
      <c r="H43" s="438">
        <f t="shared" si="172"/>
        <v>0</v>
      </c>
      <c r="I43" s="438">
        <f t="shared" si="172"/>
        <v>0</v>
      </c>
      <c r="J43" s="438">
        <f t="shared" si="172"/>
        <v>0</v>
      </c>
      <c r="K43" s="438">
        <f t="shared" si="172"/>
        <v>0</v>
      </c>
      <c r="L43" s="438">
        <f t="shared" si="172"/>
        <v>0</v>
      </c>
      <c r="M43" s="438">
        <f t="shared" si="172"/>
        <v>0</v>
      </c>
      <c r="N43" s="438">
        <f t="shared" si="172"/>
        <v>0</v>
      </c>
      <c r="O43" s="438">
        <f t="shared" si="172"/>
        <v>0</v>
      </c>
      <c r="P43" s="438">
        <f t="shared" si="172"/>
        <v>0</v>
      </c>
      <c r="Q43" s="438">
        <f t="shared" si="172"/>
        <v>0</v>
      </c>
      <c r="R43" s="438">
        <f t="shared" si="172"/>
        <v>0</v>
      </c>
      <c r="S43" s="438">
        <f t="shared" si="172"/>
        <v>0</v>
      </c>
      <c r="T43" s="438">
        <f t="shared" si="172"/>
        <v>0</v>
      </c>
      <c r="U43" s="438">
        <f t="shared" si="172"/>
        <v>0</v>
      </c>
      <c r="V43" s="438">
        <f t="shared" si="172"/>
        <v>0</v>
      </c>
      <c r="W43" s="438">
        <f t="shared" si="172"/>
        <v>0</v>
      </c>
      <c r="X43" s="438">
        <f t="shared" si="172"/>
        <v>0</v>
      </c>
      <c r="Y43" s="438">
        <f t="shared" si="172"/>
        <v>0</v>
      </c>
      <c r="Z43" s="438">
        <f t="shared" si="172"/>
        <v>0</v>
      </c>
      <c r="AA43" s="438">
        <f t="shared" si="172"/>
        <v>0</v>
      </c>
      <c r="AB43" s="438">
        <f t="shared" si="172"/>
        <v>0</v>
      </c>
      <c r="AC43" s="438">
        <f t="shared" si="172"/>
        <v>0</v>
      </c>
      <c r="AD43" s="438">
        <f t="shared" si="172"/>
        <v>0</v>
      </c>
      <c r="AE43" s="438">
        <f t="shared" si="172"/>
        <v>0</v>
      </c>
      <c r="AF43" s="438">
        <f t="shared" si="172"/>
        <v>0</v>
      </c>
      <c r="AG43" s="438">
        <f t="shared" si="172"/>
        <v>0</v>
      </c>
      <c r="AH43" s="438">
        <f t="shared" si="172"/>
        <v>0</v>
      </c>
      <c r="AI43" s="438">
        <f t="shared" si="172"/>
        <v>0</v>
      </c>
      <c r="AJ43" s="438">
        <f t="shared" si="172"/>
        <v>0</v>
      </c>
      <c r="AK43" s="438">
        <f t="shared" si="172"/>
        <v>0</v>
      </c>
      <c r="AL43" s="438">
        <f t="shared" si="172"/>
        <v>0</v>
      </c>
      <c r="AM43" s="438">
        <f t="shared" si="172"/>
        <v>0</v>
      </c>
      <c r="AN43" s="438">
        <f t="shared" si="172"/>
        <v>0</v>
      </c>
      <c r="AO43" s="438">
        <f t="shared" si="172"/>
        <v>0</v>
      </c>
      <c r="AP43" s="438">
        <f t="shared" si="172"/>
        <v>0</v>
      </c>
      <c r="AQ43" s="438">
        <f t="shared" si="172"/>
        <v>0</v>
      </c>
      <c r="AR43" s="438">
        <f t="shared" si="172"/>
        <v>0</v>
      </c>
      <c r="AS43" s="438">
        <f t="shared" si="172"/>
        <v>0</v>
      </c>
      <c r="AT43" s="438">
        <f t="shared" si="172"/>
        <v>0</v>
      </c>
      <c r="AU43" s="438">
        <f t="shared" si="172"/>
        <v>0</v>
      </c>
      <c r="AV43" s="438">
        <f t="shared" si="172"/>
        <v>0</v>
      </c>
      <c r="AW43" s="438">
        <f t="shared" si="172"/>
        <v>0</v>
      </c>
      <c r="AX43" s="438">
        <f t="shared" si="172"/>
        <v>0</v>
      </c>
      <c r="AY43" s="438">
        <f t="shared" si="172"/>
        <v>0</v>
      </c>
      <c r="AZ43" s="438">
        <f t="shared" si="172"/>
        <v>0</v>
      </c>
      <c r="BA43" s="438">
        <f t="shared" si="172"/>
        <v>0</v>
      </c>
      <c r="BB43" s="438">
        <f t="shared" si="172"/>
        <v>0</v>
      </c>
      <c r="BC43" s="438">
        <f t="shared" si="172"/>
        <v>0</v>
      </c>
      <c r="BD43" s="438">
        <f t="shared" si="172"/>
        <v>0</v>
      </c>
      <c r="BE43" s="438">
        <f t="shared" si="172"/>
        <v>0</v>
      </c>
      <c r="BF43" s="438">
        <f t="shared" si="172"/>
        <v>0</v>
      </c>
      <c r="BG43" s="438">
        <f t="shared" si="172"/>
        <v>0</v>
      </c>
      <c r="BH43" s="438">
        <f t="shared" si="172"/>
        <v>0</v>
      </c>
      <c r="BI43" s="438">
        <f t="shared" si="172"/>
        <v>0</v>
      </c>
      <c r="BJ43" s="438">
        <f t="shared" si="172"/>
        <v>0</v>
      </c>
      <c r="BK43" s="438">
        <f t="shared" si="172"/>
        <v>0</v>
      </c>
      <c r="BL43" s="438">
        <f t="shared" si="172"/>
        <v>0</v>
      </c>
      <c r="BM43" s="438">
        <f t="shared" si="172"/>
        <v>0</v>
      </c>
      <c r="BN43" s="438">
        <f t="shared" si="172"/>
        <v>0</v>
      </c>
      <c r="BO43" s="438">
        <f t="shared" si="172"/>
        <v>0</v>
      </c>
      <c r="BP43" s="438">
        <f t="shared" ref="BP43:EA43" si="173">IF(AND(BP178=1,ABS(BP104)+ABS(BP113)&gt;0),BP33,0)</f>
        <v>0</v>
      </c>
      <c r="BQ43" s="438">
        <f t="shared" si="173"/>
        <v>0</v>
      </c>
      <c r="BR43" s="438">
        <f t="shared" si="173"/>
        <v>0</v>
      </c>
      <c r="BS43" s="438">
        <f t="shared" si="173"/>
        <v>0</v>
      </c>
      <c r="BT43" s="438">
        <f t="shared" si="173"/>
        <v>0</v>
      </c>
      <c r="BU43" s="438">
        <f t="shared" si="173"/>
        <v>0</v>
      </c>
      <c r="BV43" s="438">
        <f t="shared" si="173"/>
        <v>0</v>
      </c>
      <c r="BW43" s="438">
        <f t="shared" si="173"/>
        <v>0</v>
      </c>
      <c r="BX43" s="438">
        <f t="shared" si="173"/>
        <v>0</v>
      </c>
      <c r="BY43" s="438">
        <f t="shared" si="173"/>
        <v>0</v>
      </c>
      <c r="BZ43" s="438">
        <f t="shared" si="173"/>
        <v>0</v>
      </c>
      <c r="CA43" s="438">
        <f t="shared" si="173"/>
        <v>0</v>
      </c>
      <c r="CB43" s="438">
        <f t="shared" si="173"/>
        <v>0</v>
      </c>
      <c r="CC43" s="438">
        <f t="shared" si="173"/>
        <v>0</v>
      </c>
      <c r="CD43" s="438">
        <f t="shared" si="173"/>
        <v>0</v>
      </c>
      <c r="CE43" s="438">
        <f t="shared" si="173"/>
        <v>0</v>
      </c>
      <c r="CF43" s="438">
        <f t="shared" si="173"/>
        <v>0</v>
      </c>
      <c r="CG43" s="438">
        <f t="shared" si="173"/>
        <v>0</v>
      </c>
      <c r="CH43" s="438">
        <f t="shared" si="173"/>
        <v>0</v>
      </c>
      <c r="CI43" s="438">
        <f t="shared" si="173"/>
        <v>0</v>
      </c>
      <c r="CJ43" s="438">
        <f t="shared" si="173"/>
        <v>0</v>
      </c>
      <c r="CK43" s="438">
        <f t="shared" si="173"/>
        <v>0</v>
      </c>
      <c r="CL43" s="438">
        <f t="shared" si="173"/>
        <v>0</v>
      </c>
      <c r="CM43" s="438">
        <f t="shared" si="173"/>
        <v>0</v>
      </c>
      <c r="CN43" s="438">
        <f t="shared" si="173"/>
        <v>0</v>
      </c>
      <c r="CO43" s="438">
        <f t="shared" si="173"/>
        <v>0</v>
      </c>
      <c r="CP43" s="438">
        <f t="shared" si="173"/>
        <v>0</v>
      </c>
      <c r="CQ43" s="438">
        <f t="shared" si="173"/>
        <v>0</v>
      </c>
      <c r="CR43" s="438">
        <f t="shared" si="173"/>
        <v>0</v>
      </c>
      <c r="CS43" s="438">
        <f t="shared" si="173"/>
        <v>0</v>
      </c>
      <c r="CT43" s="438">
        <f t="shared" si="173"/>
        <v>0</v>
      </c>
      <c r="CU43" s="438">
        <f t="shared" si="173"/>
        <v>0</v>
      </c>
      <c r="CV43" s="438">
        <f t="shared" si="173"/>
        <v>0</v>
      </c>
      <c r="CW43" s="438">
        <f t="shared" si="173"/>
        <v>0</v>
      </c>
      <c r="CX43" s="438">
        <f t="shared" si="173"/>
        <v>0</v>
      </c>
      <c r="CY43" s="438">
        <f t="shared" si="173"/>
        <v>0</v>
      </c>
      <c r="CZ43" s="438">
        <f t="shared" si="173"/>
        <v>0</v>
      </c>
      <c r="DA43" s="438">
        <f t="shared" si="173"/>
        <v>0</v>
      </c>
      <c r="DB43" s="438">
        <f t="shared" si="173"/>
        <v>0</v>
      </c>
      <c r="DC43" s="438">
        <f t="shared" si="173"/>
        <v>0</v>
      </c>
      <c r="DD43" s="438">
        <f t="shared" si="173"/>
        <v>0</v>
      </c>
      <c r="DE43" s="438">
        <f t="shared" si="173"/>
        <v>0</v>
      </c>
      <c r="DF43" s="438">
        <f t="shared" si="173"/>
        <v>0</v>
      </c>
      <c r="DG43" s="438">
        <f t="shared" si="173"/>
        <v>0</v>
      </c>
      <c r="DH43" s="438">
        <f t="shared" si="173"/>
        <v>0</v>
      </c>
      <c r="DI43" s="438">
        <f t="shared" si="173"/>
        <v>0</v>
      </c>
      <c r="DJ43" s="438">
        <f t="shared" si="173"/>
        <v>0</v>
      </c>
      <c r="DK43" s="438">
        <f t="shared" si="173"/>
        <v>0</v>
      </c>
      <c r="DL43" s="438">
        <f t="shared" si="173"/>
        <v>0</v>
      </c>
      <c r="DM43" s="438">
        <f t="shared" si="173"/>
        <v>0</v>
      </c>
      <c r="DN43" s="438">
        <f t="shared" si="173"/>
        <v>0</v>
      </c>
      <c r="DO43" s="438">
        <f t="shared" si="173"/>
        <v>0</v>
      </c>
      <c r="DP43" s="438">
        <f t="shared" si="173"/>
        <v>0</v>
      </c>
      <c r="DQ43" s="438">
        <f t="shared" si="173"/>
        <v>0</v>
      </c>
      <c r="DR43" s="438">
        <f t="shared" si="173"/>
        <v>0</v>
      </c>
      <c r="DS43" s="438">
        <f t="shared" si="173"/>
        <v>0</v>
      </c>
      <c r="DT43" s="438">
        <f t="shared" si="173"/>
        <v>0</v>
      </c>
      <c r="DU43" s="438">
        <f t="shared" si="173"/>
        <v>0</v>
      </c>
      <c r="DV43" s="438">
        <f t="shared" si="173"/>
        <v>0</v>
      </c>
      <c r="DW43" s="438">
        <f t="shared" si="173"/>
        <v>0</v>
      </c>
      <c r="DX43" s="438">
        <f t="shared" si="173"/>
        <v>0</v>
      </c>
      <c r="DY43" s="438">
        <f t="shared" si="173"/>
        <v>0</v>
      </c>
      <c r="DZ43" s="438">
        <f t="shared" si="173"/>
        <v>0</v>
      </c>
      <c r="EA43" s="438">
        <f t="shared" si="173"/>
        <v>0</v>
      </c>
      <c r="EB43" s="438">
        <f t="shared" ref="EB43:GM43" si="174">IF(AND(EB178=1,ABS(EB104)+ABS(EB113)&gt;0),EB33,0)</f>
        <v>0</v>
      </c>
      <c r="EC43" s="438">
        <f t="shared" si="174"/>
        <v>0</v>
      </c>
      <c r="ED43" s="438">
        <f t="shared" si="174"/>
        <v>0</v>
      </c>
      <c r="EE43" s="438">
        <f t="shared" si="174"/>
        <v>0</v>
      </c>
      <c r="EF43" s="438">
        <f t="shared" si="174"/>
        <v>0</v>
      </c>
      <c r="EG43" s="438">
        <f t="shared" si="174"/>
        <v>1099.0401844002652</v>
      </c>
      <c r="EH43" s="438">
        <f t="shared" si="174"/>
        <v>1121.9847997929078</v>
      </c>
      <c r="EI43" s="438">
        <f t="shared" si="174"/>
        <v>1144.951562861273</v>
      </c>
      <c r="EJ43" s="438">
        <f t="shared" si="174"/>
        <v>1167.9405331264884</v>
      </c>
      <c r="EK43" s="438">
        <f t="shared" si="174"/>
        <v>1190.9517186848309</v>
      </c>
      <c r="EL43" s="438">
        <f t="shared" si="174"/>
        <v>1213.9851271122973</v>
      </c>
      <c r="EM43" s="438">
        <f t="shared" si="174"/>
        <v>1237.0407654676467</v>
      </c>
      <c r="EN43" s="438">
        <f t="shared" si="174"/>
        <v>1260.1186402853662</v>
      </c>
      <c r="EO43" s="438">
        <f t="shared" si="174"/>
        <v>1283.2187575736718</v>
      </c>
      <c r="EP43" s="438">
        <f t="shared" si="174"/>
        <v>1306.3411228175451</v>
      </c>
      <c r="EQ43" s="438">
        <f t="shared" si="174"/>
        <v>1329.4857409716324</v>
      </c>
      <c r="ER43" s="438">
        <f t="shared" si="174"/>
        <v>1352.6526036431128</v>
      </c>
      <c r="ES43" s="438">
        <f t="shared" si="174"/>
        <v>1375.8416791816676</v>
      </c>
      <c r="ET43" s="438">
        <f t="shared" si="174"/>
        <v>1399.0529306349652</v>
      </c>
      <c r="EU43" s="438">
        <f t="shared" si="174"/>
        <v>1422.2863296066694</v>
      </c>
      <c r="EV43" s="438">
        <f t="shared" si="174"/>
        <v>1445.5418541530005</v>
      </c>
      <c r="EW43" s="438">
        <f t="shared" si="174"/>
        <v>1468.8194871921362</v>
      </c>
      <c r="EX43" s="438">
        <f t="shared" si="174"/>
        <v>1492.1077493052869</v>
      </c>
      <c r="EY43" s="438">
        <f t="shared" si="174"/>
        <v>1515.3951638184169</v>
      </c>
      <c r="EZ43" s="438">
        <f t="shared" si="174"/>
        <v>1538.681722273222</v>
      </c>
      <c r="FA43" s="438">
        <f t="shared" si="174"/>
        <v>1561.9674181822361</v>
      </c>
      <c r="FB43" s="438">
        <f t="shared" si="174"/>
        <v>1585.2522465411935</v>
      </c>
      <c r="FC43" s="438">
        <f t="shared" si="174"/>
        <v>1608.5366440520474</v>
      </c>
      <c r="FD43" s="438">
        <f t="shared" si="174"/>
        <v>1631.8210475502519</v>
      </c>
      <c r="FE43" s="438">
        <f t="shared" si="174"/>
        <v>0</v>
      </c>
      <c r="FF43" s="438">
        <f t="shared" si="174"/>
        <v>0</v>
      </c>
      <c r="FG43" s="438">
        <f t="shared" si="174"/>
        <v>0</v>
      </c>
      <c r="FH43" s="438">
        <f t="shared" si="174"/>
        <v>0</v>
      </c>
      <c r="FI43" s="438">
        <f t="shared" si="174"/>
        <v>0</v>
      </c>
      <c r="FJ43" s="438">
        <f t="shared" si="174"/>
        <v>0</v>
      </c>
      <c r="FK43" s="438">
        <f t="shared" si="174"/>
        <v>0</v>
      </c>
      <c r="FL43" s="438">
        <f t="shared" si="174"/>
        <v>0</v>
      </c>
      <c r="FM43" s="438">
        <f t="shared" si="174"/>
        <v>0</v>
      </c>
      <c r="FN43" s="438">
        <f t="shared" si="174"/>
        <v>0</v>
      </c>
      <c r="FO43" s="438">
        <f t="shared" si="174"/>
        <v>0</v>
      </c>
      <c r="FP43" s="438">
        <f t="shared" si="174"/>
        <v>0</v>
      </c>
      <c r="FQ43" s="438">
        <f t="shared" si="174"/>
        <v>0</v>
      </c>
      <c r="FR43" s="438">
        <f t="shared" si="174"/>
        <v>0</v>
      </c>
      <c r="FS43" s="438">
        <f t="shared" si="174"/>
        <v>0</v>
      </c>
      <c r="FT43" s="438">
        <f t="shared" si="174"/>
        <v>0</v>
      </c>
      <c r="FU43" s="438">
        <f t="shared" si="174"/>
        <v>0</v>
      </c>
      <c r="FV43" s="438">
        <f t="shared" si="174"/>
        <v>0</v>
      </c>
      <c r="FW43" s="438">
        <f t="shared" si="174"/>
        <v>0</v>
      </c>
      <c r="FX43" s="438">
        <f t="shared" si="174"/>
        <v>0</v>
      </c>
      <c r="FY43" s="438">
        <f t="shared" si="174"/>
        <v>0</v>
      </c>
      <c r="FZ43" s="438">
        <f t="shared" si="174"/>
        <v>0</v>
      </c>
      <c r="GA43" s="438">
        <f t="shared" si="174"/>
        <v>0</v>
      </c>
      <c r="GB43" s="438">
        <f t="shared" si="174"/>
        <v>0</v>
      </c>
      <c r="GC43" s="438">
        <f t="shared" si="174"/>
        <v>0</v>
      </c>
      <c r="GD43" s="438">
        <f t="shared" si="174"/>
        <v>0</v>
      </c>
      <c r="GE43" s="438">
        <f t="shared" si="174"/>
        <v>0</v>
      </c>
      <c r="GF43" s="438">
        <f t="shared" si="174"/>
        <v>0</v>
      </c>
      <c r="GG43" s="438">
        <f t="shared" si="174"/>
        <v>0</v>
      </c>
      <c r="GH43" s="438">
        <f t="shared" si="174"/>
        <v>0</v>
      </c>
      <c r="GI43" s="438">
        <f t="shared" si="174"/>
        <v>0</v>
      </c>
      <c r="GJ43" s="438">
        <f t="shared" si="174"/>
        <v>0</v>
      </c>
      <c r="GK43" s="438">
        <f t="shared" si="174"/>
        <v>0</v>
      </c>
      <c r="GL43" s="438">
        <f t="shared" si="174"/>
        <v>0</v>
      </c>
      <c r="GM43" s="438">
        <f t="shared" si="174"/>
        <v>0</v>
      </c>
      <c r="GN43" s="438">
        <f t="shared" ref="GN43:IR43" si="175">IF(AND(GN178=1,ABS(GN104)+ABS(GN113)&gt;0),GN33,0)</f>
        <v>0</v>
      </c>
      <c r="GO43" s="438">
        <f t="shared" si="175"/>
        <v>0</v>
      </c>
      <c r="GP43" s="438">
        <f t="shared" si="175"/>
        <v>0</v>
      </c>
      <c r="GQ43" s="438">
        <f t="shared" si="175"/>
        <v>0</v>
      </c>
      <c r="GR43" s="438">
        <f t="shared" si="175"/>
        <v>0</v>
      </c>
      <c r="GS43" s="438">
        <f t="shared" si="175"/>
        <v>0</v>
      </c>
      <c r="GT43" s="438">
        <f t="shared" si="175"/>
        <v>0</v>
      </c>
      <c r="GU43" s="438">
        <f t="shared" si="175"/>
        <v>0</v>
      </c>
      <c r="GV43" s="438">
        <f t="shared" si="175"/>
        <v>0</v>
      </c>
      <c r="GW43" s="438">
        <f t="shared" si="175"/>
        <v>0</v>
      </c>
      <c r="GX43" s="438">
        <f t="shared" si="175"/>
        <v>0</v>
      </c>
      <c r="GY43" s="438">
        <f t="shared" si="175"/>
        <v>0</v>
      </c>
      <c r="GZ43" s="438">
        <f t="shared" si="175"/>
        <v>0</v>
      </c>
      <c r="HA43" s="438">
        <f t="shared" si="175"/>
        <v>0</v>
      </c>
      <c r="HB43" s="438">
        <f t="shared" si="175"/>
        <v>0</v>
      </c>
      <c r="HC43" s="438">
        <f t="shared" si="175"/>
        <v>0</v>
      </c>
      <c r="HD43" s="438">
        <f t="shared" si="175"/>
        <v>0</v>
      </c>
      <c r="HE43" s="438">
        <f t="shared" si="175"/>
        <v>0</v>
      </c>
      <c r="HF43" s="438">
        <f t="shared" si="175"/>
        <v>0</v>
      </c>
      <c r="HG43" s="438">
        <f t="shared" si="175"/>
        <v>0</v>
      </c>
      <c r="HH43" s="438">
        <f t="shared" si="175"/>
        <v>0</v>
      </c>
      <c r="HI43" s="438">
        <f t="shared" si="175"/>
        <v>0</v>
      </c>
      <c r="HJ43" s="438">
        <f t="shared" si="175"/>
        <v>0</v>
      </c>
      <c r="HK43" s="438">
        <f t="shared" si="175"/>
        <v>0</v>
      </c>
      <c r="HL43" s="438">
        <f t="shared" si="175"/>
        <v>0</v>
      </c>
      <c r="HM43" s="438">
        <f t="shared" si="175"/>
        <v>0</v>
      </c>
      <c r="HN43" s="438">
        <f t="shared" si="175"/>
        <v>0</v>
      </c>
      <c r="HO43" s="438">
        <f t="shared" si="175"/>
        <v>0</v>
      </c>
      <c r="HP43" s="438">
        <f t="shared" si="175"/>
        <v>0</v>
      </c>
      <c r="HQ43" s="438">
        <f t="shared" si="175"/>
        <v>0</v>
      </c>
      <c r="HR43" s="438">
        <f t="shared" si="175"/>
        <v>0</v>
      </c>
      <c r="HS43" s="438">
        <f t="shared" si="175"/>
        <v>0</v>
      </c>
      <c r="HT43" s="438">
        <f t="shared" si="175"/>
        <v>0</v>
      </c>
      <c r="HU43" s="438">
        <f t="shared" si="175"/>
        <v>0</v>
      </c>
      <c r="HV43" s="438">
        <f t="shared" si="175"/>
        <v>0</v>
      </c>
      <c r="HW43" s="438">
        <f t="shared" si="175"/>
        <v>0</v>
      </c>
      <c r="HX43" s="438">
        <f t="shared" si="175"/>
        <v>0</v>
      </c>
      <c r="HY43" s="438">
        <f t="shared" si="175"/>
        <v>0</v>
      </c>
      <c r="HZ43" s="438">
        <f t="shared" si="175"/>
        <v>0</v>
      </c>
      <c r="IA43" s="438">
        <f t="shared" si="175"/>
        <v>0</v>
      </c>
      <c r="IB43" s="438">
        <f t="shared" si="175"/>
        <v>0</v>
      </c>
      <c r="IC43" s="438">
        <f t="shared" si="175"/>
        <v>0</v>
      </c>
      <c r="ID43" s="438">
        <f t="shared" si="175"/>
        <v>0</v>
      </c>
      <c r="IE43" s="438">
        <f t="shared" si="175"/>
        <v>0</v>
      </c>
      <c r="IF43" s="438">
        <f t="shared" si="175"/>
        <v>0</v>
      </c>
      <c r="IG43" s="438">
        <f t="shared" si="175"/>
        <v>0</v>
      </c>
      <c r="IH43" s="438">
        <f t="shared" si="175"/>
        <v>0</v>
      </c>
      <c r="II43" s="438">
        <f t="shared" si="175"/>
        <v>0</v>
      </c>
      <c r="IJ43" s="438">
        <f t="shared" si="175"/>
        <v>0</v>
      </c>
      <c r="IK43" s="438">
        <f t="shared" si="175"/>
        <v>0</v>
      </c>
      <c r="IL43" s="438">
        <f t="shared" si="175"/>
        <v>0</v>
      </c>
      <c r="IM43" s="438">
        <f t="shared" si="175"/>
        <v>0</v>
      </c>
      <c r="IN43" s="438">
        <f t="shared" si="175"/>
        <v>0</v>
      </c>
      <c r="IO43" s="438">
        <f t="shared" si="175"/>
        <v>0</v>
      </c>
      <c r="IP43" s="438">
        <f t="shared" si="175"/>
        <v>0</v>
      </c>
      <c r="IQ43" s="438">
        <f t="shared" si="175"/>
        <v>0</v>
      </c>
      <c r="IR43" s="492">
        <f t="shared" si="175"/>
        <v>0</v>
      </c>
    </row>
    <row r="44" spans="1:252" ht="12" customHeight="1" x14ac:dyDescent="0.25">
      <c r="A44" s="65" t="s">
        <v>76</v>
      </c>
      <c r="B44" s="337"/>
      <c r="C44" s="338"/>
      <c r="D44" s="338"/>
      <c r="E44" s="338"/>
      <c r="F44" s="338"/>
      <c r="G44" s="338"/>
      <c r="H44" s="338"/>
      <c r="I44" s="338"/>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c r="CL44" s="338"/>
      <c r="CM44" s="338"/>
      <c r="CN44" s="338"/>
      <c r="CO44" s="338"/>
      <c r="CP44" s="338"/>
      <c r="CQ44" s="338"/>
      <c r="CR44" s="338"/>
      <c r="CS44" s="338"/>
      <c r="CT44" s="338"/>
      <c r="CU44" s="338"/>
      <c r="CV44" s="338"/>
      <c r="CW44" s="338"/>
      <c r="CX44" s="338"/>
      <c r="CY44" s="338"/>
      <c r="CZ44" s="338"/>
      <c r="DA44" s="338"/>
      <c r="DB44" s="338"/>
      <c r="DC44" s="338"/>
      <c r="DD44" s="338"/>
      <c r="DE44" s="338"/>
      <c r="DF44" s="338"/>
      <c r="DG44" s="338"/>
      <c r="DH44" s="338"/>
      <c r="DI44" s="338"/>
      <c r="DJ44" s="338"/>
      <c r="DK44" s="338"/>
      <c r="DL44" s="338"/>
      <c r="DM44" s="338"/>
      <c r="DN44" s="338"/>
      <c r="DO44" s="338"/>
      <c r="DP44" s="338"/>
      <c r="DQ44" s="338"/>
      <c r="DR44" s="338"/>
      <c r="DS44" s="338"/>
      <c r="DT44" s="338"/>
      <c r="DU44" s="338"/>
      <c r="DV44" s="338"/>
      <c r="DW44" s="338"/>
      <c r="DX44" s="338"/>
      <c r="DY44" s="338"/>
      <c r="DZ44" s="338"/>
      <c r="EA44" s="338"/>
      <c r="EB44" s="338"/>
      <c r="EC44" s="338"/>
      <c r="ED44" s="338"/>
      <c r="EE44" s="338"/>
      <c r="EF44" s="338"/>
      <c r="EG44" s="338"/>
      <c r="EH44" s="338"/>
      <c r="EI44" s="338"/>
      <c r="EJ44" s="338"/>
      <c r="EK44" s="338"/>
      <c r="EL44" s="338"/>
      <c r="EM44" s="338"/>
      <c r="EN44" s="338"/>
      <c r="EO44" s="338"/>
      <c r="EP44" s="338"/>
      <c r="EQ44" s="338"/>
      <c r="ER44" s="338"/>
      <c r="ES44" s="338"/>
      <c r="ET44" s="338"/>
      <c r="EU44" s="338"/>
      <c r="EV44" s="338"/>
      <c r="EW44" s="338"/>
      <c r="EX44" s="338"/>
      <c r="EY44" s="338"/>
      <c r="EZ44" s="338"/>
      <c r="FA44" s="338"/>
      <c r="FB44" s="338"/>
      <c r="FC44" s="338"/>
      <c r="FD44" s="338"/>
      <c r="FE44" s="338"/>
      <c r="FF44" s="338"/>
      <c r="FG44" s="338"/>
      <c r="FH44" s="338"/>
      <c r="FI44" s="338"/>
      <c r="FJ44" s="338"/>
      <c r="FK44" s="338"/>
      <c r="FL44" s="338"/>
      <c r="FM44" s="338"/>
      <c r="FN44" s="338"/>
      <c r="FO44" s="338"/>
      <c r="FP44" s="338"/>
      <c r="FQ44" s="338"/>
      <c r="FR44" s="338"/>
      <c r="FS44" s="338"/>
      <c r="FT44" s="338"/>
      <c r="FU44" s="338"/>
      <c r="FV44" s="338"/>
      <c r="FW44" s="338"/>
      <c r="FX44" s="338"/>
      <c r="FY44" s="338"/>
      <c r="FZ44" s="338"/>
      <c r="GA44" s="338"/>
      <c r="GB44" s="338"/>
      <c r="GC44" s="338"/>
      <c r="GD44" s="338"/>
      <c r="GE44" s="338"/>
      <c r="GF44" s="338"/>
      <c r="GG44" s="338"/>
      <c r="GH44" s="338"/>
      <c r="GI44" s="338"/>
      <c r="GJ44" s="338"/>
      <c r="GK44" s="338"/>
      <c r="GL44" s="338"/>
      <c r="GM44" s="338"/>
      <c r="GN44" s="338"/>
      <c r="GO44" s="338"/>
      <c r="GP44" s="338"/>
      <c r="GQ44" s="338"/>
      <c r="GR44" s="338"/>
      <c r="GS44" s="338"/>
      <c r="GT44" s="338"/>
      <c r="GU44" s="338"/>
      <c r="GV44" s="338"/>
      <c r="GW44" s="338"/>
      <c r="GX44" s="338"/>
      <c r="GY44" s="338"/>
      <c r="GZ44" s="338"/>
      <c r="HA44" s="338"/>
      <c r="HB44" s="338"/>
      <c r="HC44" s="338"/>
      <c r="HD44" s="338"/>
      <c r="HE44" s="338"/>
      <c r="HF44" s="338"/>
      <c r="HG44" s="338"/>
      <c r="HH44" s="338"/>
      <c r="HI44" s="338"/>
      <c r="HJ44" s="338"/>
      <c r="HK44" s="338"/>
      <c r="HL44" s="338"/>
      <c r="HM44" s="338"/>
      <c r="HN44" s="338"/>
      <c r="HO44" s="338"/>
      <c r="HP44" s="338"/>
      <c r="HQ44" s="338"/>
      <c r="HR44" s="338"/>
      <c r="HS44" s="338"/>
      <c r="HT44" s="338"/>
      <c r="HU44" s="338"/>
      <c r="HV44" s="338"/>
      <c r="HW44" s="338"/>
      <c r="HX44" s="338"/>
      <c r="HY44" s="338"/>
      <c r="HZ44" s="338"/>
      <c r="IA44" s="338"/>
      <c r="IB44" s="338"/>
      <c r="IC44" s="338"/>
      <c r="ID44" s="338"/>
      <c r="IE44" s="338"/>
      <c r="IF44" s="338"/>
      <c r="IG44" s="338"/>
      <c r="IH44" s="338"/>
      <c r="II44" s="338"/>
      <c r="IJ44" s="338"/>
      <c r="IK44" s="338"/>
      <c r="IL44" s="338"/>
      <c r="IM44" s="338"/>
      <c r="IN44" s="338"/>
      <c r="IO44" s="338"/>
      <c r="IP44" s="338"/>
      <c r="IQ44" s="338"/>
      <c r="IR44" s="339"/>
    </row>
    <row r="45" spans="1:252" ht="12" customHeight="1" x14ac:dyDescent="0.25">
      <c r="A45" s="340" t="s">
        <v>94</v>
      </c>
      <c r="B45" s="341">
        <f>Forecast1!R46</f>
        <v>239.82758078255455</v>
      </c>
      <c r="C45" s="342">
        <f>Forecast1!S46</f>
        <v>239.84674425596856</v>
      </c>
      <c r="D45" s="342">
        <f>Forecast1!T46</f>
        <v>239.86588930783969</v>
      </c>
      <c r="E45" s="342">
        <f>Forecast1!U46</f>
        <v>239.88499936563451</v>
      </c>
      <c r="F45" s="342">
        <f>Forecast1!V46</f>
        <v>239.90405788021465</v>
      </c>
      <c r="G45" s="342">
        <f>Forecast1!W46</f>
        <v>239.92304834016372</v>
      </c>
      <c r="H45" s="342">
        <f>Forecast1!X46</f>
        <v>239.94195428608663</v>
      </c>
      <c r="I45" s="342">
        <f>Forecast1!Y46</f>
        <v>239.96075932486929</v>
      </c>
      <c r="J45" s="342">
        <f>Forecast1!Z46</f>
        <v>239.97944714388603</v>
      </c>
      <c r="K45" s="342">
        <f>Forecast1!AA46</f>
        <v>239.99800152514263</v>
      </c>
      <c r="L45" s="342">
        <f>Forecast1!AB46</f>
        <v>240.01640635934268</v>
      </c>
      <c r="M45" s="342">
        <f>Forecast1!AC46</f>
        <v>240.03464565986508</v>
      </c>
      <c r="N45" s="342">
        <f>Forecast1!AD46</f>
        <v>240.05270357664048</v>
      </c>
      <c r="O45" s="342">
        <f>Forecast1!AE46</f>
        <v>240.07056440991488</v>
      </c>
      <c r="P45" s="342">
        <f>Forecast1!AF46</f>
        <v>240.08821262388818</v>
      </c>
      <c r="Q45" s="342">
        <f>Forecast1!AG46</f>
        <v>240.1056328602161</v>
      </c>
      <c r="R45" s="342">
        <f>Forecast1!AH46</f>
        <v>240.12280995136356</v>
      </c>
      <c r="S45" s="342">
        <f>Forecast1!AI46</f>
        <v>240.13972893379812</v>
      </c>
      <c r="T45" s="342">
        <f>Forecast1!AJ46</f>
        <v>240.15637506101191</v>
      </c>
      <c r="U45" s="342">
        <f>Forecast1!AK46</f>
        <v>240.1727338163609</v>
      </c>
      <c r="V45" s="342">
        <f>Forecast1!AL46</f>
        <v>240.18879092571015</v>
      </c>
      <c r="W45" s="342">
        <f>Forecast1!AM46</f>
        <v>240.20453236987427</v>
      </c>
      <c r="X45" s="342">
        <f>Forecast1!AN46</f>
        <v>240.21994439684221</v>
      </c>
      <c r="Y45" s="342">
        <f>Forecast1!AO46</f>
        <v>240.23501353377571</v>
      </c>
      <c r="Z45" s="342">
        <f>Forecast1!AP46</f>
        <v>240.24972659877116</v>
      </c>
      <c r="AA45" s="342">
        <f>Forecast1!AQ46</f>
        <v>240.26407071237432</v>
      </c>
      <c r="AB45" s="342">
        <f>Forecast1!AR46</f>
        <v>240.2780333088383</v>
      </c>
      <c r="AC45" s="342">
        <f>Forecast1!AS46</f>
        <v>240.29160214711465</v>
      </c>
      <c r="AD45" s="342">
        <f>Forecast1!AT46</f>
        <v>240.30476532156825</v>
      </c>
      <c r="AE45" s="342">
        <f>Forecast1!AU46</f>
        <v>240.31751127240651</v>
      </c>
      <c r="AF45" s="342">
        <f>Forecast1!AV46</f>
        <v>240.32982879581374</v>
      </c>
      <c r="AG45" s="342">
        <f>Forecast1!AW46</f>
        <v>240.34170705378219</v>
      </c>
      <c r="AH45" s="342">
        <f>Forecast1!AX46</f>
        <v>240.35313558363072</v>
      </c>
      <c r="AI45" s="342">
        <f>Forecast1!AY46</f>
        <v>240.36410430720306</v>
      </c>
      <c r="AJ45" s="342">
        <f>Forecast1!AZ46</f>
        <v>240.37460353973779</v>
      </c>
      <c r="AK45" s="342">
        <f>Forecast1!BA46</f>
        <v>240.38462399840165</v>
      </c>
      <c r="AL45" s="342">
        <f>Forecast1!BB46</f>
        <v>240.39415681047956</v>
      </c>
      <c r="AM45" s="342">
        <f>Forecast1!BC46</f>
        <v>240.40319352121341</v>
      </c>
      <c r="AN45" s="342">
        <f>Forecast1!BD46</f>
        <v>240.41172610128322</v>
      </c>
      <c r="AO45" s="342">
        <f>Forecast1!BE46</f>
        <v>240.41974695392398</v>
      </c>
      <c r="AP45" s="342">
        <f>Forecast1!BF46</f>
        <v>240.42724892167163</v>
      </c>
      <c r="AQ45" s="342">
        <f>Forecast1!BG46</f>
        <v>240.43422529273278</v>
      </c>
      <c r="AR45" s="342">
        <f>Forecast1!BH46</f>
        <v>240.44066980697193</v>
      </c>
      <c r="AS45" s="342">
        <f>Forecast1!BI46</f>
        <v>240.44657666151141</v>
      </c>
      <c r="AT45" s="342">
        <f>Forecast1!BJ46</f>
        <v>240.45194051593876</v>
      </c>
      <c r="AU45" s="342">
        <f>Forecast1!BK46</f>
        <v>240.45675649711688</v>
      </c>
      <c r="AV45" s="342">
        <f>Forecast1!BL46</f>
        <v>240.46102020359308</v>
      </c>
      <c r="AW45" s="342">
        <f>Forecast1!BM46</f>
        <v>240.46472770960239</v>
      </c>
      <c r="AX45" s="342">
        <f>Forecast1!BN46</f>
        <v>240.46787556866221</v>
      </c>
      <c r="AY45" s="342">
        <f>Forecast1!BO46</f>
        <v>240.47046081675455</v>
      </c>
      <c r="AZ45" s="342">
        <f>Forecast1!BP46</f>
        <v>240.47248097509328</v>
      </c>
      <c r="BA45" s="342">
        <f>Forecast1!BQ46</f>
        <v>240.47393405247345</v>
      </c>
      <c r="BB45" s="342">
        <f>Forecast1!BR46</f>
        <v>240.47481854720107</v>
      </c>
      <c r="BC45" s="342">
        <f>Forecast1!BS46</f>
        <v>240.47513344860084</v>
      </c>
      <c r="BD45" s="342">
        <f>Forecast1!BT46</f>
        <v>240.47487823810096</v>
      </c>
      <c r="BE45" s="342">
        <f>Forecast1!BU46</f>
        <v>240.47405288989341</v>
      </c>
      <c r="BF45" s="342">
        <f>Forecast1!BV46</f>
        <v>240.47265787116939</v>
      </c>
      <c r="BG45" s="342">
        <f>Forecast1!BW46</f>
        <v>240.47069414192907</v>
      </c>
      <c r="BH45" s="342">
        <f>Forecast1!BX46</f>
        <v>240.46816315436612</v>
      </c>
      <c r="BI45" s="342">
        <f>Forecast1!BY46</f>
        <v>240.46506685182703</v>
      </c>
      <c r="BJ45" s="342">
        <f>Forecast1!BZ46</f>
        <v>240.4614076673459</v>
      </c>
      <c r="BK45" s="342">
        <f>Forecast1!CA46</f>
        <v>240.45718852175605</v>
      </c>
      <c r="BL45" s="342">
        <f>Forecast1!CB46</f>
        <v>240.45241282137971</v>
      </c>
      <c r="BM45" s="342">
        <f>Forecast1!CC46</f>
        <v>240.44708445529747</v>
      </c>
      <c r="BN45" s="342">
        <f>Forecast1!CD46</f>
        <v>240.44120779219992</v>
      </c>
      <c r="BO45" s="342">
        <f>Forecast1!CE46</f>
        <v>240.43478767682379</v>
      </c>
      <c r="BP45" s="342">
        <f>Forecast1!CF46</f>
        <v>240.42782942597557</v>
      </c>
      <c r="BQ45" s="342">
        <f>Forecast1!CG46</f>
        <v>240.42033882414574</v>
      </c>
      <c r="BR45" s="342">
        <f>Forecast1!CH46</f>
        <v>240.41232211871733</v>
      </c>
      <c r="BS45" s="342">
        <f>Forecast1!CI46</f>
        <v>240.40378601477255</v>
      </c>
      <c r="BT45" s="342">
        <f>Forecast1!CJ46</f>
        <v>240.39473766950206</v>
      </c>
      <c r="BU45" s="342">
        <f>Forecast1!CK46</f>
        <v>240.38518468622121</v>
      </c>
      <c r="BV45" s="342">
        <f>Forecast1!CL46</f>
        <v>240.37513510799829</v>
      </c>
      <c r="BW45" s="342">
        <f>Forecast1!CM46</f>
        <v>240.36459741090027</v>
      </c>
      <c r="BX45" s="342">
        <f>Forecast1!CN46</f>
        <v>240.35358049686138</v>
      </c>
      <c r="BY45" s="342">
        <f>Forecast1!CO46</f>
        <v>240.3420936861807</v>
      </c>
      <c r="BZ45" s="342">
        <f>Forecast1!CP46</f>
        <v>240.33014670965494</v>
      </c>
      <c r="CA45" s="342">
        <f>Forecast1!CQ46</f>
        <v>240.31774970035298</v>
      </c>
      <c r="CB45" s="342">
        <f>Forecast1!CR46</f>
        <v>240.30491318503917</v>
      </c>
      <c r="CC45" s="342">
        <f>Forecast1!CS46</f>
        <v>240.2916480752526</v>
      </c>
      <c r="CD45" s="342">
        <f>Forecast1!CT46</f>
        <v>240.27796565804965</v>
      </c>
      <c r="CE45" s="342">
        <f>Forecast1!CU46</f>
        <v>240.26387758641792</v>
      </c>
      <c r="CF45" s="342">
        <f>Forecast1!CV46</f>
        <v>240.24939586936935</v>
      </c>
      <c r="CG45" s="342">
        <f>Forecast1!CW46</f>
        <v>240.23453286172119</v>
      </c>
      <c r="CH45" s="342">
        <f>Forecast1!CX46</f>
        <v>240.21930125357326</v>
      </c>
      <c r="CI45" s="342">
        <f>Forecast1!CY46</f>
        <v>240.20371405949035</v>
      </c>
      <c r="CJ45" s="342">
        <f>Forecast1!CZ46</f>
        <v>240.18778460739927</v>
      </c>
      <c r="CK45" s="342">
        <f>Forecast1!DA46</f>
        <v>240.17152652720955</v>
      </c>
      <c r="CL45" s="342">
        <f>Forecast1!DB46</f>
        <v>240.15495373916778</v>
      </c>
      <c r="CM45" s="342">
        <f>Forecast1!DC46</f>
        <v>240.13808044195534</v>
      </c>
      <c r="CN45" s="342">
        <f>Forecast1!DD46</f>
        <v>240.12092110053968</v>
      </c>
      <c r="CO45" s="342">
        <f>Forecast1!DE46</f>
        <v>240.10349043378952</v>
      </c>
      <c r="CP45" s="342">
        <f>Forecast1!DF46</f>
        <v>240.0858034018645</v>
      </c>
      <c r="CQ45" s="342">
        <f>Forecast1!DG46</f>
        <v>240.06787519338999</v>
      </c>
      <c r="CR45" s="342">
        <f>Forecast1!DH46</f>
        <v>240.0497212124283</v>
      </c>
      <c r="CS45" s="342">
        <f>Forecast1!DI46</f>
        <v>240.03135706525683</v>
      </c>
      <c r="CT45" s="342">
        <f>Forecast1!DJ46</f>
        <v>240.01279854696517</v>
      </c>
      <c r="CU45" s="342">
        <f>Forecast1!DK46</f>
        <v>239.99406162788222</v>
      </c>
      <c r="CV45" s="342">
        <f>Forecast1!DL46</f>
        <v>239.97516243984487</v>
      </c>
      <c r="CW45" s="342">
        <f>Forecast1!DM46</f>
        <v>239.95611726232036</v>
      </c>
      <c r="CX45" s="342">
        <f>Forecast1!DN46</f>
        <v>239.936942508394</v>
      </c>
      <c r="CY45" s="342">
        <f>Forecast1!DO46</f>
        <v>239.91765471063428</v>
      </c>
      <c r="CZ45" s="342">
        <f>Forecast1!DP46</f>
        <v>239.89827050684761</v>
      </c>
      <c r="DA45" s="342">
        <f>Forecast1!DQ46</f>
        <v>239.87880662573482</v>
      </c>
      <c r="DB45" s="342">
        <f>Forecast1!DR46</f>
        <v>239.859279872462</v>
      </c>
      <c r="DC45" s="342">
        <f>Forecast1!DS46</f>
        <v>239.8397071141577</v>
      </c>
      <c r="DD45" s="342">
        <f>Forecast1!DT46</f>
        <v>239.82010526534955</v>
      </c>
      <c r="DE45" s="342">
        <f>Forecast1!DU46</f>
        <v>239.80049127335218</v>
      </c>
      <c r="DF45" s="342">
        <f>Forecast1!DV46</f>
        <v>239.78088210361969</v>
      </c>
      <c r="DG45" s="342">
        <f>Forecast1!DW46</f>
        <v>239.76129472507503</v>
      </c>
      <c r="DH45" s="342">
        <f>Forecast1!DX46</f>
        <v>239.74174609542879</v>
      </c>
      <c r="DI45" s="342">
        <f>Forecast1!DY46</f>
        <v>239.72225314650052</v>
      </c>
      <c r="DJ45" s="342">
        <f>Forecast1!DZ46</f>
        <v>239.70283276955496</v>
      </c>
      <c r="DK45" s="342">
        <f>Forecast1!EA46</f>
        <v>239.68350180066594</v>
      </c>
      <c r="DL45" s="342">
        <f>Forecast1!EB46</f>
        <v>239.66427700612078</v>
      </c>
      <c r="DM45" s="342">
        <f>Forecast1!EC46</f>
        <v>239.64517506787774</v>
      </c>
      <c r="DN45" s="342">
        <f>Forecast1!ED46</f>
        <v>239.62621256908903</v>
      </c>
      <c r="DO45" s="342">
        <f>Forecast1!EE46</f>
        <v>239.60740597970232</v>
      </c>
      <c r="DP45" s="342">
        <f>Forecast1!EF46</f>
        <v>239.58877164215278</v>
      </c>
      <c r="DQ45" s="342">
        <f>Forecast1!EG46</f>
        <v>239.57032575715846</v>
      </c>
      <c r="DR45" s="342">
        <f>Forecast1!EH46</f>
        <v>239.55208436963136</v>
      </c>
      <c r="DS45" s="342">
        <f>Forecast1!EI46</f>
        <v>239.53406335471612</v>
      </c>
      <c r="DT45" s="342">
        <f>Forecast1!EJ46</f>
        <v>239.5162784039691</v>
      </c>
      <c r="DU45" s="342">
        <f>Forecast1!EK46</f>
        <v>239.49874501168912</v>
      </c>
      <c r="DV45" s="342">
        <f>Forecast1!EL46</f>
        <v>239.48147846141273</v>
      </c>
      <c r="DW45" s="342">
        <f>Forecast1!EM46</f>
        <v>239.46449381258492</v>
      </c>
      <c r="DX45" s="342">
        <f>Forecast1!EN46</f>
        <v>239.44780588741747</v>
      </c>
      <c r="DY45" s="342">
        <f>Forecast1!EO46</f>
        <v>239.43142925794641</v>
      </c>
      <c r="DZ45" s="342">
        <f>Forecast1!EP46</f>
        <v>239.41537823329961</v>
      </c>
      <c r="EA45" s="342">
        <f>Forecast1!EQ46</f>
        <v>239.39966684718601</v>
      </c>
      <c r="EB45" s="342">
        <f>Forecast1!ER46</f>
        <v>239.38430884561731</v>
      </c>
      <c r="EC45" s="342">
        <f>Forecast1!ES46</f>
        <v>239.3693176748728</v>
      </c>
      <c r="ED45" s="342">
        <f>Forecast1!ET46</f>
        <v>239.35470646971817</v>
      </c>
      <c r="EE45" s="342">
        <f>Forecast1!EU46</f>
        <v>239.34048804188845</v>
      </c>
      <c r="EF45" s="342">
        <f>Forecast1!EV46</f>
        <v>239.32667486884529</v>
      </c>
      <c r="EG45" s="342">
        <f>Forecast1!EW46</f>
        <v>239.31327908281844</v>
      </c>
      <c r="EH45" s="342">
        <f>Forecast1!EX46</f>
        <v>239.30031246014121</v>
      </c>
      <c r="EI45" s="342">
        <f>Forecast1!EY46</f>
        <v>239.28778641088925</v>
      </c>
      <c r="EJ45" s="342">
        <f>Forecast1!EZ46</f>
        <v>239.27571196883176</v>
      </c>
      <c r="EK45" s="342">
        <f>Forecast1!FA46</f>
        <v>239.26409978170406</v>
      </c>
      <c r="EL45" s="342">
        <f>Forecast1!FB46</f>
        <v>239.25296010181029</v>
      </c>
      <c r="EM45" s="342">
        <f>Forecast1!FC46</f>
        <v>239.24230277696432</v>
      </c>
      <c r="EN45" s="342">
        <f>Forecast1!FD46</f>
        <v>239.23213724177702</v>
      </c>
      <c r="EO45" s="342">
        <f>Forecast1!FE46</f>
        <v>239.22247250929777</v>
      </c>
      <c r="EP45" s="342">
        <f>Forecast1!FF46</f>
        <v>239.21331716301736</v>
      </c>
      <c r="EQ45" s="342">
        <f>Forecast1!FG46</f>
        <v>239.20467934923974</v>
      </c>
      <c r="ER45" s="342">
        <f>Forecast1!FH46</f>
        <v>239.19656676982919</v>
      </c>
      <c r="ES45" s="342">
        <f>Forecast1!FI46</f>
        <v>239.18898667533958</v>
      </c>
      <c r="ET45" s="342">
        <f>Forecast1!FJ46</f>
        <v>239.18194585853166</v>
      </c>
      <c r="EU45" s="342">
        <f>Forecast1!FK46</f>
        <v>239.17545064828451</v>
      </c>
      <c r="EV45" s="342">
        <f>Forecast1!FL46</f>
        <v>239.16950690390624</v>
      </c>
      <c r="EW45" s="342">
        <f>Forecast1!FM46</f>
        <v>239.16412000984951</v>
      </c>
      <c r="EX45" s="342">
        <f>Forecast1!FN46</f>
        <v>239.15929487083639</v>
      </c>
      <c r="EY45" s="342">
        <f>Forecast1!FO46</f>
        <v>239.15503590739695</v>
      </c>
      <c r="EZ45" s="342">
        <f>Forecast1!FP46</f>
        <v>239.15134705182595</v>
      </c>
      <c r="FA45" s="342">
        <f>Forecast1!FQ46</f>
        <v>239.148231744561</v>
      </c>
      <c r="FB45" s="342">
        <f>Forecast1!FR46</f>
        <v>239.14569293098569</v>
      </c>
      <c r="FC45" s="342">
        <f>Forecast1!FS46</f>
        <v>239.14373305866073</v>
      </c>
      <c r="FD45" s="342">
        <f>Forecast1!FT46</f>
        <v>239.14235407498569</v>
      </c>
      <c r="FE45" s="342">
        <f>Forecast1!FU46</f>
        <v>239.14155742529337</v>
      </c>
      <c r="FF45" s="342">
        <f>Forecast1!FV46</f>
        <v>239.14134405137881</v>
      </c>
      <c r="FG45" s="342">
        <f>Forecast1!FW46</f>
        <v>239.14171439046459</v>
      </c>
      <c r="FH45" s="342">
        <f>Forecast1!FX46</f>
        <v>239.14266837460303</v>
      </c>
      <c r="FI45" s="342">
        <f>Forecast1!FY46</f>
        <v>239.14420543051656</v>
      </c>
      <c r="FJ45" s="342">
        <f>Forecast1!FZ46</f>
        <v>239.1463244798762</v>
      </c>
      <c r="FK45" s="342">
        <f>Forecast1!GA46</f>
        <v>239.14902394001811</v>
      </c>
      <c r="FL45" s="342">
        <f>Forecast1!GB46</f>
        <v>239.15230172509811</v>
      </c>
      <c r="FM45" s="342">
        <f>Forecast1!GC46</f>
        <v>239.15615524768296</v>
      </c>
      <c r="FN45" s="342">
        <f>Forecast1!GD46</f>
        <v>239.16058142077739</v>
      </c>
      <c r="FO45" s="342">
        <f>Forecast1!GE46</f>
        <v>239.1655766602853</v>
      </c>
      <c r="FP45" s="342">
        <f>Forecast1!GF46</f>
        <v>239.17113688790303</v>
      </c>
      <c r="FQ45" s="342">
        <f>Forecast1!GG46</f>
        <v>239.17725753444265</v>
      </c>
      <c r="FR45" s="342">
        <f>Forecast1!GH46</f>
        <v>239.18393354358216</v>
      </c>
      <c r="FS45" s="342">
        <f>Forecast1!GI46</f>
        <v>239.19115937603985</v>
      </c>
      <c r="FT45" s="342">
        <f>Forecast1!GJ46</f>
        <v>239.19892901416918</v>
      </c>
      <c r="FU45" s="342">
        <f>Forecast1!GK46</f>
        <v>239.20723596697033</v>
      </c>
      <c r="FV45" s="342">
        <f>Forecast1!GL46</f>
        <v>239.21607327551442</v>
      </c>
      <c r="FW45" s="342">
        <f>Forecast1!GM46</f>
        <v>239.2254335187755</v>
      </c>
      <c r="FX45" s="342">
        <f>Forecast1!GN46</f>
        <v>239.23530881986588</v>
      </c>
      <c r="FY45" s="342">
        <f>Forecast1!GO46</f>
        <v>239.24569085266899</v>
      </c>
      <c r="FZ45" s="342">
        <f>Forecast1!GP46</f>
        <v>239.25657084886447</v>
      </c>
      <c r="GA45" s="342">
        <f>Forecast1!GQ46</f>
        <v>239.26793960533968</v>
      </c>
      <c r="GB45" s="342">
        <f>Forecast1!GR46</f>
        <v>239.27978749198078</v>
      </c>
      <c r="GC45" s="342">
        <f>Forecast1!GS46</f>
        <v>239.29210445983739</v>
      </c>
      <c r="GD45" s="342">
        <f>Forecast1!GT46</f>
        <v>239.30488004965338</v>
      </c>
      <c r="GE45" s="342">
        <f>Forecast1!GU46</f>
        <v>239.31810340075674</v>
      </c>
      <c r="GF45" s="342">
        <f>Forecast1!GV46</f>
        <v>239.33176326030099</v>
      </c>
      <c r="GG45" s="342">
        <f>Forecast1!GW46</f>
        <v>239.34584799284994</v>
      </c>
      <c r="GH45" s="342">
        <f>Forecast1!GX46</f>
        <v>239.36034559029792</v>
      </c>
      <c r="GI45" s="342">
        <f>Forecast1!GY46</f>
        <v>239.37524368211675</v>
      </c>
      <c r="GJ45" s="342">
        <f>Forecast1!GZ46</f>
        <v>239.3905295459208</v>
      </c>
      <c r="GK45" s="342">
        <f>Forecast1!HA46</f>
        <v>239.40619011834099</v>
      </c>
      <c r="GL45" s="342">
        <f>Forecast1!HB46</f>
        <v>239.42221200619838</v>
      </c>
      <c r="GM45" s="342">
        <f>Forecast1!HC46</f>
        <v>239.43858149796787</v>
      </c>
      <c r="GN45" s="342">
        <f>Forecast1!HD46</f>
        <v>239.455284575522</v>
      </c>
      <c r="GO45" s="342">
        <f>Forecast1!HE46</f>
        <v>239.47230692614488</v>
      </c>
      <c r="GP45" s="342">
        <f>Forecast1!HF46</f>
        <v>239.48963395480578</v>
      </c>
      <c r="GQ45" s="342">
        <f>Forecast1!HG46</f>
        <v>239.50725079668197</v>
      </c>
      <c r="GR45" s="342">
        <f>Forecast1!HH46</f>
        <v>239.52514232991982</v>
      </c>
      <c r="GS45" s="342">
        <f>Forecast1!HI46</f>
        <v>239.54329318862338</v>
      </c>
      <c r="GT45" s="342">
        <f>Forecast1!HJ46</f>
        <v>239.56168777605916</v>
      </c>
      <c r="GU45" s="342">
        <f>Forecast1!HK46</f>
        <v>239.58031027806561</v>
      </c>
      <c r="GV45" s="342">
        <f>Forecast1!HL46</f>
        <v>239.59914467665592</v>
      </c>
      <c r="GW45" s="342">
        <f>Forecast1!HM46</f>
        <v>239.61817476380236</v>
      </c>
      <c r="GX45" s="342">
        <f>Forecast1!HN46</f>
        <v>239.63738415539004</v>
      </c>
      <c r="GY45" s="342">
        <f>Forecast1!HO46</f>
        <v>239.65675630532854</v>
      </c>
      <c r="GZ45" s="342">
        <f>Forecast1!HP46</f>
        <v>239.6762745198086</v>
      </c>
      <c r="HA45" s="342">
        <f>Forecast1!HQ46</f>
        <v>239.69592197169214</v>
      </c>
      <c r="HB45" s="342">
        <f>Forecast1!HR46</f>
        <v>239.71568171502281</v>
      </c>
      <c r="HC45" s="342">
        <f>Forecast1!HS46</f>
        <v>239.73553669964463</v>
      </c>
      <c r="HD45" s="342">
        <f>Forecast1!HT46</f>
        <v>239.75546978591615</v>
      </c>
      <c r="HE45" s="342">
        <f>Forecast1!HU46</f>
        <v>239.77546375950746</v>
      </c>
      <c r="HF45" s="342">
        <f>Forecast1!HV46</f>
        <v>239.795501346267</v>
      </c>
      <c r="HG45" s="342">
        <f>Forecast1!HW46</f>
        <v>239.8155652271457</v>
      </c>
      <c r="HH45" s="342">
        <f>Forecast1!HX46</f>
        <v>239.83563805316518</v>
      </c>
      <c r="HI45" s="342">
        <f>Forecast1!HY46</f>
        <v>239.85570246041732</v>
      </c>
      <c r="HJ45" s="342">
        <f>Forecast1!HZ46</f>
        <v>239.87574108508215</v>
      </c>
      <c r="HK45" s="342">
        <f>Forecast1!IA46</f>
        <v>239.89573657845108</v>
      </c>
      <c r="HL45" s="342">
        <f>Forecast1!IB46</f>
        <v>239.91567162194241</v>
      </c>
      <c r="HM45" s="342">
        <f>Forecast1!IC46</f>
        <v>239.93552894209617</v>
      </c>
      <c r="HN45" s="342">
        <f>Forecast1!ID46</f>
        <v>239.95529132553543</v>
      </c>
      <c r="HO45" s="342">
        <f>Forecast1!IE46</f>
        <v>239.97494163388097</v>
      </c>
      <c r="HP45" s="342">
        <f>Forecast1!IF46</f>
        <v>239.99446281860642</v>
      </c>
      <c r="HQ45" s="342">
        <f>Forecast1!IG46</f>
        <v>240.01383793582113</v>
      </c>
      <c r="HR45" s="342">
        <f>Forecast1!IH46</f>
        <v>240.03305016096783</v>
      </c>
      <c r="HS45" s="342">
        <f>Forecast1!II46</f>
        <v>240.05208280342254</v>
      </c>
      <c r="HT45" s="342">
        <f>Forecast1!IJ46</f>
        <v>240.07091932098376</v>
      </c>
      <c r="HU45" s="342">
        <f>Forecast1!IK46</f>
        <v>240.08954333423881</v>
      </c>
      <c r="HV45" s="342">
        <f>Forecast1!IL46</f>
        <v>240.10793864079452</v>
      </c>
      <c r="HW45" s="342">
        <f>Forecast1!IM46</f>
        <v>240.1260892293601</v>
      </c>
      <c r="HX45" s="342">
        <f>Forecast1!IN46</f>
        <v>240.14397929367007</v>
      </c>
      <c r="HY45" s="342">
        <f>Forecast1!IO46</f>
        <v>240.16159324623484</v>
      </c>
      <c r="HZ45" s="342">
        <f>Forecast1!IP46</f>
        <v>240.17891573190749</v>
      </c>
      <c r="IA45" s="342">
        <f>Forecast1!IQ46</f>
        <v>240.19593164125462</v>
      </c>
      <c r="IB45" s="342">
        <f>Forecast1!IR46</f>
        <v>240.21262612371979</v>
      </c>
      <c r="IC45" s="342">
        <f>Forecast1!IS46</f>
        <v>240.22898460056811</v>
      </c>
      <c r="ID45" s="342"/>
      <c r="IE45" s="342"/>
      <c r="IF45" s="342"/>
      <c r="IG45" s="342"/>
      <c r="IH45" s="342"/>
      <c r="II45" s="342"/>
      <c r="IJ45" s="342"/>
      <c r="IK45" s="342"/>
      <c r="IL45" s="342"/>
      <c r="IM45" s="342"/>
      <c r="IN45" s="342"/>
      <c r="IO45" s="342"/>
      <c r="IP45" s="342"/>
      <c r="IQ45" s="342"/>
      <c r="IR45" s="343"/>
    </row>
    <row r="46" spans="1:252" ht="12" customHeight="1" x14ac:dyDescent="0.25">
      <c r="A46" s="484" t="s">
        <v>283</v>
      </c>
      <c r="B46" s="485">
        <f>Forecast1!R40</f>
        <v>0</v>
      </c>
      <c r="C46" s="486">
        <f>Forecast1!S40</f>
        <v>0.41801419079101743</v>
      </c>
      <c r="D46" s="486">
        <f>Forecast1!T40</f>
        <v>0.83602838158203485</v>
      </c>
      <c r="E46" s="486">
        <f>Forecast1!U40</f>
        <v>1.2540425723730524</v>
      </c>
      <c r="F46" s="486">
        <f>Forecast1!V40</f>
        <v>1.6720567631640697</v>
      </c>
      <c r="G46" s="486">
        <f>Forecast1!W40</f>
        <v>2.0900709539550872</v>
      </c>
      <c r="H46" s="486">
        <f>Forecast1!X40</f>
        <v>2.5080851447461048</v>
      </c>
      <c r="I46" s="486">
        <f>Forecast1!Y40</f>
        <v>2.9260993355371223</v>
      </c>
      <c r="J46" s="486">
        <f>Forecast1!Z40</f>
        <v>3.3441135263281394</v>
      </c>
      <c r="K46" s="486">
        <f>Forecast1!AA40</f>
        <v>3.7621277171191569</v>
      </c>
      <c r="L46" s="486">
        <f>Forecast1!AB40</f>
        <v>4.1801419079101745</v>
      </c>
      <c r="M46" s="486">
        <f>Forecast1!AC40</f>
        <v>4.5981560987011925</v>
      </c>
      <c r="N46" s="486">
        <f>Forecast1!AD40</f>
        <v>5.0161702894922096</v>
      </c>
      <c r="O46" s="486">
        <f>Forecast1!AE40</f>
        <v>5.4341844802832266</v>
      </c>
      <c r="P46" s="486">
        <f>Forecast1!AF40</f>
        <v>5.8521986710742446</v>
      </c>
      <c r="Q46" s="486">
        <f>Forecast1!AG40</f>
        <v>6.2702128618652617</v>
      </c>
      <c r="R46" s="486">
        <f>Forecast1!AH40</f>
        <v>6.6882270526562788</v>
      </c>
      <c r="S46" s="486">
        <f>Forecast1!AI40</f>
        <v>7.1062412434472968</v>
      </c>
      <c r="T46" s="486">
        <f>Forecast1!AJ40</f>
        <v>7.5242554342383139</v>
      </c>
      <c r="U46" s="486">
        <f>Forecast1!AK40</f>
        <v>7.942269625029331</v>
      </c>
      <c r="V46" s="486">
        <f>Forecast1!AL40</f>
        <v>8.360283815820349</v>
      </c>
      <c r="W46" s="486">
        <f>Forecast1!AM40</f>
        <v>8.7782980066113669</v>
      </c>
      <c r="X46" s="486">
        <f>Forecast1!AN40</f>
        <v>9.1963121974023849</v>
      </c>
      <c r="Y46" s="486">
        <f>Forecast1!AO40</f>
        <v>9.6143263881934011</v>
      </c>
      <c r="Z46" s="486">
        <f>Forecast1!AP40</f>
        <v>10.032340578984419</v>
      </c>
      <c r="AA46" s="486">
        <f>Forecast1!AQ40</f>
        <v>10.450354769775435</v>
      </c>
      <c r="AB46" s="486">
        <f>Forecast1!AR40</f>
        <v>10.868368960566453</v>
      </c>
      <c r="AC46" s="486">
        <f>Forecast1!AS40</f>
        <v>11.286383151357471</v>
      </c>
      <c r="AD46" s="486">
        <f>Forecast1!AT40</f>
        <v>11.704397342148489</v>
      </c>
      <c r="AE46" s="486">
        <f>Forecast1!AU40</f>
        <v>12.122411532939505</v>
      </c>
      <c r="AF46" s="486">
        <f>Forecast1!AV40</f>
        <v>12.540425723730523</v>
      </c>
      <c r="AG46" s="486">
        <f>Forecast1!AW40</f>
        <v>12.95843991452154</v>
      </c>
      <c r="AH46" s="486">
        <f>Forecast1!AX40</f>
        <v>13.376454105312558</v>
      </c>
      <c r="AI46" s="486">
        <f>Forecast1!AY40</f>
        <v>13.794468296103577</v>
      </c>
      <c r="AJ46" s="486">
        <f>Forecast1!AZ40</f>
        <v>14.212482486894594</v>
      </c>
      <c r="AK46" s="486">
        <f>Forecast1!BA40</f>
        <v>14.630496677685612</v>
      </c>
      <c r="AL46" s="486">
        <f>Forecast1!BB40</f>
        <v>15.048510868476628</v>
      </c>
      <c r="AM46" s="486">
        <f>Forecast1!BC40</f>
        <v>15.466525059267646</v>
      </c>
      <c r="AN46" s="486">
        <f>Forecast1!BD40</f>
        <v>15.884539250058662</v>
      </c>
      <c r="AO46" s="486">
        <f>Forecast1!BE40</f>
        <v>16.302553440849682</v>
      </c>
      <c r="AP46" s="486">
        <f>Forecast1!BF40</f>
        <v>16.720567631640698</v>
      </c>
      <c r="AQ46" s="486">
        <f>Forecast1!BG40</f>
        <v>17.138581822431714</v>
      </c>
      <c r="AR46" s="486">
        <f>Forecast1!BH40</f>
        <v>17.556596013222734</v>
      </c>
      <c r="AS46" s="486">
        <f>Forecast1!BI40</f>
        <v>17.97461020401375</v>
      </c>
      <c r="AT46" s="486">
        <f>Forecast1!BJ40</f>
        <v>18.39262439480477</v>
      </c>
      <c r="AU46" s="486">
        <f>Forecast1!BK40</f>
        <v>18.810638585595783</v>
      </c>
      <c r="AV46" s="486">
        <f>Forecast1!BL40</f>
        <v>19.228652776386802</v>
      </c>
      <c r="AW46" s="486">
        <f>Forecast1!BM40</f>
        <v>19.646666967177818</v>
      </c>
      <c r="AX46" s="486">
        <f>Forecast1!BN40</f>
        <v>20.064681157968838</v>
      </c>
      <c r="AY46" s="486">
        <f>Forecast1!BO40</f>
        <v>20.482695348759858</v>
      </c>
      <c r="AZ46" s="486">
        <f>Forecast1!BP40</f>
        <v>20.900709539550871</v>
      </c>
      <c r="BA46" s="486">
        <f>Forecast1!BQ40</f>
        <v>21.31872373034189</v>
      </c>
      <c r="BB46" s="486">
        <f>Forecast1!BR40</f>
        <v>21.736737921132907</v>
      </c>
      <c r="BC46" s="486">
        <f>Forecast1!BS40</f>
        <v>22.154752111923926</v>
      </c>
      <c r="BD46" s="486">
        <f>Forecast1!BT40</f>
        <v>22.572766302714943</v>
      </c>
      <c r="BE46" s="486">
        <f>Forecast1!BU40</f>
        <v>22.990780493505959</v>
      </c>
      <c r="BF46" s="486">
        <f>Forecast1!BV40</f>
        <v>23.408794684296979</v>
      </c>
      <c r="BG46" s="486">
        <f>Forecast1!BW40</f>
        <v>23.826808875087995</v>
      </c>
      <c r="BH46" s="486">
        <f>Forecast1!BX40</f>
        <v>24.244823065879011</v>
      </c>
      <c r="BI46" s="486">
        <f>Forecast1!BY40</f>
        <v>24.662837256670027</v>
      </c>
      <c r="BJ46" s="486">
        <f>Forecast1!BZ40</f>
        <v>25.080851447461047</v>
      </c>
      <c r="BK46" s="486">
        <f>Forecast1!CA40</f>
        <v>25.498865638252067</v>
      </c>
      <c r="BL46" s="486">
        <f>Forecast1!CB40</f>
        <v>25.916879829043079</v>
      </c>
      <c r="BM46" s="486">
        <f>Forecast1!CC40</f>
        <v>26.334894019834099</v>
      </c>
      <c r="BN46" s="486">
        <f>Forecast1!CD40</f>
        <v>26.752908210625115</v>
      </c>
      <c r="BO46" s="486">
        <f>Forecast1!CE40</f>
        <v>27.170922401416135</v>
      </c>
      <c r="BP46" s="486">
        <f>Forecast1!CF40</f>
        <v>27.588936592207155</v>
      </c>
      <c r="BQ46" s="486">
        <f>Forecast1!CG40</f>
        <v>28.006950782998167</v>
      </c>
      <c r="BR46" s="486">
        <f>Forecast1!CH40</f>
        <v>28.424964973789187</v>
      </c>
      <c r="BS46" s="486">
        <f>Forecast1!CI40</f>
        <v>28.842979164580203</v>
      </c>
      <c r="BT46" s="486">
        <f>Forecast1!CJ40</f>
        <v>29.260993355371223</v>
      </c>
      <c r="BU46" s="486">
        <f>Forecast1!CK40</f>
        <v>29.679007546162236</v>
      </c>
      <c r="BV46" s="486">
        <f>Forecast1!CL40</f>
        <v>30.097021736953256</v>
      </c>
      <c r="BW46" s="486">
        <f>Forecast1!CM40</f>
        <v>30.515035927744275</v>
      </c>
      <c r="BX46" s="486">
        <f>Forecast1!CN40</f>
        <v>30.933050118535292</v>
      </c>
      <c r="BY46" s="486">
        <f>Forecast1!CO40</f>
        <v>31.351064309326308</v>
      </c>
      <c r="BZ46" s="486">
        <f>Forecast1!CP40</f>
        <v>31.769078500117324</v>
      </c>
      <c r="CA46" s="486">
        <f>Forecast1!CQ40</f>
        <v>32.187092690908344</v>
      </c>
      <c r="CB46" s="486">
        <f>Forecast1!CR40</f>
        <v>32.605106881699363</v>
      </c>
      <c r="CC46" s="486">
        <f>Forecast1!CS40</f>
        <v>33.023121072490376</v>
      </c>
      <c r="CD46" s="486">
        <f>Forecast1!CT40</f>
        <v>33.441135263281396</v>
      </c>
      <c r="CE46" s="486">
        <f>Forecast1!CU40</f>
        <v>33.859149454072416</v>
      </c>
      <c r="CF46" s="486">
        <f>Forecast1!CV40</f>
        <v>34.277163644863428</v>
      </c>
      <c r="CG46" s="486">
        <f>Forecast1!CW40</f>
        <v>34.695177835654448</v>
      </c>
      <c r="CH46" s="486">
        <f>Forecast1!CX40</f>
        <v>35.113192026445468</v>
      </c>
      <c r="CI46" s="486">
        <f>Forecast1!CY40</f>
        <v>35.53120621723648</v>
      </c>
      <c r="CJ46" s="486">
        <f>Forecast1!CZ40</f>
        <v>35.9492204080275</v>
      </c>
      <c r="CK46" s="486">
        <f>Forecast1!DA40</f>
        <v>36.36723459881852</v>
      </c>
      <c r="CL46" s="486">
        <f>Forecast1!DB40</f>
        <v>36.78524878960954</v>
      </c>
      <c r="CM46" s="486">
        <f>Forecast1!DC40</f>
        <v>37.203262980400559</v>
      </c>
      <c r="CN46" s="486">
        <f>Forecast1!DD40</f>
        <v>37.621277171191565</v>
      </c>
      <c r="CO46" s="486">
        <f>Forecast1!DE40</f>
        <v>38.039291361982585</v>
      </c>
      <c r="CP46" s="486">
        <f>Forecast1!DF40</f>
        <v>38.457305552773605</v>
      </c>
      <c r="CQ46" s="486">
        <f>Forecast1!DG40</f>
        <v>38.875319743564624</v>
      </c>
      <c r="CR46" s="486">
        <f>Forecast1!DH40</f>
        <v>39.293333934355637</v>
      </c>
      <c r="CS46" s="486">
        <f>Forecast1!DI40</f>
        <v>39.711348125146657</v>
      </c>
      <c r="CT46" s="486">
        <f>Forecast1!DJ40</f>
        <v>40.129362315937676</v>
      </c>
      <c r="CU46" s="486">
        <f>Forecast1!DK40</f>
        <v>40.547376506728696</v>
      </c>
      <c r="CV46" s="486">
        <f>Forecast1!DL40</f>
        <v>40.965390697519716</v>
      </c>
      <c r="CW46" s="486">
        <f>Forecast1!DM40</f>
        <v>41.383404888310722</v>
      </c>
      <c r="CX46" s="486">
        <f>Forecast1!DN40</f>
        <v>41.801419079101741</v>
      </c>
      <c r="CY46" s="486">
        <f>Forecast1!DO40</f>
        <v>42.219433269892761</v>
      </c>
      <c r="CZ46" s="486">
        <f>Forecast1!DP40</f>
        <v>42.637447460683781</v>
      </c>
      <c r="DA46" s="486">
        <f>Forecast1!DQ40</f>
        <v>43.055461651474801</v>
      </c>
      <c r="DB46" s="486">
        <f>Forecast1!DR40</f>
        <v>43.473475842265813</v>
      </c>
      <c r="DC46" s="486">
        <f>Forecast1!DS40</f>
        <v>43.891490033056833</v>
      </c>
      <c r="DD46" s="486">
        <f>Forecast1!DT40</f>
        <v>44.309504223847853</v>
      </c>
      <c r="DE46" s="486">
        <f>Forecast1!DU40</f>
        <v>44.727518414638865</v>
      </c>
      <c r="DF46" s="486">
        <f>Forecast1!DV40</f>
        <v>45.145532605429885</v>
      </c>
      <c r="DG46" s="486">
        <f>Forecast1!DW40</f>
        <v>45.563546796220898</v>
      </c>
      <c r="DH46" s="486">
        <f>Forecast1!DX40</f>
        <v>45.981560987011918</v>
      </c>
      <c r="DI46" s="486">
        <f>Forecast1!DY40</f>
        <v>46.399575177802937</v>
      </c>
      <c r="DJ46" s="486">
        <f>Forecast1!DZ40</f>
        <v>46.817589368593957</v>
      </c>
      <c r="DK46" s="486">
        <f>Forecast1!EA40</f>
        <v>47.235603559384977</v>
      </c>
      <c r="DL46" s="486">
        <f>Forecast1!EB40</f>
        <v>47.653617750175989</v>
      </c>
      <c r="DM46" s="486">
        <f>Forecast1!EC40</f>
        <v>48.071631940967009</v>
      </c>
      <c r="DN46" s="486">
        <f>Forecast1!ED40</f>
        <v>48.489646131758022</v>
      </c>
      <c r="DO46" s="486">
        <f>Forecast1!EE40</f>
        <v>48.907660322549042</v>
      </c>
      <c r="DP46" s="486">
        <f>Forecast1!EF40</f>
        <v>49.325674513340054</v>
      </c>
      <c r="DQ46" s="486">
        <f>Forecast1!EG40</f>
        <v>49.743688704131074</v>
      </c>
      <c r="DR46" s="486">
        <f>Forecast1!EH40</f>
        <v>50.161702894922094</v>
      </c>
      <c r="DS46" s="486">
        <f>Forecast1!EI40</f>
        <v>50.579717085713114</v>
      </c>
      <c r="DT46" s="486">
        <f>Forecast1!EJ40</f>
        <v>50.997731276504133</v>
      </c>
      <c r="DU46" s="486">
        <f>Forecast1!EK40</f>
        <v>51.415745467295146</v>
      </c>
      <c r="DV46" s="486">
        <f>Forecast1!EL40</f>
        <v>51.833759658086159</v>
      </c>
      <c r="DW46" s="486">
        <f>Forecast1!EM40</f>
        <v>52.251773848877178</v>
      </c>
      <c r="DX46" s="486">
        <f>Forecast1!EN40</f>
        <v>52.669788039668198</v>
      </c>
      <c r="DY46" s="486">
        <f>Forecast1!EO40</f>
        <v>53.087802230459218</v>
      </c>
      <c r="DZ46" s="486">
        <f>Forecast1!EP40</f>
        <v>53.505816421250231</v>
      </c>
      <c r="EA46" s="486">
        <f>Forecast1!EQ40</f>
        <v>53.92383061204125</v>
      </c>
      <c r="EB46" s="486">
        <f>Forecast1!ER40</f>
        <v>54.34184480283227</v>
      </c>
      <c r="EC46" s="486">
        <f>Forecast1!ES40</f>
        <v>54.75985899362329</v>
      </c>
      <c r="ED46" s="486">
        <f>Forecast1!ET40</f>
        <v>55.17787318441431</v>
      </c>
      <c r="EE46" s="486">
        <f>Forecast1!EU40</f>
        <v>55.595887375205315</v>
      </c>
      <c r="EF46" s="486">
        <f>Forecast1!EV40</f>
        <v>56.013901565996335</v>
      </c>
      <c r="EG46" s="486">
        <f>Forecast1!EW40</f>
        <v>56.431915756787355</v>
      </c>
      <c r="EH46" s="486">
        <f>Forecast1!EX40</f>
        <v>56.849929947578374</v>
      </c>
      <c r="EI46" s="486">
        <f>Forecast1!EY40</f>
        <v>57.267944138369394</v>
      </c>
      <c r="EJ46" s="486">
        <f>Forecast1!EZ40</f>
        <v>57.685958329160407</v>
      </c>
      <c r="EK46" s="486">
        <f>Forecast1!FA40</f>
        <v>58.103972519951427</v>
      </c>
      <c r="EL46" s="486">
        <f>Forecast1!FB40</f>
        <v>58.521986710742446</v>
      </c>
      <c r="EM46" s="486">
        <f>Forecast1!FC40</f>
        <v>58.940000901533459</v>
      </c>
      <c r="EN46" s="486">
        <f>Forecast1!FD40</f>
        <v>59.358015092324472</v>
      </c>
      <c r="EO46" s="486">
        <f>Forecast1!FE40</f>
        <v>59.776029283115491</v>
      </c>
      <c r="EP46" s="486">
        <f>Forecast1!FF40</f>
        <v>60.194043473906511</v>
      </c>
      <c r="EQ46" s="486">
        <f>Forecast1!FG40</f>
        <v>60.612057664697531</v>
      </c>
      <c r="ER46" s="486">
        <f>Forecast1!FH40</f>
        <v>61.030071855488551</v>
      </c>
      <c r="ES46" s="486">
        <f>Forecast1!FI40</f>
        <v>61.448086046279563</v>
      </c>
      <c r="ET46" s="486">
        <f>Forecast1!FJ40</f>
        <v>61.866100237070583</v>
      </c>
      <c r="EU46" s="486">
        <f>Forecast1!FK40</f>
        <v>62.284114427861603</v>
      </c>
      <c r="EV46" s="486">
        <f>Forecast1!FL40</f>
        <v>62.702128618652615</v>
      </c>
      <c r="EW46" s="486">
        <f>Forecast1!FM40</f>
        <v>63.120142809443635</v>
      </c>
      <c r="EX46" s="486">
        <f>Forecast1!FN40</f>
        <v>63.538157000234648</v>
      </c>
      <c r="EY46" s="486">
        <f>Forecast1!FO40</f>
        <v>63.956171191025668</v>
      </c>
      <c r="EZ46" s="486">
        <f>Forecast1!FP40</f>
        <v>64.374185381816687</v>
      </c>
      <c r="FA46" s="486">
        <f>Forecast1!FQ40</f>
        <v>64.7921995726077</v>
      </c>
      <c r="FB46" s="486">
        <f>Forecast1!FR40</f>
        <v>65.210213763398727</v>
      </c>
      <c r="FC46" s="486">
        <f>Forecast1!FS40</f>
        <v>65.62822795418974</v>
      </c>
      <c r="FD46" s="486">
        <f>Forecast1!FT40</f>
        <v>66.046242144980752</v>
      </c>
      <c r="FE46" s="486">
        <f>Forecast1!FU40</f>
        <v>66.464256335771765</v>
      </c>
      <c r="FF46" s="486">
        <f>Forecast1!FV40</f>
        <v>66.882270526562792</v>
      </c>
      <c r="FG46" s="486">
        <f>Forecast1!FW40</f>
        <v>67.300284717353804</v>
      </c>
      <c r="FH46" s="486">
        <f>Forecast1!FX40</f>
        <v>67.718298908144831</v>
      </c>
      <c r="FI46" s="486">
        <f>Forecast1!FY40</f>
        <v>68.136313098935844</v>
      </c>
      <c r="FJ46" s="486">
        <f>Forecast1!FZ40</f>
        <v>68.554327289726857</v>
      </c>
      <c r="FK46" s="486">
        <f>Forecast1!GA40</f>
        <v>68.972341480517869</v>
      </c>
      <c r="FL46" s="486">
        <f>Forecast1!GB40</f>
        <v>69.390355671308896</v>
      </c>
      <c r="FM46" s="486">
        <f>Forecast1!GC40</f>
        <v>69.808369862099909</v>
      </c>
      <c r="FN46" s="486">
        <f>Forecast1!GD40</f>
        <v>70.226384052890936</v>
      </c>
      <c r="FO46" s="486">
        <f>Forecast1!GE40</f>
        <v>70.644398243681948</v>
      </c>
      <c r="FP46" s="486">
        <f>Forecast1!GF40</f>
        <v>71.062412434472961</v>
      </c>
      <c r="FQ46" s="486">
        <f>Forecast1!GG40</f>
        <v>71.480426625263988</v>
      </c>
      <c r="FR46" s="486">
        <f>Forecast1!GH40</f>
        <v>71.898440816055</v>
      </c>
      <c r="FS46" s="486">
        <f>Forecast1!GI40</f>
        <v>72.316455006846027</v>
      </c>
      <c r="FT46" s="486">
        <f>Forecast1!GJ40</f>
        <v>72.73446919763704</v>
      </c>
      <c r="FU46" s="486">
        <f>Forecast1!GK40</f>
        <v>73.152483388428053</v>
      </c>
      <c r="FV46" s="486">
        <f>Forecast1!GL40</f>
        <v>73.570497579219079</v>
      </c>
      <c r="FW46" s="486">
        <f>Forecast1!GM40</f>
        <v>73.988511770010092</v>
      </c>
      <c r="FX46" s="486">
        <f>Forecast1!GN40</f>
        <v>74.406525960801119</v>
      </c>
      <c r="FY46" s="486">
        <f>Forecast1!GO40</f>
        <v>74.824540151592132</v>
      </c>
      <c r="FZ46" s="486">
        <f>Forecast1!GP40</f>
        <v>75.24255434238313</v>
      </c>
      <c r="GA46" s="486">
        <f>Forecast1!GQ40</f>
        <v>75.660568533174157</v>
      </c>
      <c r="GB46" s="486">
        <f>Forecast1!GR40</f>
        <v>76.07858272396517</v>
      </c>
      <c r="GC46" s="486">
        <f>Forecast1!GS40</f>
        <v>76.496596914756182</v>
      </c>
      <c r="GD46" s="486">
        <f>Forecast1!GT40</f>
        <v>76.914611105547209</v>
      </c>
      <c r="GE46" s="486">
        <f>Forecast1!GU40</f>
        <v>77.332625296338222</v>
      </c>
      <c r="GF46" s="486">
        <f>Forecast1!GV40</f>
        <v>77.750639487129249</v>
      </c>
      <c r="GG46" s="486">
        <f>Forecast1!GW40</f>
        <v>78.168653677920261</v>
      </c>
      <c r="GH46" s="486">
        <f>Forecast1!GX40</f>
        <v>78.586667868711274</v>
      </c>
      <c r="GI46" s="486">
        <f>Forecast1!GY40</f>
        <v>79.004682059502301</v>
      </c>
      <c r="GJ46" s="486">
        <f>Forecast1!GZ40</f>
        <v>79.422696250293313</v>
      </c>
      <c r="GK46" s="486">
        <f>Forecast1!HA40</f>
        <v>79.84071044108434</v>
      </c>
      <c r="GL46" s="486">
        <f>Forecast1!HB40</f>
        <v>80.258724631875353</v>
      </c>
      <c r="GM46" s="486">
        <f>Forecast1!HC40</f>
        <v>80.676738822666366</v>
      </c>
      <c r="GN46" s="486">
        <f>Forecast1!HD40</f>
        <v>81.094753013457392</v>
      </c>
      <c r="GO46" s="486">
        <f>Forecast1!HE40</f>
        <v>81.512767204248405</v>
      </c>
      <c r="GP46" s="486">
        <f>Forecast1!HF40</f>
        <v>81.930781395039432</v>
      </c>
      <c r="GQ46" s="486">
        <f>Forecast1!HG40</f>
        <v>82.34879558583043</v>
      </c>
      <c r="GR46" s="486">
        <f>Forecast1!HH40</f>
        <v>82.766809776621443</v>
      </c>
      <c r="GS46" s="486">
        <f>Forecast1!HI40</f>
        <v>83.18482396741247</v>
      </c>
      <c r="GT46" s="486">
        <f>Forecast1!HJ40</f>
        <v>83.602838158203483</v>
      </c>
      <c r="GU46" s="486">
        <f>Forecast1!HK40</f>
        <v>84.020852348994509</v>
      </c>
      <c r="GV46" s="486">
        <f>Forecast1!HL40</f>
        <v>84.438866539785522</v>
      </c>
      <c r="GW46" s="486">
        <f>Forecast1!HM40</f>
        <v>84.856880730576535</v>
      </c>
      <c r="GX46" s="486">
        <f>Forecast1!HN40</f>
        <v>85.274894921367562</v>
      </c>
      <c r="GY46" s="486">
        <f>Forecast1!HO40</f>
        <v>85.692909112158574</v>
      </c>
      <c r="GZ46" s="486">
        <f>Forecast1!HP40</f>
        <v>86.110923302949601</v>
      </c>
      <c r="HA46" s="486">
        <f>Forecast1!HQ40</f>
        <v>86.528937493740614</v>
      </c>
      <c r="HB46" s="486">
        <f>Forecast1!HR40</f>
        <v>86.946951684531626</v>
      </c>
      <c r="HC46" s="486">
        <f>Forecast1!HS40</f>
        <v>87.364965875322653</v>
      </c>
      <c r="HD46" s="486">
        <f>Forecast1!HT40</f>
        <v>87.782980066113666</v>
      </c>
      <c r="HE46" s="486">
        <f>Forecast1!HU40</f>
        <v>88.200994256904693</v>
      </c>
      <c r="HF46" s="486">
        <f>Forecast1!HV40</f>
        <v>88.619008447695705</v>
      </c>
      <c r="HG46" s="486">
        <f>Forecast1!HW40</f>
        <v>89.037022638486718</v>
      </c>
      <c r="HH46" s="486">
        <f>Forecast1!HX40</f>
        <v>89.455036829277731</v>
      </c>
      <c r="HI46" s="486">
        <f>Forecast1!HY40</f>
        <v>89.873051020068743</v>
      </c>
      <c r="HJ46" s="486">
        <f>Forecast1!HZ40</f>
        <v>90.29106521085977</v>
      </c>
      <c r="HK46" s="486">
        <f>Forecast1!IA40</f>
        <v>90.709079401650783</v>
      </c>
      <c r="HL46" s="486">
        <f>Forecast1!IB40</f>
        <v>91.127093592441796</v>
      </c>
      <c r="HM46" s="486">
        <f>Forecast1!IC40</f>
        <v>91.545107783232822</v>
      </c>
      <c r="HN46" s="486">
        <f>Forecast1!ID40</f>
        <v>91.963121974023835</v>
      </c>
      <c r="HO46" s="486">
        <f>Forecast1!IE40</f>
        <v>92.381136164814862</v>
      </c>
      <c r="HP46" s="486">
        <f>Forecast1!IF40</f>
        <v>92.799150355605875</v>
      </c>
      <c r="HQ46" s="486">
        <f>Forecast1!IG40</f>
        <v>93.217164546396887</v>
      </c>
      <c r="HR46" s="486">
        <f>Forecast1!IH40</f>
        <v>93.635178737187914</v>
      </c>
      <c r="HS46" s="486">
        <f>Forecast1!II40</f>
        <v>94.053192927978927</v>
      </c>
      <c r="HT46" s="486">
        <f>Forecast1!IJ40</f>
        <v>94.471207118769954</v>
      </c>
      <c r="HU46" s="486">
        <f>Forecast1!IK40</f>
        <v>94.889221309560966</v>
      </c>
      <c r="HV46" s="486">
        <f>Forecast1!IL40</f>
        <v>95.307235500351979</v>
      </c>
      <c r="HW46" s="486">
        <f>Forecast1!IM40</f>
        <v>95.725249691143006</v>
      </c>
      <c r="HX46" s="486">
        <f>Forecast1!IN40</f>
        <v>96.143263881934018</v>
      </c>
      <c r="HY46" s="486">
        <f>Forecast1!IO40</f>
        <v>96.561278072725017</v>
      </c>
      <c r="HZ46" s="486">
        <f>Forecast1!IP40</f>
        <v>96.979292263516044</v>
      </c>
      <c r="IA46" s="486">
        <f>Forecast1!IQ40</f>
        <v>97.397306454307056</v>
      </c>
      <c r="IB46" s="486">
        <f>Forecast1!IR40</f>
        <v>97.815320645098083</v>
      </c>
      <c r="IC46" s="486">
        <f>Forecast1!IS40</f>
        <v>98.233334835889096</v>
      </c>
      <c r="ID46" s="486"/>
      <c r="IE46" s="486"/>
      <c r="IF46" s="486"/>
      <c r="IG46" s="486"/>
      <c r="IH46" s="486"/>
      <c r="II46" s="486"/>
      <c r="IJ46" s="486"/>
      <c r="IK46" s="486"/>
      <c r="IL46" s="486"/>
      <c r="IM46" s="486"/>
      <c r="IN46" s="486"/>
      <c r="IO46" s="486"/>
      <c r="IP46" s="486"/>
      <c r="IQ46" s="486"/>
      <c r="IR46" s="487"/>
    </row>
    <row r="47" spans="1:252" ht="12" customHeight="1" x14ac:dyDescent="0.25">
      <c r="A47" s="490" t="s">
        <v>274</v>
      </c>
      <c r="B47" s="493">
        <f>Forecast2!R60</f>
        <v>0</v>
      </c>
      <c r="C47" s="275">
        <f>Forecast2!S60</f>
        <v>194.60838231128329</v>
      </c>
      <c r="D47" s="275">
        <f>Forecast2!T60</f>
        <v>389.0484422738495</v>
      </c>
      <c r="E47" s="275">
        <f>Forecast2!U60</f>
        <v>583.15200565975385</v>
      </c>
      <c r="F47" s="275">
        <f>Forecast2!V60</f>
        <v>776.75119218278701</v>
      </c>
      <c r="G47" s="275">
        <f>Forecast2!W60</f>
        <v>969.67856067448793</v>
      </c>
      <c r="H47" s="275">
        <f>Forecast2!X60</f>
        <v>1161.7672538704471</v>
      </c>
      <c r="I47" s="275">
        <f>Forecast2!Y60</f>
        <v>1352.8511426818102</v>
      </c>
      <c r="J47" s="275">
        <f>Forecast2!Z60</f>
        <v>1542.764969827371</v>
      </c>
      <c r="K47" s="275">
        <f>Forecast2!AA60</f>
        <v>1731.3444927022267</v>
      </c>
      <c r="L47" s="275">
        <f>Forecast2!AB60</f>
        <v>1918.4266253596581</v>
      </c>
      <c r="M47" s="275">
        <f>Forecast2!AC60</f>
        <v>2103.8495794837149</v>
      </c>
      <c r="N47" s="275">
        <f>Forecast2!AD60</f>
        <v>2287.4530042308547</v>
      </c>
      <c r="O47" s="275">
        <f>Forecast2!AE60</f>
        <v>2469.0781248200287</v>
      </c>
      <c r="P47" s="275">
        <f>Forecast2!AF60</f>
        <v>2648.5678797516998</v>
      </c>
      <c r="Q47" s="275">
        <f>Forecast2!AG60</f>
        <v>2825.7670565374892</v>
      </c>
      <c r="R47" s="275">
        <f>Forecast2!AH60</f>
        <v>3000.5224258234689</v>
      </c>
      <c r="S47" s="275">
        <f>Forecast2!AI60</f>
        <v>3172.6828737915353</v>
      </c>
      <c r="T47" s="275">
        <f>Forecast2!AJ60</f>
        <v>3342.0995327247997</v>
      </c>
      <c r="U47" s="275">
        <f>Forecast2!AK60</f>
        <v>3508.6259096245481</v>
      </c>
      <c r="V47" s="275">
        <f>Forecast2!AL60</f>
        <v>3672.1180127680332</v>
      </c>
      <c r="W47" s="275">
        <f>Forecast2!AM60</f>
        <v>3832.4344760981371</v>
      </c>
      <c r="X47" s="275">
        <f>Forecast2!AN60</f>
        <v>3989.4366813378824</v>
      </c>
      <c r="Y47" s="275">
        <f>Forecast2!AO60</f>
        <v>4142.9888777246824</v>
      </c>
      <c r="Z47" s="275">
        <f>Forecast2!AP60</f>
        <v>4292.9582992613678</v>
      </c>
      <c r="AA47" s="275">
        <f>Forecast2!AQ60</f>
        <v>4439.2152793831228</v>
      </c>
      <c r="AB47" s="275">
        <f>Forecast2!AR60</f>
        <v>4581.6333629417422</v>
      </c>
      <c r="AC47" s="275">
        <f>Forecast2!AS60</f>
        <v>4720.089415410951</v>
      </c>
      <c r="AD47" s="275">
        <f>Forecast2!AT60</f>
        <v>4854.4637292188945</v>
      </c>
      <c r="AE47" s="275">
        <f>Forecast2!AU60</f>
        <v>4984.6401271164659</v>
      </c>
      <c r="AF47" s="275">
        <f>Forecast2!AV60</f>
        <v>5110.5060624926136</v>
      </c>
      <c r="AG47" s="275">
        <f>Forecast2!AW60</f>
        <v>5231.9527165504969</v>
      </c>
      <c r="AH47" s="275">
        <f>Forecast2!AX60</f>
        <v>5348.8750922609997</v>
      </c>
      <c r="AI47" s="275">
        <f>Forecast2!AY60</f>
        <v>5461.1721050129563</v>
      </c>
      <c r="AJ47" s="275">
        <f>Forecast2!AZ60</f>
        <v>5568.7466698822163</v>
      </c>
      <c r="AK47" s="275">
        <f>Forecast2!BA60</f>
        <v>5671.5057854446741</v>
      </c>
      <c r="AL47" s="275">
        <f>Forecast2!BB60</f>
        <v>5769.3606140613037</v>
      </c>
      <c r="AM47" s="275">
        <f>Forecast2!BC60</f>
        <v>5862.2265585663035</v>
      </c>
      <c r="AN47" s="275">
        <f>Forecast2!BD60</f>
        <v>5950.0233352925625</v>
      </c>
      <c r="AO47" s="275">
        <f>Forecast2!BE60</f>
        <v>6032.6750433717571</v>
      </c>
      <c r="AP47" s="275">
        <f>Forecast2!BF60</f>
        <v>6110.1102302496711</v>
      </c>
      <c r="AQ47" s="275">
        <f>Forecast2!BG60</f>
        <v>6182.261953360523</v>
      </c>
      <c r="AR47" s="275">
        <f>Forecast2!BH60</f>
        <v>6249.0678379073843</v>
      </c>
      <c r="AS47" s="275">
        <f>Forecast2!BI60</f>
        <v>6310.4701306991783</v>
      </c>
      <c r="AT47" s="275">
        <f>Forecast2!BJ60</f>
        <v>6366.4157499980429</v>
      </c>
      <c r="AU47" s="275">
        <f>Forecast2!BK60</f>
        <v>6416.8563313343466</v>
      </c>
      <c r="AV47" s="275">
        <f>Forecast2!BL60</f>
        <v>6461.7482692500616</v>
      </c>
      <c r="AW47" s="275">
        <f>Forecast2!BM60</f>
        <v>6501.0527549346962</v>
      </c>
      <c r="AX47" s="275">
        <f>Forecast2!BN60</f>
        <v>6534.7358097215247</v>
      </c>
      <c r="AY47" s="275">
        <f>Forecast2!BO60</f>
        <v>6562.7683144153798</v>
      </c>
      <c r="AZ47" s="275">
        <f>Forecast2!BP60</f>
        <v>6585.1260344268858</v>
      </c>
      <c r="BA47" s="275">
        <f>Forecast2!BQ60</f>
        <v>6601.7896406915388</v>
      </c>
      <c r="BB47" s="275">
        <f>Forecast2!BR60</f>
        <v>6612.7447263557315</v>
      </c>
      <c r="BC47" s="275">
        <f>Forecast2!BS60</f>
        <v>6617.9818192153743</v>
      </c>
      <c r="BD47" s="275">
        <f>Forecast2!BT60</f>
        <v>6617.4963898964652</v>
      </c>
      <c r="BE47" s="275">
        <f>Forecast2!BU60</f>
        <v>6611.2888557705528</v>
      </c>
      <c r="BF47" s="275">
        <f>Forecast2!BV60</f>
        <v>6599.3645806017412</v>
      </c>
      <c r="BG47" s="275">
        <f>Forecast2!BW60</f>
        <v>6581.7338699254997</v>
      </c>
      <c r="BH47" s="275">
        <f>Forecast2!BX60</f>
        <v>6558.4119621632335</v>
      </c>
      <c r="BI47" s="275">
        <f>Forecast2!BY60</f>
        <v>6529.4190154801872</v>
      </c>
      <c r="BJ47" s="275">
        <f>Forecast2!BZ60</f>
        <v>6494.7800903979532</v>
      </c>
      <c r="BK47" s="275">
        <f>Forecast2!CA60</f>
        <v>6454.5251281764049</v>
      </c>
      <c r="BL47" s="275">
        <f>Forecast2!CB60</f>
        <v>6408.6889249836277</v>
      </c>
      <c r="BM47" s="275">
        <f>Forecast2!CC60</f>
        <v>6357.3111018759055</v>
      </c>
      <c r="BN47" s="275">
        <f>Forecast2!CD60</f>
        <v>6300.436070613483</v>
      </c>
      <c r="BO47" s="275">
        <f>Forecast2!CE60</f>
        <v>6238.1129953413883</v>
      </c>
      <c r="BP47" s="275">
        <f>Forecast2!CF60</f>
        <v>6170.3957501681298</v>
      </c>
      <c r="BQ47" s="275">
        <f>Forecast2!CG60</f>
        <v>6097.3428726785905</v>
      </c>
      <c r="BR47" s="275">
        <f>Forecast2!CH60</f>
        <v>6019.0175134209821</v>
      </c>
      <c r="BS47" s="275">
        <f>Forecast2!CI60</f>
        <v>5935.4873814111015</v>
      </c>
      <c r="BT47" s="275">
        <f>Forecast2!CJ60</f>
        <v>5846.8246857006316</v>
      </c>
      <c r="BU47" s="275">
        <f>Forecast2!CK60</f>
        <v>5753.1060730595291</v>
      </c>
      <c r="BV47" s="275">
        <f>Forecast2!CL60</f>
        <v>5654.4125618259641</v>
      </c>
      <c r="BW47" s="275">
        <f>Forecast2!CM60</f>
        <v>5550.8294719804826</v>
      </c>
      <c r="BX47" s="275">
        <f>Forecast2!CN60</f>
        <v>5442.4463515043999</v>
      </c>
      <c r="BY47" s="275">
        <f>Forecast2!CO60</f>
        <v>5329.3568990855338</v>
      </c>
      <c r="BZ47" s="275">
        <f>Forecast2!CP60</f>
        <v>5211.6588832376401</v>
      </c>
      <c r="CA47" s="275">
        <f>Forecast2!CQ60</f>
        <v>5089.4540579028881</v>
      </c>
      <c r="CB47" s="275">
        <f>Forecast2!CR60</f>
        <v>4962.8480746098148</v>
      </c>
      <c r="CC47" s="275">
        <f>Forecast2!CS60</f>
        <v>4831.9503912621876</v>
      </c>
      <c r="CD47" s="275">
        <f>Forecast2!CT60</f>
        <v>4696.8741776370025</v>
      </c>
      <c r="CE47" s="275">
        <f>Forecast2!CU60</f>
        <v>4557.7362176728338</v>
      </c>
      <c r="CF47" s="275">
        <f>Forecast2!CV60</f>
        <v>4414.6568086323723</v>
      </c>
      <c r="CG47" s="275">
        <f>Forecast2!CW60</f>
        <v>4267.7596572258381</v>
      </c>
      <c r="CH47" s="275">
        <f>Forecast2!CX60</f>
        <v>4117.1717727844662</v>
      </c>
      <c r="CI47" s="275">
        <f>Forecast2!CY60</f>
        <v>3963.0233575758707</v>
      </c>
      <c r="CJ47" s="275">
        <f>Forecast2!CZ60</f>
        <v>3805.4476943555719</v>
      </c>
      <c r="CK47" s="275">
        <f>Forecast2!DA60</f>
        <v>3644.5810312513645</v>
      </c>
      <c r="CL47" s="275">
        <f>Forecast2!DB60</f>
        <v>3480.5624640794872</v>
      </c>
      <c r="CM47" s="275">
        <f>Forecast2!DC60</f>
        <v>3313.5338161938676</v>
      </c>
      <c r="CN47" s="275">
        <f>Forecast2!DD60</f>
        <v>3143.6395159717372</v>
      </c>
      <c r="CO47" s="275">
        <f>Forecast2!DE60</f>
        <v>2971.0264720411274</v>
      </c>
      <c r="CP47" s="275">
        <f>Forecast2!DF60</f>
        <v>2795.8439463575601</v>
      </c>
      <c r="CQ47" s="275">
        <f>Forecast2!DG60</f>
        <v>2618.2434252392977</v>
      </c>
      <c r="CR47" s="275">
        <f>Forecast2!DH60</f>
        <v>2438.3784884721213</v>
      </c>
      <c r="CS47" s="275">
        <f>Forecast2!DI60</f>
        <v>2256.4046765964827</v>
      </c>
      <c r="CT47" s="275">
        <f>Forecast2!DJ60</f>
        <v>2072.479356491297</v>
      </c>
      <c r="CU47" s="275">
        <f>Forecast2!DK60</f>
        <v>1886.7615853703107</v>
      </c>
      <c r="CV47" s="275">
        <f>Forecast2!DL60</f>
        <v>1699.4119733081959</v>
      </c>
      <c r="CW47" s="275">
        <f>Forecast2!DM60</f>
        <v>1510.5925444150173</v>
      </c>
      <c r="CX47" s="275">
        <f>Forecast2!DN60</f>
        <v>1320.4665967787475</v>
      </c>
      <c r="CY47" s="275">
        <f>Forecast2!DO60</f>
        <v>1129.1985612967153</v>
      </c>
      <c r="CZ47" s="275">
        <f>Forecast2!DP60</f>
        <v>936.95385951778246</v>
      </c>
      <c r="DA47" s="275">
        <f>Forecast2!DQ60</f>
        <v>743.89876061802511</v>
      </c>
      <c r="DB47" s="275">
        <f>Forecast2!DR60</f>
        <v>550.20023763338759</v>
      </c>
      <c r="DC47" s="275">
        <f>Forecast2!DS60</f>
        <v>356.02582307347689</v>
      </c>
      <c r="DD47" s="275">
        <f>Forecast2!DT60</f>
        <v>161.54346404133167</v>
      </c>
      <c r="DE47" s="275">
        <f>Forecast2!DU60</f>
        <v>-33.078623015747148</v>
      </c>
      <c r="DF47" s="275">
        <f>Forecast2!DV60</f>
        <v>-227.67209779859459</v>
      </c>
      <c r="DG47" s="275">
        <f>Forecast2!DW60</f>
        <v>-422.06864176610355</v>
      </c>
      <c r="DH47" s="275">
        <f>Forecast2!DX60</f>
        <v>-616.10010373666262</v>
      </c>
      <c r="DI47" s="275">
        <f>Forecast2!DY60</f>
        <v>-809.59864535512827</v>
      </c>
      <c r="DJ47" s="275">
        <f>Forecast2!DZ60</f>
        <v>-1002.3968862994545</v>
      </c>
      <c r="DK47" s="275">
        <f>Forecast2!EA60</f>
        <v>-1194.3280491012515</v>
      </c>
      <c r="DL47" s="275">
        <f>Forecast2!EB60</f>
        <v>-1385.2261034548508</v>
      </c>
      <c r="DM47" s="275">
        <f>Forecast2!EC60</f>
        <v>-1574.9259098899163</v>
      </c>
      <c r="DN47" s="275">
        <f>Forecast2!ED60</f>
        <v>-1763.26336268305</v>
      </c>
      <c r="DO47" s="275">
        <f>Forecast2!EE60</f>
        <v>-1950.075531884567</v>
      </c>
      <c r="DP47" s="275">
        <f>Forecast2!EF60</f>
        <v>-2135.2008043373248</v>
      </c>
      <c r="DQ47" s="275">
        <f>Forecast2!EG60</f>
        <v>-2318.4790235652854</v>
      </c>
      <c r="DR47" s="275">
        <f>Forecast2!EH60</f>
        <v>-2499.7516284104604</v>
      </c>
      <c r="DS47" s="275">
        <f>Forecast2!EI60</f>
        <v>-2678.8617902979991</v>
      </c>
      <c r="DT47" s="275">
        <f>Forecast2!EJ60</f>
        <v>-2855.6545490102471</v>
      </c>
      <c r="DU47" s="275">
        <f>Forecast2!EK60</f>
        <v>-3029.9769468519098</v>
      </c>
      <c r="DV47" s="275">
        <f>Forecast2!EL60</f>
        <v>-3201.6781610898524</v>
      </c>
      <c r="DW47" s="275">
        <f>Forecast2!EM60</f>
        <v>-3370.6096345524611</v>
      </c>
      <c r="DX47" s="275">
        <f>Forecast2!EN60</f>
        <v>-3536.6252042751621</v>
      </c>
      <c r="DY47" s="275">
        <f>Forecast2!EO60</f>
        <v>-3699.5812280802356</v>
      </c>
      <c r="DZ47" s="275">
        <f>Forecast2!EP60</f>
        <v>-3859.3367089809553</v>
      </c>
      <c r="EA47" s="275">
        <f>Forecast2!EQ60</f>
        <v>-4015.7534173018903</v>
      </c>
      <c r="EB47" s="275">
        <f>Forecast2!ER60</f>
        <v>-4168.6960104091431</v>
      </c>
      <c r="EC47" s="275">
        <f>Forecast2!ES60</f>
        <v>-4318.0321499464208</v>
      </c>
      <c r="ED47" s="275">
        <f>Forecast2!ET60</f>
        <v>-4463.6326164749098</v>
      </c>
      <c r="EE47" s="275">
        <f>Forecast2!EU60</f>
        <v>-4605.3714214172123</v>
      </c>
      <c r="EF47" s="275">
        <f>Forecast2!EV60</f>
        <v>-4743.1259162079341</v>
      </c>
      <c r="EG47" s="275">
        <f>Forecast2!EW60</f>
        <v>-4876.7768985558469</v>
      </c>
      <c r="EH47" s="275">
        <f>Forecast2!EX60</f>
        <v>-5006.2087157251608</v>
      </c>
      <c r="EI47" s="275">
        <f>Forecast2!EY60</f>
        <v>-5131.30936474592</v>
      </c>
      <c r="EJ47" s="275">
        <f>Forecast2!EZ60</f>
        <v>-5251.9705894662511</v>
      </c>
      <c r="EK47" s="275">
        <f>Forecast2!FA60</f>
        <v>-5368.0879743619107</v>
      </c>
      <c r="EL47" s="275">
        <f>Forecast2!FB60</f>
        <v>-5479.5610350213938</v>
      </c>
      <c r="EM47" s="275">
        <f>Forecast2!FC60</f>
        <v>-5586.2933052277122</v>
      </c>
      <c r="EN47" s="275">
        <f>Forecast2!FD60</f>
        <v>-5688.1924205610148</v>
      </c>
      <c r="EO47" s="275">
        <f>Forecast2!FE60</f>
        <v>-5785.1701984490737</v>
      </c>
      <c r="EP47" s="275">
        <f>Forecast2!FF60</f>
        <v>-5877.1427145959233</v>
      </c>
      <c r="EQ47" s="275">
        <f>Forecast2!FG60</f>
        <v>-5964.0303757219426</v>
      </c>
      <c r="ER47" s="275">
        <f>Forecast2!FH60</f>
        <v>-6045.7579885520017</v>
      </c>
      <c r="ES47" s="275">
        <f>Forecast2!FI60</f>
        <v>-6122.2548249914462</v>
      </c>
      <c r="ET47" s="275">
        <f>Forecast2!FJ60</f>
        <v>-6193.4546834331113</v>
      </c>
      <c r="EU47" s="275">
        <f>Forecast2!FK60</f>
        <v>-6259.2959461418413</v>
      </c>
      <c r="EV47" s="275">
        <f>Forecast2!FL60</f>
        <v>-6319.7216326664993</v>
      </c>
      <c r="EW47" s="275">
        <f>Forecast2!FM60</f>
        <v>-6374.6794492328036</v>
      </c>
      <c r="EX47" s="275">
        <f>Forecast2!FN60</f>
        <v>-6424.1218340739533</v>
      </c>
      <c r="EY47" s="275">
        <f>Forecast2!FO60</f>
        <v>-6468.0059986594415</v>
      </c>
      <c r="EZ47" s="275">
        <f>Forecast2!FP60</f>
        <v>-6506.2939647861103</v>
      </c>
      <c r="FA47" s="275">
        <f>Forecast2!FQ60</f>
        <v>-6538.952597499052</v>
      </c>
      <c r="FB47" s="275">
        <f>Forecast2!FR60</f>
        <v>-6565.9536338136495</v>
      </c>
      <c r="FC47" s="275">
        <f>Forecast2!FS60</f>
        <v>-6587.2737072137043</v>
      </c>
      <c r="FD47" s="275">
        <f>Forecast2!FT60</f>
        <v>-6602.8943679042422</v>
      </c>
      <c r="FE47" s="275">
        <f>Forecast2!FU60</f>
        <v>-6612.8020988013586</v>
      </c>
      <c r="FF47" s="275">
        <f>Forecast2!FV60</f>
        <v>-6616.9883272451589</v>
      </c>
      <c r="FG47" s="275">
        <f>Forecast2!FW60</f>
        <v>-6615.4494324255566</v>
      </c>
      <c r="FH47" s="275">
        <f>Forecast2!FX60</f>
        <v>-6608.1867485145031</v>
      </c>
      <c r="FI47" s="275">
        <f>Forecast2!FY60</f>
        <v>-6595.206563501908</v>
      </c>
      <c r="FJ47" s="275">
        <f>Forecast2!FZ60</f>
        <v>-6576.5201137362837</v>
      </c>
      <c r="FK47" s="275">
        <f>Forecast2!GA60</f>
        <v>-6552.143574174931</v>
      </c>
      <c r="FL47" s="275">
        <f>Forecast2!GB60</f>
        <v>-6522.0980443521648</v>
      </c>
      <c r="FM47" s="275">
        <f>Forecast2!GC60</f>
        <v>-6486.4095300778954</v>
      </c>
      <c r="FN47" s="275">
        <f>Forecast2!GD60</f>
        <v>-6445.1089208825242</v>
      </c>
      <c r="FO47" s="275">
        <f>Forecast2!GE60</f>
        <v>-6398.231963227905</v>
      </c>
      <c r="FP47" s="275">
        <f>Forecast2!GF60</f>
        <v>-6345.8192295077797</v>
      </c>
      <c r="FQ47" s="275">
        <f>Forecast2!GG60</f>
        <v>-6287.9160828647618</v>
      </c>
      <c r="FR47" s="275">
        <f>Forecast2!GH60</f>
        <v>-6224.5726378546096</v>
      </c>
      <c r="FS47" s="275">
        <f>Forecast2!GI60</f>
        <v>-6155.8437169921699</v>
      </c>
      <c r="FT47" s="275">
        <f>Forecast2!GJ60</f>
        <v>-6081.7888032169176</v>
      </c>
      <c r="FU47" s="275">
        <f>Forecast2!GK60</f>
        <v>-6002.4719883196403</v>
      </c>
      <c r="FV47" s="275">
        <f>Forecast2!GL60</f>
        <v>-5917.9619173752462</v>
      </c>
      <c r="FW47" s="275">
        <f>Forecast2!GM60</f>
        <v>-5828.3317292302718</v>
      </c>
      <c r="FX47" s="275">
        <f>Forecast2!GN60</f>
        <v>-5733.6589930969867</v>
      </c>
      <c r="FY47" s="275">
        <f>Forecast2!GO60</f>
        <v>-5634.0256413094694</v>
      </c>
      <c r="FZ47" s="275">
        <f>Forecast2!GP60</f>
        <v>-5529.5178983003107</v>
      </c>
      <c r="GA47" s="275">
        <f>Forecast2!GQ60</f>
        <v>-5420.2262058599526</v>
      </c>
      <c r="GB47" s="275">
        <f>Forecast2!GR60</f>
        <v>-5306.2451447437834</v>
      </c>
      <c r="GC47" s="275">
        <f>Forecast2!GS60</f>
        <v>-5187.6733526954677</v>
      </c>
      <c r="GD47" s="275">
        <f>Forecast2!GT60</f>
        <v>-5064.6134389579511</v>
      </c>
      <c r="GE47" s="275">
        <f>Forecast2!GU60</f>
        <v>-4937.1718953466316</v>
      </c>
      <c r="GF47" s="275">
        <f>Forecast2!GV60</f>
        <v>-4805.4590039623172</v>
      </c>
      <c r="GG47" s="275">
        <f>Forecast2!GW60</f>
        <v>-4669.5887416243158</v>
      </c>
      <c r="GH47" s="275">
        <f>Forecast2!GX60</f>
        <v>-4529.6786811070006</v>
      </c>
      <c r="GI47" s="275">
        <f>Forecast2!GY60</f>
        <v>-4385.8498892658554</v>
      </c>
      <c r="GJ47" s="275">
        <f>Forecast2!GZ60</f>
        <v>-4238.2268221417271</v>
      </c>
      <c r="GK47" s="275">
        <f>Forecast2!HA60</f>
        <v>-4086.9372171346949</v>
      </c>
      <c r="GL47" s="275">
        <f>Forecast2!HB60</f>
        <v>-3932.1119823413655</v>
      </c>
      <c r="GM47" s="275">
        <f>Forecast2!HC60</f>
        <v>-3773.8850831519744</v>
      </c>
      <c r="GN47" s="275">
        <f>Forecast2!HD60</f>
        <v>-3612.393426205947</v>
      </c>
      <c r="GO47" s="275">
        <f>Forecast2!HE60</f>
        <v>-3447.7767408068912</v>
      </c>
      <c r="GP47" s="275">
        <f>Forecast2!HF60</f>
        <v>-3280.1774579002295</v>
      </c>
      <c r="GQ47" s="275">
        <f>Forecast2!HG60</f>
        <v>-3109.7405867185998</v>
      </c>
      <c r="GR47" s="275">
        <f>Forecast2!HH60</f>
        <v>-2936.6135892023913</v>
      </c>
      <c r="GS47" s="275">
        <f>Forecast2!HI60</f>
        <v>-2760.946252304489</v>
      </c>
      <c r="GT47" s="275">
        <f>Forecast2!HJ60</f>
        <v>-2582.8905582902589</v>
      </c>
      <c r="GU47" s="275">
        <f>Forecast2!HK60</f>
        <v>-2402.6005531453425</v>
      </c>
      <c r="GV47" s="275">
        <f>Forecast2!HL60</f>
        <v>-2220.2322132056984</v>
      </c>
      <c r="GW47" s="275">
        <f>Forecast2!HM60</f>
        <v>-2035.9433101255468</v>
      </c>
      <c r="GX47" s="275">
        <f>Forecast2!HN60</f>
        <v>-1849.8932743005626</v>
      </c>
      <c r="GY47" s="275">
        <f>Forecast2!HO60</f>
        <v>-1662.2430568647192</v>
      </c>
      <c r="GZ47" s="275">
        <f>Forecast2!HP60</f>
        <v>-1473.1549903806092</v>
      </c>
      <c r="HA47" s="275">
        <f>Forecast2!HQ60</f>
        <v>-1282.7926483440208</v>
      </c>
      <c r="HB47" s="275">
        <f>Forecast2!HR60</f>
        <v>-1091.3207036245828</v>
      </c>
      <c r="HC47" s="275">
        <f>Forecast2!HS60</f>
        <v>-898.90478596522541</v>
      </c>
      <c r="HD47" s="275">
        <f>Forecast2!HT60</f>
        <v>-705.71133866392552</v>
      </c>
      <c r="HE47" s="275">
        <f>Forecast2!HU60</f>
        <v>-511.9074745618687</v>
      </c>
      <c r="HF47" s="275">
        <f>Forecast2!HV60</f>
        <v>-317.66083146284961</v>
      </c>
      <c r="HG47" s="275">
        <f>Forecast2!HW60</f>
        <v>-123.1394271089694</v>
      </c>
      <c r="HH47" s="275">
        <f>Forecast2!HX60</f>
        <v>-123.1394271089694</v>
      </c>
      <c r="HI47" s="275">
        <f>Forecast2!HY60</f>
        <v>-123.1394271089694</v>
      </c>
      <c r="HJ47" s="275">
        <f>Forecast2!HZ60</f>
        <v>-123.1394271089694</v>
      </c>
      <c r="HK47" s="275">
        <f>Forecast2!IA60</f>
        <v>-123.1394271089694</v>
      </c>
      <c r="HL47" s="275">
        <f>Forecast2!IB60</f>
        <v>-123.1394271089694</v>
      </c>
      <c r="HM47" s="275">
        <f>Forecast2!IC60</f>
        <v>-123.1394271089694</v>
      </c>
      <c r="HN47" s="275">
        <f>Forecast2!ID60</f>
        <v>-123.1394271089694</v>
      </c>
      <c r="HO47" s="275">
        <f>Forecast2!IE60</f>
        <v>-123.1394271089694</v>
      </c>
      <c r="HP47" s="275">
        <f>Forecast2!IF60</f>
        <v>-123.1394271089694</v>
      </c>
      <c r="HQ47" s="275">
        <f>Forecast2!IG60</f>
        <v>-123.1394271089694</v>
      </c>
      <c r="HR47" s="275">
        <f>Forecast2!IH60</f>
        <v>-123.1394271089694</v>
      </c>
      <c r="HS47" s="275">
        <f>Forecast2!II60</f>
        <v>-123.1394271089694</v>
      </c>
      <c r="HT47" s="275">
        <f>Forecast2!IJ60</f>
        <v>-123.1394271089694</v>
      </c>
      <c r="HU47" s="275">
        <f>Forecast2!IK60</f>
        <v>-123.1394271089694</v>
      </c>
      <c r="HV47" s="275">
        <f>Forecast2!IL60</f>
        <v>-123.1394271089694</v>
      </c>
      <c r="HW47" s="275">
        <f>Forecast2!IM60</f>
        <v>-123.1394271089694</v>
      </c>
      <c r="HX47" s="275">
        <f>Forecast2!IN60</f>
        <v>-123.1394271089694</v>
      </c>
      <c r="HY47" s="275">
        <f>Forecast2!IO60</f>
        <v>-123.1394271089694</v>
      </c>
      <c r="HZ47" s="275">
        <f>Forecast2!IP60</f>
        <v>-123.1394271089694</v>
      </c>
      <c r="IA47" s="275">
        <f>Forecast2!IQ60</f>
        <v>-123.1394271089694</v>
      </c>
      <c r="IB47" s="275">
        <f>Forecast2!IR60</f>
        <v>-123.1394271089694</v>
      </c>
      <c r="IC47" s="275">
        <f>Forecast2!IS60</f>
        <v>-123.1394271089694</v>
      </c>
      <c r="ID47" s="275">
        <f>Forecast2!IT60</f>
        <v>-123.1394271089694</v>
      </c>
      <c r="IE47" s="275">
        <f>Forecast2!IU60</f>
        <v>-123.1394271089694</v>
      </c>
      <c r="IF47" s="275">
        <f>Forecast2!IV60</f>
        <v>-123.1394271089694</v>
      </c>
      <c r="IG47" s="275">
        <f>Forecast2!IW60</f>
        <v>-123.1394271089694</v>
      </c>
      <c r="IH47" s="275">
        <f>Forecast2!IX60</f>
        <v>-123.1394271089694</v>
      </c>
      <c r="II47" s="275">
        <f>Forecast2!IY60</f>
        <v>-123.1394271089694</v>
      </c>
      <c r="IJ47" s="275">
        <f>Forecast2!IZ60</f>
        <v>-123.1394271089694</v>
      </c>
      <c r="IK47" s="275">
        <f>Forecast2!JA60</f>
        <v>-123.1394271089694</v>
      </c>
      <c r="IL47" s="275">
        <f>Forecast2!JB60</f>
        <v>-123.1394271089694</v>
      </c>
      <c r="IM47" s="275">
        <f>Forecast2!JC60</f>
        <v>-123.1394271089694</v>
      </c>
      <c r="IN47" s="275">
        <f>Forecast2!JD60</f>
        <v>-123.1394271089694</v>
      </c>
      <c r="IO47" s="275">
        <f>Forecast2!JE60</f>
        <v>-123.1394271089694</v>
      </c>
      <c r="IP47" s="275">
        <f>Forecast2!JF60</f>
        <v>-123.1394271089694</v>
      </c>
      <c r="IQ47" s="275">
        <f>Forecast2!JG60</f>
        <v>-123.1394271089694</v>
      </c>
      <c r="IR47" s="494">
        <f>Forecast2!JH60</f>
        <v>-123.1394271089694</v>
      </c>
    </row>
    <row r="48" spans="1:252" ht="12" customHeight="1" x14ac:dyDescent="0.25">
      <c r="A48" s="490" t="s">
        <v>275</v>
      </c>
      <c r="B48" s="493">
        <f>Forecast2!R61</f>
        <v>6617.8275807825548</v>
      </c>
      <c r="C48" s="275">
        <f>Forecast2!S61</f>
        <v>6614.9847373328548</v>
      </c>
      <c r="D48" s="275">
        <f>Forecast2!T61</f>
        <v>6606.4203751208506</v>
      </c>
      <c r="E48" s="275">
        <f>Forecast2!U61</f>
        <v>6592.1419512097682</v>
      </c>
      <c r="F48" s="275">
        <f>Forecast2!V61</f>
        <v>6572.1618645744065</v>
      </c>
      <c r="G48" s="275">
        <f>Forecast2!W61</f>
        <v>6546.4974452075139</v>
      </c>
      <c r="H48" s="275">
        <f>Forecast2!X61</f>
        <v>6515.1709389632397</v>
      </c>
      <c r="I48" s="275">
        <f>Forecast2!Y61</f>
        <v>6478.2094881513303</v>
      </c>
      <c r="J48" s="275">
        <f>Forecast2!Z61</f>
        <v>6435.645107899436</v>
      </c>
      <c r="K48" s="275">
        <f>Forecast2!AA61</f>
        <v>6387.5146583045362</v>
      </c>
      <c r="L48" s="275">
        <f>Forecast2!AB61</f>
        <v>6333.8598123980955</v>
      </c>
      <c r="M48" s="275">
        <f>Forecast2!AC61</f>
        <v>6274.7270199532086</v>
      </c>
      <c r="N48" s="275">
        <f>Forecast2!AD61</f>
        <v>6210.1674671655474</v>
      </c>
      <c r="O48" s="275">
        <f>Forecast2!AE61</f>
        <v>6140.237032243469</v>
      </c>
      <c r="P48" s="275">
        <f>Forecast2!AF61</f>
        <v>6064.9962369461846</v>
      </c>
      <c r="Q48" s="275">
        <f>Forecast2!AG61</f>
        <v>5984.510194112343</v>
      </c>
      <c r="R48" s="275">
        <f>Forecast2!AH61</f>
        <v>5898.8485512248599</v>
      </c>
      <c r="S48" s="275">
        <f>Forecast2!AI61</f>
        <v>5808.0854300611918</v>
      </c>
      <c r="T48" s="275">
        <f>Forecast2!AJ61</f>
        <v>5712.2993624816399</v>
      </c>
      <c r="U48" s="275">
        <f>Forecast2!AK61</f>
        <v>5611.5732224115809</v>
      </c>
      <c r="V48" s="275">
        <f>Forecast2!AL61</f>
        <v>5505.9941540767559</v>
      </c>
      <c r="W48" s="275">
        <f>Forecast2!AM61</f>
        <v>5395.653496553995</v>
      </c>
      <c r="X48" s="275">
        <f>Forecast2!AN61</f>
        <v>5280.6467047028991</v>
      </c>
      <c r="Y48" s="275">
        <f>Forecast2!AO61</f>
        <v>5161.0732665470796</v>
      </c>
      <c r="Z48" s="275">
        <f>Forecast2!AP61</f>
        <v>5037.0366171766291</v>
      </c>
      <c r="AA48" s="275">
        <f>Forecast2!AQ61</f>
        <v>4908.6440492464408</v>
      </c>
      <c r="AB48" s="275">
        <f>Forecast2!AR61</f>
        <v>4776.0066201479212</v>
      </c>
      <c r="AC48" s="275">
        <f>Forecast2!AS61</f>
        <v>4639.2390559344876</v>
      </c>
      <c r="AD48" s="275">
        <f>Forecast2!AT61</f>
        <v>4498.4596520839859</v>
      </c>
      <c r="AE48" s="275">
        <f>Forecast2!AU61</f>
        <v>4353.7901711839113</v>
      </c>
      <c r="AF48" s="275">
        <f>Forecast2!AV61</f>
        <v>4205.3557376279023</v>
      </c>
      <c r="AG48" s="275">
        <f>Forecast2!AW61</f>
        <v>4053.2847294145404</v>
      </c>
      <c r="AH48" s="275">
        <f>Forecast2!AX61</f>
        <v>3897.7086671419661</v>
      </c>
      <c r="AI48" s="275">
        <f>Forecast2!AY61</f>
        <v>3738.7621002942074</v>
      </c>
      <c r="AJ48" s="275">
        <f>Forecast2!AZ61</f>
        <v>3576.5824909174171</v>
      </c>
      <c r="AK48" s="275">
        <f>Forecast2!BA61</f>
        <v>3411.3100947864623</v>
      </c>
      <c r="AL48" s="275">
        <f>Forecast2!BB61</f>
        <v>3243.08784016442</v>
      </c>
      <c r="AM48" s="275">
        <f>Forecast2!BC61</f>
        <v>3072.0612042595894</v>
      </c>
      <c r="AN48" s="275">
        <f>Forecast2!BD61</f>
        <v>2898.3780874866106</v>
      </c>
      <c r="AO48" s="275">
        <f>Forecast2!BE61</f>
        <v>2722.1886856401361</v>
      </c>
      <c r="AP48" s="275">
        <f>Forecast2!BF61</f>
        <v>2543.6453600912437</v>
      </c>
      <c r="AQ48" s="275">
        <f>Forecast2!BG61</f>
        <v>2362.9025061185416</v>
      </c>
      <c r="AR48" s="275">
        <f>Forecast2!BH61</f>
        <v>2180.1164194874086</v>
      </c>
      <c r="AS48" s="275">
        <f>Forecast2!BI61</f>
        <v>1995.4451613923784</v>
      </c>
      <c r="AT48" s="275">
        <f>Forecast2!BJ61</f>
        <v>1809.0484218790209</v>
      </c>
      <c r="AU48" s="275">
        <f>Forecast2!BK61</f>
        <v>1621.0873818629941</v>
      </c>
      <c r="AV48" s="275">
        <f>Forecast2!BL61</f>
        <v>1431.7245738651088</v>
      </c>
      <c r="AW48" s="275">
        <f>Forecast2!BM61</f>
        <v>1241.1237415823623</v>
      </c>
      <c r="AX48" s="275">
        <f>Forecast2!BN61</f>
        <v>1049.4496984158675</v>
      </c>
      <c r="AY48" s="275">
        <f>Forecast2!BO61</f>
        <v>856.86818507751673</v>
      </c>
      <c r="AZ48" s="275">
        <f>Forecast2!BP61</f>
        <v>663.54572639794708</v>
      </c>
      <c r="BA48" s="275">
        <f>Forecast2!BQ61</f>
        <v>469.64948745913512</v>
      </c>
      <c r="BB48" s="275">
        <f>Forecast2!BR61</f>
        <v>275.34712917545113</v>
      </c>
      <c r="BC48" s="275">
        <f>Forecast2!BS61</f>
        <v>80.806663447498636</v>
      </c>
      <c r="BD48" s="275">
        <f>Forecast2!BT61</f>
        <v>-113.80369198655758</v>
      </c>
      <c r="BE48" s="275">
        <f>Forecast2!BU61</f>
        <v>-308.31565887723139</v>
      </c>
      <c r="BF48" s="275">
        <f>Forecast2!BV61</f>
        <v>-502.56104384244196</v>
      </c>
      <c r="BG48" s="275">
        <f>Forecast2!BW61</f>
        <v>-696.37188367354634</v>
      </c>
      <c r="BH48" s="275">
        <f>Forecast2!BX61</f>
        <v>-889.58059044363233</v>
      </c>
      <c r="BI48" s="275">
        <f>Forecast2!BY61</f>
        <v>-1082.0200962931297</v>
      </c>
      <c r="BJ48" s="275">
        <f>Forecast2!BZ61</f>
        <v>-1273.5239977680988</v>
      </c>
      <c r="BK48" s="275">
        <f>Forecast2!CA61</f>
        <v>-1463.9266995869439</v>
      </c>
      <c r="BL48" s="275">
        <f>Forecast2!CB61</f>
        <v>-1653.0635577117469</v>
      </c>
      <c r="BM48" s="275">
        <f>Forecast2!CC61</f>
        <v>-1840.7710216010448</v>
      </c>
      <c r="BN48" s="275">
        <f>Forecast2!CD61</f>
        <v>-2026.8867755215501</v>
      </c>
      <c r="BO48" s="275">
        <f>Forecast2!CE61</f>
        <v>-2211.2498787971035</v>
      </c>
      <c r="BP48" s="275">
        <f>Forecast2!CF61</f>
        <v>-2393.7009048740638</v>
      </c>
      <c r="BQ48" s="275">
        <f>Forecast2!CG61</f>
        <v>-2574.0820790833427</v>
      </c>
      <c r="BR48" s="275">
        <f>Forecast2!CH61</f>
        <v>-2752.2374149803854</v>
      </c>
      <c r="BS48" s="275">
        <f>Forecast2!CI61</f>
        <v>-2928.012849145613</v>
      </c>
      <c r="BT48" s="275">
        <f>Forecast2!CJ61</f>
        <v>-3101.2563743291648</v>
      </c>
      <c r="BU48" s="275">
        <f>Forecast2!CK61</f>
        <v>-3271.8181708251482</v>
      </c>
      <c r="BV48" s="275">
        <f>Forecast2!CL61</f>
        <v>-3439.5507359621415</v>
      </c>
      <c r="BW48" s="275">
        <f>Forecast2!CM61</f>
        <v>-3604.3090115982823</v>
      </c>
      <c r="BX48" s="275">
        <f>Forecast2!CN61</f>
        <v>-3765.9505095109762</v>
      </c>
      <c r="BY48" s="275">
        <f>Forecast2!CO61</f>
        <v>-3924.3354345730309</v>
      </c>
      <c r="BZ48" s="275">
        <f>Forecast2!CP61</f>
        <v>-4079.3268056089178</v>
      </c>
      <c r="CA48" s="275">
        <f>Forecast2!CQ61</f>
        <v>-4230.7905738268691</v>
      </c>
      <c r="CB48" s="275">
        <f>Forecast2!CR61</f>
        <v>-4378.5957387245107</v>
      </c>
      <c r="CC48" s="275">
        <f>Forecast2!CS61</f>
        <v>-4522.6144613679371</v>
      </c>
      <c r="CD48" s="275">
        <f>Forecast2!CT61</f>
        <v>-4662.7221749463552</v>
      </c>
      <c r="CE48" s="275">
        <f>Forecast2!CU61</f>
        <v>-4798.7976925067478</v>
      </c>
      <c r="CF48" s="275">
        <f>Forecast2!CV61</f>
        <v>-4930.7233117754213</v>
      </c>
      <c r="CG48" s="275">
        <f>Forecast2!CW61</f>
        <v>-5058.3849169757304</v>
      </c>
      <c r="CH48" s="275">
        <f>Forecast2!CX61</f>
        <v>-5181.6720775539397</v>
      </c>
      <c r="CI48" s="275">
        <f>Forecast2!CY61</f>
        <v>-5300.4781437277079</v>
      </c>
      <c r="CJ48" s="275">
        <f>Forecast2!CZ61</f>
        <v>-5414.7003387744853</v>
      </c>
      <c r="CK48" s="275">
        <f>Forecast2!DA61</f>
        <v>-5524.2398479798321</v>
      </c>
      <c r="CL48" s="275">
        <f>Forecast2!DB61</f>
        <v>-5629.0019041685719</v>
      </c>
      <c r="CM48" s="275">
        <f>Forecast2!DC61</f>
        <v>-5728.8958697445651</v>
      </c>
      <c r="CN48" s="275">
        <f>Forecast2!DD61</f>
        <v>-5823.8353151679303</v>
      </c>
      <c r="CO48" s="275">
        <f>Forecast2!DE61</f>
        <v>-5913.7380938015485</v>
      </c>
      <c r="CP48" s="275">
        <f>Forecast2!DF61</f>
        <v>-5998.5264130618052</v>
      </c>
      <c r="CQ48" s="275">
        <f>Forecast2!DG61</f>
        <v>-6078.1269018116927</v>
      </c>
      <c r="CR48" s="275">
        <f>Forecast2!DH61</f>
        <v>-6152.4706739376334</v>
      </c>
      <c r="CS48" s="275">
        <f>Forecast2!DI61</f>
        <v>-6221.4933880546241</v>
      </c>
      <c r="CT48" s="275">
        <f>Forecast2!DJ61</f>
        <v>-6285.1353032876432</v>
      </c>
      <c r="CU48" s="275">
        <f>Forecast2!DK61</f>
        <v>-6343.3413310806372</v>
      </c>
      <c r="CV48" s="275">
        <f>Forecast2!DL61</f>
        <v>-6396.0610829878078</v>
      </c>
      <c r="CW48" s="275">
        <f>Forecast2!DM61</f>
        <v>-6443.2489144053552</v>
      </c>
      <c r="CX48" s="275">
        <f>Forecast2!DN61</f>
        <v>-6484.8639642053649</v>
      </c>
      <c r="CY48" s="275">
        <f>Forecast2!DO61</f>
        <v>-6520.8701902370167</v>
      </c>
      <c r="CZ48" s="275">
        <f>Forecast2!DP61</f>
        <v>-6551.2364006638591</v>
      </c>
      <c r="DA48" s="275">
        <f>Forecast2!DQ61</f>
        <v>-6575.9362811094998</v>
      </c>
      <c r="DB48" s="275">
        <f>Forecast2!DR61</f>
        <v>-6594.9484175876369</v>
      </c>
      <c r="DC48" s="275">
        <f>Forecast2!DS61</f>
        <v>-6608.2563151960339</v>
      </c>
      <c r="DD48" s="275">
        <f>Forecast2!DT61</f>
        <v>-6615.8484125576651</v>
      </c>
      <c r="DE48" s="275">
        <f>Forecast2!DU61</f>
        <v>-6617.7180919959374</v>
      </c>
      <c r="DF48" s="275">
        <f>Forecast2!DV61</f>
        <v>-6613.8636854345941</v>
      </c>
      <c r="DG48" s="275">
        <f>Forecast2!DW61</f>
        <v>-6604.2884760165734</v>
      </c>
      <c r="DH48" s="275">
        <f>Forecast2!DX61</f>
        <v>-6589.0006954398232</v>
      </c>
      <c r="DI48" s="275">
        <f>Forecast2!DY61</f>
        <v>-6568.0135170117701</v>
      </c>
      <c r="DJ48" s="275">
        <f>Forecast2!DZ61</f>
        <v>-6541.345044427836</v>
      </c>
      <c r="DK48" s="275">
        <f>Forecast2!EA61</f>
        <v>-6509.0182962831186</v>
      </c>
      <c r="DL48" s="275">
        <f>Forecast2!EB61</f>
        <v>-6471.0611863300373</v>
      </c>
      <c r="DM48" s="275">
        <f>Forecast2!EC61</f>
        <v>-6427.5064994984405</v>
      </c>
      <c r="DN48" s="275">
        <f>Forecast2!ED61</f>
        <v>-6378.3918636983472</v>
      </c>
      <c r="DO48" s="275">
        <f>Forecast2!EE61</f>
        <v>-6323.7597174291568</v>
      </c>
      <c r="DP48" s="275">
        <f>Forecast2!EF61</f>
        <v>-6263.6572732227933</v>
      </c>
      <c r="DQ48" s="275">
        <f>Forecast2!EG61</f>
        <v>-6198.1364769518941</v>
      </c>
      <c r="DR48" s="275">
        <f>Forecast2!EH61</f>
        <v>-6127.2539630377405</v>
      </c>
      <c r="DS48" s="275">
        <f>Forecast2!EI61</f>
        <v>-6051.071005596159</v>
      </c>
      <c r="DT48" s="275">
        <f>Forecast2!EJ61</f>
        <v>-5969.653465563234</v>
      </c>
      <c r="DU48" s="275">
        <f>Forecast2!EK61</f>
        <v>-5883.0717338460954</v>
      </c>
      <c r="DV48" s="275">
        <f>Forecast2!EL61</f>
        <v>-5791.4006705475604</v>
      </c>
      <c r="DW48" s="275">
        <f>Forecast2!EM61</f>
        <v>-5694.7195403168125</v>
      </c>
      <c r="DX48" s="275">
        <f>Forecast2!EN61</f>
        <v>-5593.1119438816741</v>
      </c>
      <c r="DY48" s="275">
        <f>Forecast2!EO61</f>
        <v>-5486.6657458213813</v>
      </c>
      <c r="DZ48" s="275">
        <f>Forecast2!EP61</f>
        <v>-5375.4729986420425</v>
      </c>
      <c r="EA48" s="275">
        <f>Forecast2!EQ61</f>
        <v>-5259.629863220176</v>
      </c>
      <c r="EB48" s="275">
        <f>Forecast2!ER61</f>
        <v>-5139.2365256829262</v>
      </c>
      <c r="EC48" s="275">
        <f>Forecast2!ES61</f>
        <v>-5014.3971107966463</v>
      </c>
      <c r="ED48" s="275">
        <f>Forecast2!ET61</f>
        <v>-4885.219591938624</v>
      </c>
      <c r="EE48" s="275">
        <f>Forecast2!EU61</f>
        <v>-4751.8156977296767</v>
      </c>
      <c r="EF48" s="275">
        <f>Forecast2!EV61</f>
        <v>-4614.3008154082727</v>
      </c>
      <c r="EG48" s="275">
        <f>Forecast2!EW61</f>
        <v>-4472.7938910297471</v>
      </c>
      <c r="EH48" s="275">
        <f>Forecast2!EX61</f>
        <v>-4327.4173265768823</v>
      </c>
      <c r="EI48" s="275">
        <f>Forecast2!EY61</f>
        <v>-4178.2968740708575</v>
      </c>
      <c r="EJ48" s="275">
        <f>Forecast2!EZ61</f>
        <v>-4025.5615267742578</v>
      </c>
      <c r="EK48" s="275">
        <f>Forecast2!FA61</f>
        <v>-3869.3434075802807</v>
      </c>
      <c r="EL48" s="275">
        <f>Forecast2!FB61</f>
        <v>-3709.7776546848495</v>
      </c>
      <c r="EM48" s="275">
        <f>Forecast2!FC61</f>
        <v>-3547.0023046406709</v>
      </c>
      <c r="EN48" s="275">
        <f>Forecast2!FD61</f>
        <v>-3381.1581728945466</v>
      </c>
      <c r="EO48" s="275">
        <f>Forecast2!FE61</f>
        <v>-3212.3887319115829</v>
      </c>
      <c r="EP48" s="275">
        <f>Forecast2!FF61</f>
        <v>-3040.8399869918785</v>
      </c>
      <c r="EQ48" s="275">
        <f>Forecast2!FG61</f>
        <v>-2866.6603498874924</v>
      </c>
      <c r="ER48" s="275">
        <f>Forecast2!FH61</f>
        <v>-2690.0005103292447</v>
      </c>
      <c r="ES48" s="275">
        <f>Forecast2!FI61</f>
        <v>-2511.0133055749134</v>
      </c>
      <c r="ET48" s="275">
        <f>Forecast2!FJ61</f>
        <v>-2329.8535880919708</v>
      </c>
      <c r="EU48" s="275">
        <f>Forecast2!FK61</f>
        <v>-2146.6780914898141</v>
      </c>
      <c r="EV48" s="275">
        <f>Forecast2!FL61</f>
        <v>-1961.6452948177682</v>
      </c>
      <c r="EW48" s="275">
        <f>Forecast2!FM61</f>
        <v>-1774.9152853468261</v>
      </c>
      <c r="EX48" s="275">
        <f>Forecast2!FN61</f>
        <v>-1586.6496199542164</v>
      </c>
      <c r="EY48" s="275">
        <f>Forecast2!FO61</f>
        <v>-1397.0111852312405</v>
      </c>
      <c r="EZ48" s="275">
        <f>Forecast2!FP61</f>
        <v>-1206.1640564358697</v>
      </c>
      <c r="FA48" s="275">
        <f>Forecast2!FQ61</f>
        <v>-1014.2733554127392</v>
      </c>
      <c r="FB48" s="275">
        <f>Forecast2!FR61</f>
        <v>-821.50510760385964</v>
      </c>
      <c r="FC48" s="275">
        <f>Forecast2!FS61</f>
        <v>-628.02609827441859</v>
      </c>
      <c r="FD48" s="275">
        <f>Forecast2!FT61</f>
        <v>-434.00372807854262</v>
      </c>
      <c r="FE48" s="275">
        <f>Forecast2!FU61</f>
        <v>-239.60586809058978</v>
      </c>
      <c r="FF48" s="275">
        <f>Forecast2!FV61</f>
        <v>-45.000714427945134</v>
      </c>
      <c r="FG48" s="275">
        <f>Forecast2!FW61</f>
        <v>149.64335740829975</v>
      </c>
      <c r="FH48" s="275">
        <f>Forecast2!FX61</f>
        <v>344.15793834820755</v>
      </c>
      <c r="FI48" s="275">
        <f>Forecast2!FY61</f>
        <v>538.37473159666433</v>
      </c>
      <c r="FJ48" s="275">
        <f>Forecast2!FZ61</f>
        <v>732.12569837904107</v>
      </c>
      <c r="FK48" s="275">
        <f>Forecast2!GA61</f>
        <v>925.24320346220634</v>
      </c>
      <c r="FL48" s="275">
        <f>Forecast2!GB61</f>
        <v>1117.560160324432</v>
      </c>
      <c r="FM48" s="275">
        <f>Forecast2!GC61</f>
        <v>1308.9101758479783</v>
      </c>
      <c r="FN48" s="275">
        <f>Forecast2!GD61</f>
        <v>1499.1276944086512</v>
      </c>
      <c r="FO48" s="275">
        <f>Forecast2!GE61</f>
        <v>1688.0481412371205</v>
      </c>
      <c r="FP48" s="275">
        <f>Forecast2!GF61</f>
        <v>1875.5080649273791</v>
      </c>
      <c r="FQ48" s="275">
        <f>Forecast2!GG61</f>
        <v>2061.3452789685766</v>
      </c>
      <c r="FR48" s="275">
        <f>Forecast2!GH61</f>
        <v>2245.3990021772925</v>
      </c>
      <c r="FS48" s="275">
        <f>Forecast2!GI61</f>
        <v>2427.5099979081906</v>
      </c>
      <c r="FT48" s="275">
        <f>Forecast2!GJ61</f>
        <v>2607.5207119222109</v>
      </c>
      <c r="FU48" s="275">
        <f>Forecast2!GK61</f>
        <v>2785.2754087925209</v>
      </c>
      <c r="FV48" s="275">
        <f>Forecast2!GL61</f>
        <v>2960.6203067298893</v>
      </c>
      <c r="FW48" s="275">
        <f>Forecast2!GM61</f>
        <v>3133.4037107102886</v>
      </c>
      <c r="FX48" s="275">
        <f>Forecast2!GN61</f>
        <v>3303.4761437893435</v>
      </c>
      <c r="FY48" s="275">
        <f>Forecast2!GO61</f>
        <v>3470.6904764895494</v>
      </c>
      <c r="FZ48" s="275">
        <f>Forecast2!GP61</f>
        <v>3634.9020541480686</v>
      </c>
      <c r="GA48" s="275">
        <f>Forecast2!GQ61</f>
        <v>3795.9688221146316</v>
      </c>
      <c r="GB48" s="275">
        <f>Forecast2!GR61</f>
        <v>3953.7514486910054</v>
      </c>
      <c r="GC48" s="275">
        <f>Forecast2!GS61</f>
        <v>4108.1134457053968</v>
      </c>
      <c r="GD48" s="275">
        <f>Forecast2!GT61</f>
        <v>4258.9212866173011</v>
      </c>
      <c r="GE48" s="275">
        <f>Forecast2!GU61</f>
        <v>4406.0445220505353</v>
      </c>
      <c r="GF48" s="275">
        <f>Forecast2!GV61</f>
        <v>4549.3558926542892</v>
      </c>
      <c r="GG48" s="275">
        <f>Forecast2!GW61</f>
        <v>4688.7314391945465</v>
      </c>
      <c r="GH48" s="275">
        <f>Forecast2!GX61</f>
        <v>4824.050609780521</v>
      </c>
      <c r="GI48" s="275">
        <f>Forecast2!GY61</f>
        <v>4955.1963641333941</v>
      </c>
      <c r="GJ48" s="275">
        <f>Forecast2!GZ61</f>
        <v>5082.055274807145</v>
      </c>
      <c r="GK48" s="275">
        <f>Forecast2!HA61</f>
        <v>5204.5176252739302</v>
      </c>
      <c r="GL48" s="275">
        <f>Forecast2!HB61</f>
        <v>5322.4775047893227</v>
      </c>
      <c r="GM48" s="275">
        <f>Forecast2!HC61</f>
        <v>5435.8328999553933</v>
      </c>
      <c r="GN48" s="275">
        <f>Forecast2!HD61</f>
        <v>5544.4857829026605</v>
      </c>
      <c r="GO48" s="275">
        <f>Forecast2!HE61</f>
        <v>5648.3421960147716</v>
      </c>
      <c r="GP48" s="275">
        <f>Forecast2!HF61</f>
        <v>5747.3123331228499</v>
      </c>
      <c r="GQ48" s="275">
        <f>Forecast2!HG61</f>
        <v>5841.310617099587</v>
      </c>
      <c r="GR48" s="275">
        <f>Forecast2!HH61</f>
        <v>5930.2557737861807</v>
      </c>
      <c r="GS48" s="275">
        <f>Forecast2!HI61</f>
        <v>6014.0709021885486</v>
      </c>
      <c r="GT48" s="275">
        <f>Forecast2!HJ61</f>
        <v>6092.6835408824072</v>
      </c>
      <c r="GU48" s="275">
        <f>Forecast2!HK61</f>
        <v>6166.0257305702116</v>
      </c>
      <c r="GV48" s="275">
        <f>Forecast2!HL61</f>
        <v>6234.0340727361918</v>
      </c>
      <c r="GW48" s="275">
        <f>Forecast2!HM61</f>
        <v>6296.6497843492498</v>
      </c>
      <c r="GX48" s="275">
        <f>Forecast2!HN61</f>
        <v>6353.8187485667968</v>
      </c>
      <c r="GY48" s="275">
        <f>Forecast2!HO61</f>
        <v>6405.4915613962221</v>
      </c>
      <c r="GZ48" s="275">
        <f>Forecast2!HP61</f>
        <v>6451.6235742740955</v>
      </c>
      <c r="HA48" s="275">
        <f>Forecast2!HQ61</f>
        <v>6492.1749325268147</v>
      </c>
      <c r="HB48" s="275">
        <f>Forecast2!HR61</f>
        <v>6527.1106096799804</v>
      </c>
      <c r="HC48" s="275">
        <f>Forecast2!HS61</f>
        <v>6556.4004375873874</v>
      </c>
      <c r="HD48" s="275">
        <f>Forecast2!HT61</f>
        <v>6580.0191323541285</v>
      </c>
      <c r="HE48" s="275">
        <f>Forecast2!HU61</f>
        <v>6597.9463160320111</v>
      </c>
      <c r="HF48" s="275">
        <f>Forecast2!HV61</f>
        <v>6610.1665340690843</v>
      </c>
      <c r="HG48" s="275">
        <f>Forecast2!HW61</f>
        <v>6616.6692684988293</v>
      </c>
      <c r="HH48" s="275">
        <f>Forecast2!HX61</f>
        <v>6616.6692684988293</v>
      </c>
      <c r="HI48" s="275">
        <f>Forecast2!HY61</f>
        <v>6616.6692684988293</v>
      </c>
      <c r="HJ48" s="275">
        <f>Forecast2!HZ61</f>
        <v>6616.6692684988293</v>
      </c>
      <c r="HK48" s="275">
        <f>Forecast2!IA61</f>
        <v>6616.6692684988293</v>
      </c>
      <c r="HL48" s="275">
        <f>Forecast2!IB61</f>
        <v>6616.6692684988293</v>
      </c>
      <c r="HM48" s="275">
        <f>Forecast2!IC61</f>
        <v>6616.6692684988293</v>
      </c>
      <c r="HN48" s="275">
        <f>Forecast2!ID61</f>
        <v>6616.6692684988293</v>
      </c>
      <c r="HO48" s="275">
        <f>Forecast2!IE61</f>
        <v>6616.6692684988293</v>
      </c>
      <c r="HP48" s="275">
        <f>Forecast2!IF61</f>
        <v>6616.6692684988293</v>
      </c>
      <c r="HQ48" s="275">
        <f>Forecast2!IG61</f>
        <v>6616.6692684988293</v>
      </c>
      <c r="HR48" s="275">
        <f>Forecast2!IH61</f>
        <v>6616.6692684988293</v>
      </c>
      <c r="HS48" s="275">
        <f>Forecast2!II61</f>
        <v>6616.6692684988293</v>
      </c>
      <c r="HT48" s="275">
        <f>Forecast2!IJ61</f>
        <v>6616.6692684988293</v>
      </c>
      <c r="HU48" s="275">
        <f>Forecast2!IK61</f>
        <v>6616.6692684988293</v>
      </c>
      <c r="HV48" s="275">
        <f>Forecast2!IL61</f>
        <v>6616.6692684988293</v>
      </c>
      <c r="HW48" s="275">
        <f>Forecast2!IM61</f>
        <v>6616.6692684988293</v>
      </c>
      <c r="HX48" s="275">
        <f>Forecast2!IN61</f>
        <v>6616.6692684988293</v>
      </c>
      <c r="HY48" s="275">
        <f>Forecast2!IO61</f>
        <v>6616.6692684988293</v>
      </c>
      <c r="HZ48" s="275">
        <f>Forecast2!IP61</f>
        <v>6616.6692684988293</v>
      </c>
      <c r="IA48" s="275">
        <f>Forecast2!IQ61</f>
        <v>6616.6692684988293</v>
      </c>
      <c r="IB48" s="275">
        <f>Forecast2!IR61</f>
        <v>6616.6692684988293</v>
      </c>
      <c r="IC48" s="275">
        <f>Forecast2!IS61</f>
        <v>6616.6692684988293</v>
      </c>
      <c r="ID48" s="275">
        <f>Forecast2!IT61</f>
        <v>6616.6692684988293</v>
      </c>
      <c r="IE48" s="275">
        <f>Forecast2!IU61</f>
        <v>6616.6692684988293</v>
      </c>
      <c r="IF48" s="275">
        <f>Forecast2!IV61</f>
        <v>6616.6692684988293</v>
      </c>
      <c r="IG48" s="275">
        <f>Forecast2!IW61</f>
        <v>6616.6692684988293</v>
      </c>
      <c r="IH48" s="275">
        <f>Forecast2!IX61</f>
        <v>6616.6692684988293</v>
      </c>
      <c r="II48" s="275">
        <f>Forecast2!IY61</f>
        <v>6616.6692684988293</v>
      </c>
      <c r="IJ48" s="275">
        <f>Forecast2!IZ61</f>
        <v>6616.6692684988293</v>
      </c>
      <c r="IK48" s="275">
        <f>Forecast2!JA61</f>
        <v>6616.6692684988293</v>
      </c>
      <c r="IL48" s="275">
        <f>Forecast2!JB61</f>
        <v>6616.6692684988293</v>
      </c>
      <c r="IM48" s="275">
        <f>Forecast2!JC61</f>
        <v>6616.6692684988293</v>
      </c>
      <c r="IN48" s="275">
        <f>Forecast2!JD61</f>
        <v>6616.6692684988293</v>
      </c>
      <c r="IO48" s="275">
        <f>Forecast2!JE61</f>
        <v>6616.6692684988293</v>
      </c>
      <c r="IP48" s="275">
        <f>Forecast2!JF61</f>
        <v>6616.6692684988293</v>
      </c>
      <c r="IQ48" s="275">
        <f>Forecast2!JG61</f>
        <v>6616.6692684988293</v>
      </c>
      <c r="IR48" s="494">
        <f>Forecast2!JH61</f>
        <v>6616.6692684988293</v>
      </c>
    </row>
    <row r="49" spans="1:252" ht="12" customHeight="1" x14ac:dyDescent="0.25">
      <c r="A49" s="490" t="s">
        <v>276</v>
      </c>
      <c r="B49" s="493"/>
      <c r="C49" s="275">
        <f>Forecast2!S87</f>
        <v>-123.1394271089694</v>
      </c>
      <c r="D49" s="275">
        <f>Forecast2!T87</f>
        <v>-123.1394271089694</v>
      </c>
      <c r="E49" s="275">
        <f>Forecast2!U87</f>
        <v>-123.1394271089694</v>
      </c>
      <c r="F49" s="275">
        <f>Forecast2!V87</f>
        <v>-123.1394271089694</v>
      </c>
      <c r="G49" s="275">
        <f>Forecast2!W87</f>
        <v>-123.1394271089694</v>
      </c>
      <c r="H49" s="275">
        <f>Forecast2!X87</f>
        <v>-123.1394271089694</v>
      </c>
      <c r="I49" s="275">
        <f>Forecast2!Y87</f>
        <v>-123.1394271089694</v>
      </c>
      <c r="J49" s="275">
        <f>Forecast2!Z87</f>
        <v>-123.1394271089694</v>
      </c>
      <c r="K49" s="275">
        <f>Forecast2!AA87</f>
        <v>-123.1394271089694</v>
      </c>
      <c r="L49" s="275">
        <f>Forecast2!AB87</f>
        <v>-123.1394271089694</v>
      </c>
      <c r="M49" s="275">
        <f>Forecast2!AC87</f>
        <v>-123.1394271089694</v>
      </c>
      <c r="N49" s="275">
        <f>Forecast2!AD87</f>
        <v>-123.1394271089694</v>
      </c>
      <c r="O49" s="275">
        <f>Forecast2!AE87</f>
        <v>-123.1394271089694</v>
      </c>
      <c r="P49" s="275">
        <f>Forecast2!AF87</f>
        <v>-123.1394271089694</v>
      </c>
      <c r="Q49" s="275">
        <f>Forecast2!AG87</f>
        <v>-123.1394271089694</v>
      </c>
      <c r="R49" s="275">
        <f>Forecast2!AH87</f>
        <v>-123.1394271089694</v>
      </c>
      <c r="S49" s="275">
        <f>Forecast2!AI87</f>
        <v>-123.1394271089694</v>
      </c>
      <c r="T49" s="275">
        <f>Forecast2!AJ87</f>
        <v>-123.1394271089694</v>
      </c>
      <c r="U49" s="275">
        <f>Forecast2!AK87</f>
        <v>-123.1394271089694</v>
      </c>
      <c r="V49" s="275">
        <f>Forecast2!AL87</f>
        <v>-123.1394271089694</v>
      </c>
      <c r="W49" s="275">
        <f>Forecast2!AM87</f>
        <v>-123.1394271089694</v>
      </c>
      <c r="X49" s="275">
        <f>Forecast2!AN87</f>
        <v>-123.1394271089694</v>
      </c>
      <c r="Y49" s="275">
        <f>Forecast2!AO87</f>
        <v>-123.1394271089694</v>
      </c>
      <c r="Z49" s="275">
        <f>Forecast2!AP87</f>
        <v>-123.1394271089694</v>
      </c>
      <c r="AA49" s="275">
        <f>Forecast2!AQ87</f>
        <v>-123.1394271089694</v>
      </c>
      <c r="AB49" s="275">
        <f>Forecast2!AR87</f>
        <v>-123.1394271089694</v>
      </c>
      <c r="AC49" s="275">
        <f>Forecast2!AS87</f>
        <v>-123.1394271089694</v>
      </c>
      <c r="AD49" s="275">
        <f>Forecast2!AT87</f>
        <v>-123.1394271089694</v>
      </c>
      <c r="AE49" s="275">
        <f>Forecast2!AU87</f>
        <v>-123.1394271089694</v>
      </c>
      <c r="AF49" s="275">
        <f>Forecast2!AV87</f>
        <v>-123.1394271089694</v>
      </c>
      <c r="AG49" s="275">
        <f>Forecast2!AW87</f>
        <v>-123.1394271089694</v>
      </c>
      <c r="AH49" s="275">
        <f>Forecast2!AX87</f>
        <v>-123.1394271089694</v>
      </c>
      <c r="AI49" s="275">
        <f>Forecast2!AY87</f>
        <v>-123.1394271089694</v>
      </c>
      <c r="AJ49" s="275">
        <f>Forecast2!AZ87</f>
        <v>-123.1394271089694</v>
      </c>
      <c r="AK49" s="275">
        <f>Forecast2!BA87</f>
        <v>-123.1394271089694</v>
      </c>
      <c r="AL49" s="275">
        <f>Forecast2!BB87</f>
        <v>-123.1394271089694</v>
      </c>
      <c r="AM49" s="275">
        <f>Forecast2!BC87</f>
        <v>-123.1394271089694</v>
      </c>
      <c r="AN49" s="275">
        <f>Forecast2!BD87</f>
        <v>-123.1394271089694</v>
      </c>
      <c r="AO49" s="275">
        <f>Forecast2!BE87</f>
        <v>-123.1394271089694</v>
      </c>
      <c r="AP49" s="275">
        <f>Forecast2!BF87</f>
        <v>-123.1394271089694</v>
      </c>
      <c r="AQ49" s="275">
        <f>Forecast2!BG87</f>
        <v>-123.1394271089694</v>
      </c>
      <c r="AR49" s="275">
        <f>Forecast2!BH87</f>
        <v>-123.1394271089694</v>
      </c>
      <c r="AS49" s="275">
        <f>Forecast2!BI87</f>
        <v>-123.1394271089694</v>
      </c>
      <c r="AT49" s="275">
        <f>Forecast2!BJ87</f>
        <v>-123.1394271089694</v>
      </c>
      <c r="AU49" s="275">
        <f>Forecast2!BK87</f>
        <v>-123.1394271089694</v>
      </c>
      <c r="AV49" s="275">
        <f>Forecast2!BL87</f>
        <v>-123.1394271089694</v>
      </c>
      <c r="AW49" s="275">
        <f>Forecast2!BM87</f>
        <v>-123.1394271089694</v>
      </c>
      <c r="AX49" s="275">
        <f>Forecast2!BN87</f>
        <v>-123.1394271089694</v>
      </c>
      <c r="AY49" s="275">
        <f>Forecast2!BO87</f>
        <v>-123.1394271089694</v>
      </c>
      <c r="AZ49" s="275">
        <f>Forecast2!BP87</f>
        <v>-123.1394271089694</v>
      </c>
      <c r="BA49" s="275">
        <f>Forecast2!BQ87</f>
        <v>-123.1394271089694</v>
      </c>
      <c r="BB49" s="275">
        <f>Forecast2!BR87</f>
        <v>-123.1394271089694</v>
      </c>
      <c r="BC49" s="275">
        <f>Forecast2!BS87</f>
        <v>-123.1394271089694</v>
      </c>
      <c r="BD49" s="275">
        <f>Forecast2!BT87</f>
        <v>-123.1394271089694</v>
      </c>
      <c r="BE49" s="275">
        <f>Forecast2!BU87</f>
        <v>-123.1394271089694</v>
      </c>
      <c r="BF49" s="275">
        <f>Forecast2!BV87</f>
        <v>-123.1394271089694</v>
      </c>
      <c r="BG49" s="275">
        <f>Forecast2!BW87</f>
        <v>-123.1394271089694</v>
      </c>
      <c r="BH49" s="275">
        <f>Forecast2!BX87</f>
        <v>-123.1394271089694</v>
      </c>
      <c r="BI49" s="275">
        <f>Forecast2!BY87</f>
        <v>-123.1394271089694</v>
      </c>
      <c r="BJ49" s="275">
        <f>Forecast2!BZ87</f>
        <v>-123.1394271089694</v>
      </c>
      <c r="BK49" s="275">
        <f>Forecast2!CA87</f>
        <v>-123.1394271089694</v>
      </c>
      <c r="BL49" s="275">
        <f>Forecast2!CB87</f>
        <v>-123.1394271089694</v>
      </c>
      <c r="BM49" s="275">
        <f>Forecast2!CC87</f>
        <v>-123.1394271089694</v>
      </c>
      <c r="BN49" s="275">
        <f>Forecast2!CD87</f>
        <v>-123.1394271089694</v>
      </c>
      <c r="BO49" s="275">
        <f>Forecast2!CE87</f>
        <v>-123.1394271089694</v>
      </c>
      <c r="BP49" s="275">
        <f>Forecast2!CF87</f>
        <v>-123.1394271089694</v>
      </c>
      <c r="BQ49" s="275">
        <f>Forecast2!CG87</f>
        <v>-123.1394271089694</v>
      </c>
      <c r="BR49" s="275">
        <f>Forecast2!CH87</f>
        <v>-123.1394271089694</v>
      </c>
      <c r="BS49" s="275">
        <f>Forecast2!CI87</f>
        <v>-123.1394271089694</v>
      </c>
      <c r="BT49" s="275">
        <f>Forecast2!CJ87</f>
        <v>-123.1394271089694</v>
      </c>
      <c r="BU49" s="275">
        <f>Forecast2!CK87</f>
        <v>-123.1394271089694</v>
      </c>
      <c r="BV49" s="275">
        <f>Forecast2!CL87</f>
        <v>-123.1394271089694</v>
      </c>
      <c r="BW49" s="275">
        <f>Forecast2!CM87</f>
        <v>-123.1394271089694</v>
      </c>
      <c r="BX49" s="275">
        <f>Forecast2!CN87</f>
        <v>-123.1394271089694</v>
      </c>
      <c r="BY49" s="275">
        <f>Forecast2!CO87</f>
        <v>-123.1394271089694</v>
      </c>
      <c r="BZ49" s="275">
        <f>Forecast2!CP87</f>
        <v>-123.1394271089694</v>
      </c>
      <c r="CA49" s="275">
        <f>Forecast2!CQ87</f>
        <v>-123.1394271089694</v>
      </c>
      <c r="CB49" s="275">
        <f>Forecast2!CR87</f>
        <v>-123.1394271089694</v>
      </c>
      <c r="CC49" s="275">
        <f>Forecast2!CS87</f>
        <v>-123.1394271089694</v>
      </c>
      <c r="CD49" s="275">
        <f>Forecast2!CT87</f>
        <v>-123.1394271089694</v>
      </c>
      <c r="CE49" s="275">
        <f>Forecast2!CU87</f>
        <v>-123.1394271089694</v>
      </c>
      <c r="CF49" s="275">
        <f>Forecast2!CV87</f>
        <v>-123.1394271089694</v>
      </c>
      <c r="CG49" s="275">
        <f>Forecast2!CW87</f>
        <v>-123.1394271089694</v>
      </c>
      <c r="CH49" s="275">
        <f>Forecast2!CX87</f>
        <v>-123.1394271089694</v>
      </c>
      <c r="CI49" s="275">
        <f>Forecast2!CY87</f>
        <v>-123.1394271089694</v>
      </c>
      <c r="CJ49" s="275">
        <f>Forecast2!CZ87</f>
        <v>-123.1394271089694</v>
      </c>
      <c r="CK49" s="275">
        <f>Forecast2!DA87</f>
        <v>-123.1394271089694</v>
      </c>
      <c r="CL49" s="275">
        <f>Forecast2!DB87</f>
        <v>-123.1394271089694</v>
      </c>
      <c r="CM49" s="275">
        <f>Forecast2!DC87</f>
        <v>-123.1394271089694</v>
      </c>
      <c r="CN49" s="275">
        <f>Forecast2!DD87</f>
        <v>-123.1394271089694</v>
      </c>
      <c r="CO49" s="275">
        <f>Forecast2!DE87</f>
        <v>-123.1394271089694</v>
      </c>
      <c r="CP49" s="275">
        <f>Forecast2!DF87</f>
        <v>-123.1394271089694</v>
      </c>
      <c r="CQ49" s="275">
        <f>Forecast2!DG87</f>
        <v>-123.1394271089694</v>
      </c>
      <c r="CR49" s="275">
        <f>Forecast2!DH87</f>
        <v>-123.1394271089694</v>
      </c>
      <c r="CS49" s="275">
        <f>Forecast2!DI87</f>
        <v>-123.1394271089694</v>
      </c>
      <c r="CT49" s="275">
        <f>Forecast2!DJ87</f>
        <v>-123.1394271089694</v>
      </c>
      <c r="CU49" s="275">
        <f>Forecast2!DK87</f>
        <v>-123.1394271089694</v>
      </c>
      <c r="CV49" s="275">
        <f>Forecast2!DL87</f>
        <v>-123.1394271089694</v>
      </c>
      <c r="CW49" s="275">
        <f>Forecast2!DM87</f>
        <v>-123.1394271089694</v>
      </c>
      <c r="CX49" s="275">
        <f>Forecast2!DN87</f>
        <v>-123.1394271089694</v>
      </c>
      <c r="CY49" s="275">
        <f>Forecast2!DO87</f>
        <v>-123.1394271089694</v>
      </c>
      <c r="CZ49" s="275">
        <f>Forecast2!DP87</f>
        <v>-123.1394271089694</v>
      </c>
      <c r="DA49" s="275">
        <f>Forecast2!DQ87</f>
        <v>-123.1394271089694</v>
      </c>
      <c r="DB49" s="275">
        <f>Forecast2!DR87</f>
        <v>-123.1394271089694</v>
      </c>
      <c r="DC49" s="275">
        <f>Forecast2!DS87</f>
        <v>-123.1394271089694</v>
      </c>
      <c r="DD49" s="275">
        <f>Forecast2!DT87</f>
        <v>-123.1394271089694</v>
      </c>
      <c r="DE49" s="275">
        <f>Forecast2!DU87</f>
        <v>-123.1394271089694</v>
      </c>
      <c r="DF49" s="275">
        <f>Forecast2!DV87</f>
        <v>-123.1394271089694</v>
      </c>
      <c r="DG49" s="275">
        <f>Forecast2!DW87</f>
        <v>-123.1394271089694</v>
      </c>
      <c r="DH49" s="275">
        <f>Forecast2!DX87</f>
        <v>-123.1394271089694</v>
      </c>
      <c r="DI49" s="275">
        <f>Forecast2!DY87</f>
        <v>-123.1394271089694</v>
      </c>
      <c r="DJ49" s="275">
        <f>Forecast2!DZ87</f>
        <v>-123.1394271089694</v>
      </c>
      <c r="DK49" s="275">
        <f>Forecast2!EA87</f>
        <v>-123.1394271089694</v>
      </c>
      <c r="DL49" s="275">
        <f>Forecast2!EB87</f>
        <v>-123.1394271089694</v>
      </c>
      <c r="DM49" s="275">
        <f>Forecast2!EC87</f>
        <v>-123.1394271089694</v>
      </c>
      <c r="DN49" s="275">
        <f>Forecast2!ED87</f>
        <v>-123.1394271089694</v>
      </c>
      <c r="DO49" s="275">
        <f>Forecast2!EE87</f>
        <v>-123.1394271089694</v>
      </c>
      <c r="DP49" s="275">
        <f>Forecast2!EF87</f>
        <v>-123.1394271089694</v>
      </c>
      <c r="DQ49" s="275">
        <f>Forecast2!EG87</f>
        <v>-123.1394271089694</v>
      </c>
      <c r="DR49" s="275">
        <f>Forecast2!EH87</f>
        <v>-123.1394271089694</v>
      </c>
      <c r="DS49" s="275">
        <f>Forecast2!EI87</f>
        <v>-123.1394271089694</v>
      </c>
      <c r="DT49" s="275">
        <f>Forecast2!EJ87</f>
        <v>-123.1394271089694</v>
      </c>
      <c r="DU49" s="275">
        <f>Forecast2!EK87</f>
        <v>-123.1394271089694</v>
      </c>
      <c r="DV49" s="275">
        <f>Forecast2!EL87</f>
        <v>-123.1394271089694</v>
      </c>
      <c r="DW49" s="275">
        <f>Forecast2!EM87</f>
        <v>-123.1394271089694</v>
      </c>
      <c r="DX49" s="275">
        <f>Forecast2!EN87</f>
        <v>-123.1394271089694</v>
      </c>
      <c r="DY49" s="275">
        <f>Forecast2!EO87</f>
        <v>-123.1394271089694</v>
      </c>
      <c r="DZ49" s="275">
        <f>Forecast2!EP87</f>
        <v>-123.1394271089694</v>
      </c>
      <c r="EA49" s="275">
        <f>Forecast2!EQ87</f>
        <v>-123.1394271089694</v>
      </c>
      <c r="EB49" s="275">
        <f>Forecast2!ER87</f>
        <v>-123.1394271089694</v>
      </c>
      <c r="EC49" s="275">
        <f>Forecast2!ES87</f>
        <v>-123.1394271089694</v>
      </c>
      <c r="ED49" s="275">
        <f>Forecast2!ET87</f>
        <v>-123.1394271089694</v>
      </c>
      <c r="EE49" s="275">
        <f>Forecast2!EU87</f>
        <v>-123.1394271089694</v>
      </c>
      <c r="EF49" s="275">
        <f>Forecast2!EV87</f>
        <v>-123.1394271089694</v>
      </c>
      <c r="EG49" s="275">
        <f>Forecast2!EW87</f>
        <v>-123.1394271089694</v>
      </c>
      <c r="EH49" s="275">
        <f>Forecast2!EX87</f>
        <v>-123.1394271089694</v>
      </c>
      <c r="EI49" s="275">
        <f>Forecast2!EY87</f>
        <v>-123.1394271089694</v>
      </c>
      <c r="EJ49" s="275">
        <f>Forecast2!EZ87</f>
        <v>-123.1394271089694</v>
      </c>
      <c r="EK49" s="275">
        <f>Forecast2!FA87</f>
        <v>-123.1394271089694</v>
      </c>
      <c r="EL49" s="275">
        <f>Forecast2!FB87</f>
        <v>-123.1394271089694</v>
      </c>
      <c r="EM49" s="275">
        <f>Forecast2!FC87</f>
        <v>-123.1394271089694</v>
      </c>
      <c r="EN49" s="275">
        <f>Forecast2!FD87</f>
        <v>-123.1394271089694</v>
      </c>
      <c r="EO49" s="275">
        <f>Forecast2!FE87</f>
        <v>-123.1394271089694</v>
      </c>
      <c r="EP49" s="275">
        <f>Forecast2!FF87</f>
        <v>-123.1394271089694</v>
      </c>
      <c r="EQ49" s="275">
        <f>Forecast2!FG87</f>
        <v>-123.1394271089694</v>
      </c>
      <c r="ER49" s="275">
        <f>Forecast2!FH87</f>
        <v>-123.1394271089694</v>
      </c>
      <c r="ES49" s="275">
        <f>Forecast2!FI87</f>
        <v>-123.1394271089694</v>
      </c>
      <c r="ET49" s="275">
        <f>Forecast2!FJ87</f>
        <v>-123.1394271089694</v>
      </c>
      <c r="EU49" s="275">
        <f>Forecast2!FK87</f>
        <v>-123.1394271089694</v>
      </c>
      <c r="EV49" s="275">
        <f>Forecast2!FL87</f>
        <v>-123.1394271089694</v>
      </c>
      <c r="EW49" s="275">
        <f>Forecast2!FM87</f>
        <v>-123.1394271089694</v>
      </c>
      <c r="EX49" s="275">
        <f>Forecast2!FN87</f>
        <v>-123.1394271089694</v>
      </c>
      <c r="EY49" s="275">
        <f>Forecast2!FO87</f>
        <v>-123.1394271089694</v>
      </c>
      <c r="EZ49" s="275">
        <f>Forecast2!FP87</f>
        <v>-123.1394271089694</v>
      </c>
      <c r="FA49" s="275">
        <f>Forecast2!FQ87</f>
        <v>-123.1394271089694</v>
      </c>
      <c r="FB49" s="275">
        <f>Forecast2!FR87</f>
        <v>-123.1394271089694</v>
      </c>
      <c r="FC49" s="275">
        <f>Forecast2!FS87</f>
        <v>-123.1394271089694</v>
      </c>
      <c r="FD49" s="275">
        <f>Forecast2!FT87</f>
        <v>-123.1394271089694</v>
      </c>
      <c r="FE49" s="275">
        <f>Forecast2!FU87</f>
        <v>-123.1394271089694</v>
      </c>
      <c r="FF49" s="275">
        <f>Forecast2!FV87</f>
        <v>-123.1394271089694</v>
      </c>
      <c r="FG49" s="275">
        <f>Forecast2!FW87</f>
        <v>-123.1394271089694</v>
      </c>
      <c r="FH49" s="275">
        <f>Forecast2!FX87</f>
        <v>-123.1394271089694</v>
      </c>
      <c r="FI49" s="275">
        <f>Forecast2!FY87</f>
        <v>-123.1394271089694</v>
      </c>
      <c r="FJ49" s="275">
        <f>Forecast2!FZ87</f>
        <v>-123.1394271089694</v>
      </c>
      <c r="FK49" s="275">
        <f>Forecast2!GA87</f>
        <v>-123.1394271089694</v>
      </c>
      <c r="FL49" s="275">
        <f>Forecast2!GB87</f>
        <v>-123.1394271089694</v>
      </c>
      <c r="FM49" s="275">
        <f>Forecast2!GC87</f>
        <v>-123.1394271089694</v>
      </c>
      <c r="FN49" s="275">
        <f>Forecast2!GD87</f>
        <v>-123.1394271089694</v>
      </c>
      <c r="FO49" s="275">
        <f>Forecast2!GE87</f>
        <v>-123.1394271089694</v>
      </c>
      <c r="FP49" s="275">
        <f>Forecast2!GF87</f>
        <v>-123.1394271089694</v>
      </c>
      <c r="FQ49" s="275">
        <f>Forecast2!GG87</f>
        <v>-123.1394271089694</v>
      </c>
      <c r="FR49" s="275">
        <f>Forecast2!GH87</f>
        <v>-123.1394271089694</v>
      </c>
      <c r="FS49" s="275">
        <f>Forecast2!GI87</f>
        <v>-123.1394271089694</v>
      </c>
      <c r="FT49" s="275">
        <f>Forecast2!GJ87</f>
        <v>-123.1394271089694</v>
      </c>
      <c r="FU49" s="275">
        <f>Forecast2!GK87</f>
        <v>-123.1394271089694</v>
      </c>
      <c r="FV49" s="275">
        <f>Forecast2!GL87</f>
        <v>-123.1394271089694</v>
      </c>
      <c r="FW49" s="275">
        <f>Forecast2!GM87</f>
        <v>-123.1394271089694</v>
      </c>
      <c r="FX49" s="275">
        <f>Forecast2!GN87</f>
        <v>-123.1394271089694</v>
      </c>
      <c r="FY49" s="275">
        <f>Forecast2!GO87</f>
        <v>-123.1394271089694</v>
      </c>
      <c r="FZ49" s="275">
        <f>Forecast2!GP87</f>
        <v>-123.1394271089694</v>
      </c>
      <c r="GA49" s="275">
        <f>Forecast2!GQ87</f>
        <v>-123.1394271089694</v>
      </c>
      <c r="GB49" s="275">
        <f>Forecast2!GR87</f>
        <v>-123.1394271089694</v>
      </c>
      <c r="GC49" s="275">
        <f>Forecast2!GS87</f>
        <v>-123.1394271089694</v>
      </c>
      <c r="GD49" s="275">
        <f>Forecast2!GT87</f>
        <v>-123.1394271089694</v>
      </c>
      <c r="GE49" s="275">
        <f>Forecast2!GU87</f>
        <v>-123.1394271089694</v>
      </c>
      <c r="GF49" s="275">
        <f>Forecast2!GV87</f>
        <v>-123.1394271089694</v>
      </c>
      <c r="GG49" s="275">
        <f>Forecast2!GW87</f>
        <v>-123.1394271089694</v>
      </c>
      <c r="GH49" s="275">
        <f>Forecast2!GX87</f>
        <v>-123.1394271089694</v>
      </c>
      <c r="GI49" s="275">
        <f>Forecast2!GY87</f>
        <v>-123.1394271089694</v>
      </c>
      <c r="GJ49" s="275">
        <f>Forecast2!GZ87</f>
        <v>-123.1394271089694</v>
      </c>
      <c r="GK49" s="275">
        <f>Forecast2!HA87</f>
        <v>-123.1394271089694</v>
      </c>
      <c r="GL49" s="275">
        <f>Forecast2!HB87</f>
        <v>-123.1394271089694</v>
      </c>
      <c r="GM49" s="275">
        <f>Forecast2!HC87</f>
        <v>-123.1394271089694</v>
      </c>
      <c r="GN49" s="275">
        <f>Forecast2!HD87</f>
        <v>-123.1394271089694</v>
      </c>
      <c r="GO49" s="275">
        <f>Forecast2!HE87</f>
        <v>-123.1394271089694</v>
      </c>
      <c r="GP49" s="275">
        <f>Forecast2!HF87</f>
        <v>-123.1394271089694</v>
      </c>
      <c r="GQ49" s="275">
        <f>Forecast2!HG87</f>
        <v>-123.1394271089694</v>
      </c>
      <c r="GR49" s="275">
        <f>Forecast2!HH87</f>
        <v>-123.1394271089694</v>
      </c>
      <c r="GS49" s="275">
        <f>Forecast2!HI87</f>
        <v>-123.1394271089694</v>
      </c>
      <c r="GT49" s="275">
        <f>Forecast2!HJ87</f>
        <v>-123.1394271089694</v>
      </c>
      <c r="GU49" s="275">
        <f>Forecast2!HK87</f>
        <v>-123.1394271089694</v>
      </c>
      <c r="GV49" s="275">
        <f>Forecast2!HL87</f>
        <v>-123.1394271089694</v>
      </c>
      <c r="GW49" s="275">
        <f>Forecast2!HM87</f>
        <v>-123.1394271089694</v>
      </c>
      <c r="GX49" s="275">
        <f>Forecast2!HN87</f>
        <v>-123.1394271089694</v>
      </c>
      <c r="GY49" s="275">
        <f>Forecast2!HO87</f>
        <v>-123.1394271089694</v>
      </c>
      <c r="GZ49" s="275">
        <f>Forecast2!HP87</f>
        <v>-123.1394271089694</v>
      </c>
      <c r="HA49" s="275">
        <f>Forecast2!HQ87</f>
        <v>-123.1394271089694</v>
      </c>
      <c r="HB49" s="275">
        <f>Forecast2!HR87</f>
        <v>-123.1394271089694</v>
      </c>
      <c r="HC49" s="275">
        <f>Forecast2!HS87</f>
        <v>-123.1394271089694</v>
      </c>
      <c r="HD49" s="275">
        <f>Forecast2!HT87</f>
        <v>-123.1394271089694</v>
      </c>
      <c r="HE49" s="275">
        <f>Forecast2!HU87</f>
        <v>-123.1394271089694</v>
      </c>
      <c r="HF49" s="275">
        <f>Forecast2!HV87</f>
        <v>-123.1394271089694</v>
      </c>
      <c r="HG49" s="275">
        <f>Forecast2!HW87</f>
        <v>-123.1394271089694</v>
      </c>
      <c r="HH49" s="275">
        <f>Forecast2!HX87</f>
        <v>-123.1394271089694</v>
      </c>
      <c r="HI49" s="275">
        <f>Forecast2!HY87</f>
        <v>-123.1394271089694</v>
      </c>
      <c r="HJ49" s="275">
        <f>Forecast2!HZ87</f>
        <v>-123.1394271089694</v>
      </c>
      <c r="HK49" s="275">
        <f>Forecast2!IA87</f>
        <v>-123.1394271089694</v>
      </c>
      <c r="HL49" s="275">
        <f>Forecast2!IB87</f>
        <v>-123.1394271089694</v>
      </c>
      <c r="HM49" s="275">
        <f>Forecast2!IC87</f>
        <v>-123.1394271089694</v>
      </c>
      <c r="HN49" s="275">
        <f>Forecast2!ID87</f>
        <v>-123.1394271089694</v>
      </c>
      <c r="HO49" s="275">
        <f>Forecast2!IE87</f>
        <v>-123.1394271089694</v>
      </c>
      <c r="HP49" s="275">
        <f>Forecast2!IF87</f>
        <v>-123.1394271089694</v>
      </c>
      <c r="HQ49" s="275">
        <f>Forecast2!IG87</f>
        <v>-123.1394271089694</v>
      </c>
      <c r="HR49" s="275">
        <f>Forecast2!IH87</f>
        <v>-123.1394271089694</v>
      </c>
      <c r="HS49" s="275">
        <f>Forecast2!II87</f>
        <v>-123.1394271089694</v>
      </c>
      <c r="HT49" s="275">
        <f>Forecast2!IJ87</f>
        <v>-123.1394271089694</v>
      </c>
      <c r="HU49" s="275">
        <f>Forecast2!IK87</f>
        <v>-123.1394271089694</v>
      </c>
      <c r="HV49" s="275">
        <f>Forecast2!IL87</f>
        <v>-123.1394271089694</v>
      </c>
      <c r="HW49" s="275">
        <f>Forecast2!IM87</f>
        <v>-123.1394271089694</v>
      </c>
      <c r="HX49" s="275">
        <f>Forecast2!IN87</f>
        <v>-123.1394271089694</v>
      </c>
      <c r="HY49" s="275">
        <f>Forecast2!IO87</f>
        <v>-123.1394271089694</v>
      </c>
      <c r="HZ49" s="275">
        <f>Forecast2!IP87</f>
        <v>-123.1394271089694</v>
      </c>
      <c r="IA49" s="275">
        <f>Forecast2!IQ87</f>
        <v>-123.1394271089694</v>
      </c>
      <c r="IB49" s="275">
        <f>Forecast2!IR87</f>
        <v>-123.1394271089694</v>
      </c>
      <c r="IC49" s="275">
        <f>Forecast2!IS87</f>
        <v>-123.1394271089694</v>
      </c>
      <c r="ID49" s="275">
        <f>Forecast2!IT87</f>
        <v>-123.1394271089694</v>
      </c>
      <c r="IE49" s="275">
        <f>Forecast2!IU87</f>
        <v>-123.1394271089694</v>
      </c>
      <c r="IF49" s="275">
        <f>Forecast2!IV87</f>
        <v>-123.1394271089694</v>
      </c>
      <c r="IG49" s="275">
        <f>Forecast2!IW87</f>
        <v>-123.1394271089694</v>
      </c>
      <c r="IH49" s="275">
        <f>Forecast2!IX87</f>
        <v>-123.1394271089694</v>
      </c>
      <c r="II49" s="275">
        <f>Forecast2!IY87</f>
        <v>-123.1394271089694</v>
      </c>
      <c r="IJ49" s="275">
        <f>Forecast2!IZ87</f>
        <v>-123.1394271089694</v>
      </c>
      <c r="IK49" s="275">
        <f>Forecast2!JA87</f>
        <v>-123.1394271089694</v>
      </c>
      <c r="IL49" s="275">
        <f>Forecast2!JB87</f>
        <v>-123.1394271089694</v>
      </c>
      <c r="IM49" s="275">
        <f>Forecast2!JC87</f>
        <v>-123.1394271089694</v>
      </c>
      <c r="IN49" s="275">
        <f>Forecast2!JD87</f>
        <v>-123.1394271089694</v>
      </c>
      <c r="IO49" s="275">
        <f>Forecast2!JE87</f>
        <v>-123.1394271089694</v>
      </c>
      <c r="IP49" s="275">
        <f>Forecast2!JF87</f>
        <v>-123.1394271089694</v>
      </c>
      <c r="IQ49" s="275">
        <f>Forecast2!JG87</f>
        <v>-123.1394271089694</v>
      </c>
      <c r="IR49" s="494">
        <f>Forecast2!JH87</f>
        <v>-123.1394271089694</v>
      </c>
    </row>
    <row r="50" spans="1:252" ht="12" customHeight="1" x14ac:dyDescent="0.25">
      <c r="A50" s="490" t="s">
        <v>277</v>
      </c>
      <c r="B50" s="493"/>
      <c r="C50" s="275">
        <f>Forecast2!S88</f>
        <v>6616.6692684988293</v>
      </c>
      <c r="D50" s="275">
        <f>Forecast2!T88</f>
        <v>6616.6692684988293</v>
      </c>
      <c r="E50" s="275">
        <f>Forecast2!U88</f>
        <v>6616.6692684988293</v>
      </c>
      <c r="F50" s="275">
        <f>Forecast2!V88</f>
        <v>6616.6692684988293</v>
      </c>
      <c r="G50" s="275">
        <f>Forecast2!W88</f>
        <v>6616.6692684988293</v>
      </c>
      <c r="H50" s="275">
        <f>Forecast2!X88</f>
        <v>6616.6692684988293</v>
      </c>
      <c r="I50" s="275">
        <f>Forecast2!Y88</f>
        <v>6616.6692684988293</v>
      </c>
      <c r="J50" s="275">
        <f>Forecast2!Z88</f>
        <v>6616.6692684988293</v>
      </c>
      <c r="K50" s="275">
        <f>Forecast2!AA88</f>
        <v>6616.6692684988293</v>
      </c>
      <c r="L50" s="275">
        <f>Forecast2!AB88</f>
        <v>6616.6692684988293</v>
      </c>
      <c r="M50" s="275">
        <f>Forecast2!AC88</f>
        <v>6616.6692684988293</v>
      </c>
      <c r="N50" s="275">
        <f>Forecast2!AD88</f>
        <v>6616.6692684988293</v>
      </c>
      <c r="O50" s="275">
        <f>Forecast2!AE88</f>
        <v>6616.6692684988293</v>
      </c>
      <c r="P50" s="275">
        <f>Forecast2!AF88</f>
        <v>6616.6692684988293</v>
      </c>
      <c r="Q50" s="275">
        <f>Forecast2!AG88</f>
        <v>6616.6692684988293</v>
      </c>
      <c r="R50" s="275">
        <f>Forecast2!AH88</f>
        <v>6616.6692684988293</v>
      </c>
      <c r="S50" s="275">
        <f>Forecast2!AI88</f>
        <v>6616.6692684988293</v>
      </c>
      <c r="T50" s="275">
        <f>Forecast2!AJ88</f>
        <v>6616.6692684988293</v>
      </c>
      <c r="U50" s="275">
        <f>Forecast2!AK88</f>
        <v>6616.6692684988293</v>
      </c>
      <c r="V50" s="275">
        <f>Forecast2!AL88</f>
        <v>6616.6692684988293</v>
      </c>
      <c r="W50" s="275">
        <f>Forecast2!AM88</f>
        <v>6616.6692684988293</v>
      </c>
      <c r="X50" s="275">
        <f>Forecast2!AN88</f>
        <v>6616.6692684988293</v>
      </c>
      <c r="Y50" s="275">
        <f>Forecast2!AO88</f>
        <v>6616.6692684988293</v>
      </c>
      <c r="Z50" s="275">
        <f>Forecast2!AP88</f>
        <v>6616.6692684988293</v>
      </c>
      <c r="AA50" s="275">
        <f>Forecast2!AQ88</f>
        <v>6616.6692684988293</v>
      </c>
      <c r="AB50" s="275">
        <f>Forecast2!AR88</f>
        <v>6616.6692684988293</v>
      </c>
      <c r="AC50" s="275">
        <f>Forecast2!AS88</f>
        <v>6616.6692684988293</v>
      </c>
      <c r="AD50" s="275">
        <f>Forecast2!AT88</f>
        <v>6616.6692684988293</v>
      </c>
      <c r="AE50" s="275">
        <f>Forecast2!AU88</f>
        <v>6616.6692684988293</v>
      </c>
      <c r="AF50" s="275">
        <f>Forecast2!AV88</f>
        <v>6616.6692684988293</v>
      </c>
      <c r="AG50" s="275">
        <f>Forecast2!AW88</f>
        <v>6616.6692684988293</v>
      </c>
      <c r="AH50" s="275">
        <f>Forecast2!AX88</f>
        <v>6616.6692684988293</v>
      </c>
      <c r="AI50" s="275">
        <f>Forecast2!AY88</f>
        <v>6616.6692684988293</v>
      </c>
      <c r="AJ50" s="275">
        <f>Forecast2!AZ88</f>
        <v>6616.6692684988293</v>
      </c>
      <c r="AK50" s="275">
        <f>Forecast2!BA88</f>
        <v>6616.6692684988293</v>
      </c>
      <c r="AL50" s="275">
        <f>Forecast2!BB88</f>
        <v>6616.6692684988293</v>
      </c>
      <c r="AM50" s="275">
        <f>Forecast2!BC88</f>
        <v>6616.6692684988293</v>
      </c>
      <c r="AN50" s="275">
        <f>Forecast2!BD88</f>
        <v>6616.6692684988293</v>
      </c>
      <c r="AO50" s="275">
        <f>Forecast2!BE88</f>
        <v>6616.6692684988293</v>
      </c>
      <c r="AP50" s="275">
        <f>Forecast2!BF88</f>
        <v>6616.6692684988293</v>
      </c>
      <c r="AQ50" s="275">
        <f>Forecast2!BG88</f>
        <v>6616.6692684988293</v>
      </c>
      <c r="AR50" s="275">
        <f>Forecast2!BH88</f>
        <v>6616.6692684988293</v>
      </c>
      <c r="AS50" s="275">
        <f>Forecast2!BI88</f>
        <v>6616.6692684988293</v>
      </c>
      <c r="AT50" s="275">
        <f>Forecast2!BJ88</f>
        <v>6616.6692684988293</v>
      </c>
      <c r="AU50" s="275">
        <f>Forecast2!BK88</f>
        <v>6616.6692684988293</v>
      </c>
      <c r="AV50" s="275">
        <f>Forecast2!BL88</f>
        <v>6616.6692684988293</v>
      </c>
      <c r="AW50" s="275">
        <f>Forecast2!BM88</f>
        <v>6616.6692684988293</v>
      </c>
      <c r="AX50" s="275">
        <f>Forecast2!BN88</f>
        <v>6616.6692684988293</v>
      </c>
      <c r="AY50" s="275">
        <f>Forecast2!BO88</f>
        <v>6616.6692684988293</v>
      </c>
      <c r="AZ50" s="275">
        <f>Forecast2!BP88</f>
        <v>6616.6692684988293</v>
      </c>
      <c r="BA50" s="275">
        <f>Forecast2!BQ88</f>
        <v>6616.6692684988293</v>
      </c>
      <c r="BB50" s="275">
        <f>Forecast2!BR88</f>
        <v>6616.6692684988293</v>
      </c>
      <c r="BC50" s="275">
        <f>Forecast2!BS88</f>
        <v>6616.6692684988293</v>
      </c>
      <c r="BD50" s="275">
        <f>Forecast2!BT88</f>
        <v>6616.6692684988293</v>
      </c>
      <c r="BE50" s="275">
        <f>Forecast2!BU88</f>
        <v>6616.6692684988293</v>
      </c>
      <c r="BF50" s="275">
        <f>Forecast2!BV88</f>
        <v>6616.6692684988293</v>
      </c>
      <c r="BG50" s="275">
        <f>Forecast2!BW88</f>
        <v>6616.6692684988293</v>
      </c>
      <c r="BH50" s="275">
        <f>Forecast2!BX88</f>
        <v>6616.6692684988293</v>
      </c>
      <c r="BI50" s="275">
        <f>Forecast2!BY88</f>
        <v>6616.6692684988293</v>
      </c>
      <c r="BJ50" s="275">
        <f>Forecast2!BZ88</f>
        <v>6616.6692684988293</v>
      </c>
      <c r="BK50" s="275">
        <f>Forecast2!CA88</f>
        <v>6616.6692684988293</v>
      </c>
      <c r="BL50" s="275">
        <f>Forecast2!CB88</f>
        <v>6616.6692684988293</v>
      </c>
      <c r="BM50" s="275">
        <f>Forecast2!CC88</f>
        <v>6616.6692684988293</v>
      </c>
      <c r="BN50" s="275">
        <f>Forecast2!CD88</f>
        <v>6616.6692684988293</v>
      </c>
      <c r="BO50" s="275">
        <f>Forecast2!CE88</f>
        <v>6616.6692684988293</v>
      </c>
      <c r="BP50" s="275">
        <f>Forecast2!CF88</f>
        <v>6616.6692684988293</v>
      </c>
      <c r="BQ50" s="275">
        <f>Forecast2!CG88</f>
        <v>6616.6692684988293</v>
      </c>
      <c r="BR50" s="275">
        <f>Forecast2!CH88</f>
        <v>6616.6692684988293</v>
      </c>
      <c r="BS50" s="275">
        <f>Forecast2!CI88</f>
        <v>6616.6692684988293</v>
      </c>
      <c r="BT50" s="275">
        <f>Forecast2!CJ88</f>
        <v>6616.6692684988293</v>
      </c>
      <c r="BU50" s="275">
        <f>Forecast2!CK88</f>
        <v>6616.6692684988293</v>
      </c>
      <c r="BV50" s="275">
        <f>Forecast2!CL88</f>
        <v>6616.6692684988293</v>
      </c>
      <c r="BW50" s="275">
        <f>Forecast2!CM88</f>
        <v>6616.6692684988293</v>
      </c>
      <c r="BX50" s="275">
        <f>Forecast2!CN88</f>
        <v>6616.6692684988293</v>
      </c>
      <c r="BY50" s="275">
        <f>Forecast2!CO88</f>
        <v>6616.6692684988293</v>
      </c>
      <c r="BZ50" s="275">
        <f>Forecast2!CP88</f>
        <v>6616.6692684988293</v>
      </c>
      <c r="CA50" s="275">
        <f>Forecast2!CQ88</f>
        <v>6616.6692684988293</v>
      </c>
      <c r="CB50" s="275">
        <f>Forecast2!CR88</f>
        <v>6616.6692684988293</v>
      </c>
      <c r="CC50" s="275">
        <f>Forecast2!CS88</f>
        <v>6616.6692684988293</v>
      </c>
      <c r="CD50" s="275">
        <f>Forecast2!CT88</f>
        <v>6616.6692684988293</v>
      </c>
      <c r="CE50" s="275">
        <f>Forecast2!CU88</f>
        <v>6616.6692684988293</v>
      </c>
      <c r="CF50" s="275">
        <f>Forecast2!CV88</f>
        <v>6616.6692684988293</v>
      </c>
      <c r="CG50" s="275">
        <f>Forecast2!CW88</f>
        <v>6616.6692684988293</v>
      </c>
      <c r="CH50" s="275">
        <f>Forecast2!CX88</f>
        <v>6616.6692684988293</v>
      </c>
      <c r="CI50" s="275">
        <f>Forecast2!CY88</f>
        <v>6616.6692684988293</v>
      </c>
      <c r="CJ50" s="275">
        <f>Forecast2!CZ88</f>
        <v>6616.6692684988293</v>
      </c>
      <c r="CK50" s="275">
        <f>Forecast2!DA88</f>
        <v>6616.6692684988293</v>
      </c>
      <c r="CL50" s="275">
        <f>Forecast2!DB88</f>
        <v>6616.6692684988293</v>
      </c>
      <c r="CM50" s="275">
        <f>Forecast2!DC88</f>
        <v>6616.6692684988293</v>
      </c>
      <c r="CN50" s="275">
        <f>Forecast2!DD88</f>
        <v>6616.6692684988293</v>
      </c>
      <c r="CO50" s="275">
        <f>Forecast2!DE88</f>
        <v>6616.6692684988293</v>
      </c>
      <c r="CP50" s="275">
        <f>Forecast2!DF88</f>
        <v>6616.6692684988293</v>
      </c>
      <c r="CQ50" s="275">
        <f>Forecast2!DG88</f>
        <v>6616.6692684988293</v>
      </c>
      <c r="CR50" s="275">
        <f>Forecast2!DH88</f>
        <v>6616.6692684988293</v>
      </c>
      <c r="CS50" s="275">
        <f>Forecast2!DI88</f>
        <v>6616.6692684988293</v>
      </c>
      <c r="CT50" s="275">
        <f>Forecast2!DJ88</f>
        <v>6616.6692684988293</v>
      </c>
      <c r="CU50" s="275">
        <f>Forecast2!DK88</f>
        <v>6616.6692684988293</v>
      </c>
      <c r="CV50" s="275">
        <f>Forecast2!DL88</f>
        <v>6616.6692684988293</v>
      </c>
      <c r="CW50" s="275">
        <f>Forecast2!DM88</f>
        <v>6616.6692684988293</v>
      </c>
      <c r="CX50" s="275">
        <f>Forecast2!DN88</f>
        <v>6616.6692684988293</v>
      </c>
      <c r="CY50" s="275">
        <f>Forecast2!DO88</f>
        <v>6616.6692684988293</v>
      </c>
      <c r="CZ50" s="275">
        <f>Forecast2!DP88</f>
        <v>6616.6692684988293</v>
      </c>
      <c r="DA50" s="275">
        <f>Forecast2!DQ88</f>
        <v>6616.6692684988293</v>
      </c>
      <c r="DB50" s="275">
        <f>Forecast2!DR88</f>
        <v>6616.6692684988293</v>
      </c>
      <c r="DC50" s="275">
        <f>Forecast2!DS88</f>
        <v>6616.6692684988293</v>
      </c>
      <c r="DD50" s="275">
        <f>Forecast2!DT88</f>
        <v>6616.6692684988293</v>
      </c>
      <c r="DE50" s="275">
        <f>Forecast2!DU88</f>
        <v>6616.6692684988293</v>
      </c>
      <c r="DF50" s="275">
        <f>Forecast2!DV88</f>
        <v>6616.6692684988293</v>
      </c>
      <c r="DG50" s="275">
        <f>Forecast2!DW88</f>
        <v>6616.6692684988293</v>
      </c>
      <c r="DH50" s="275">
        <f>Forecast2!DX88</f>
        <v>6616.6692684988293</v>
      </c>
      <c r="DI50" s="275">
        <f>Forecast2!DY88</f>
        <v>6616.6692684988293</v>
      </c>
      <c r="DJ50" s="275">
        <f>Forecast2!DZ88</f>
        <v>6616.6692684988293</v>
      </c>
      <c r="DK50" s="275">
        <f>Forecast2!EA88</f>
        <v>6616.6692684988293</v>
      </c>
      <c r="DL50" s="275">
        <f>Forecast2!EB88</f>
        <v>6616.6692684988293</v>
      </c>
      <c r="DM50" s="275">
        <f>Forecast2!EC88</f>
        <v>6616.6692684988293</v>
      </c>
      <c r="DN50" s="275">
        <f>Forecast2!ED88</f>
        <v>6616.6692684988293</v>
      </c>
      <c r="DO50" s="275">
        <f>Forecast2!EE88</f>
        <v>6616.6692684988293</v>
      </c>
      <c r="DP50" s="275">
        <f>Forecast2!EF88</f>
        <v>6616.6692684988293</v>
      </c>
      <c r="DQ50" s="275">
        <f>Forecast2!EG88</f>
        <v>6616.6692684988293</v>
      </c>
      <c r="DR50" s="275">
        <f>Forecast2!EH88</f>
        <v>6616.6692684988293</v>
      </c>
      <c r="DS50" s="275">
        <f>Forecast2!EI88</f>
        <v>6616.6692684988293</v>
      </c>
      <c r="DT50" s="275">
        <f>Forecast2!EJ88</f>
        <v>6616.6692684988293</v>
      </c>
      <c r="DU50" s="275">
        <f>Forecast2!EK88</f>
        <v>6616.6692684988293</v>
      </c>
      <c r="DV50" s="275">
        <f>Forecast2!EL88</f>
        <v>6616.6692684988293</v>
      </c>
      <c r="DW50" s="275">
        <f>Forecast2!EM88</f>
        <v>6616.6692684988293</v>
      </c>
      <c r="DX50" s="275">
        <f>Forecast2!EN88</f>
        <v>6616.6692684988293</v>
      </c>
      <c r="DY50" s="275">
        <f>Forecast2!EO88</f>
        <v>6616.6692684988293</v>
      </c>
      <c r="DZ50" s="275">
        <f>Forecast2!EP88</f>
        <v>6616.6692684988293</v>
      </c>
      <c r="EA50" s="275">
        <f>Forecast2!EQ88</f>
        <v>6616.6692684988293</v>
      </c>
      <c r="EB50" s="275">
        <f>Forecast2!ER88</f>
        <v>6616.6692684988293</v>
      </c>
      <c r="EC50" s="275">
        <f>Forecast2!ES88</f>
        <v>6616.6692684988293</v>
      </c>
      <c r="ED50" s="275">
        <f>Forecast2!ET88</f>
        <v>6616.6692684988293</v>
      </c>
      <c r="EE50" s="275">
        <f>Forecast2!EU88</f>
        <v>6616.6692684988293</v>
      </c>
      <c r="EF50" s="275">
        <f>Forecast2!EV88</f>
        <v>6616.6692684988293</v>
      </c>
      <c r="EG50" s="275">
        <f>Forecast2!EW88</f>
        <v>6616.6692684988293</v>
      </c>
      <c r="EH50" s="275">
        <f>Forecast2!EX88</f>
        <v>6616.6692684988293</v>
      </c>
      <c r="EI50" s="275">
        <f>Forecast2!EY88</f>
        <v>6616.6692684988293</v>
      </c>
      <c r="EJ50" s="275">
        <f>Forecast2!EZ88</f>
        <v>6616.6692684988293</v>
      </c>
      <c r="EK50" s="275">
        <f>Forecast2!FA88</f>
        <v>6616.6692684988293</v>
      </c>
      <c r="EL50" s="275">
        <f>Forecast2!FB88</f>
        <v>6616.6692684988293</v>
      </c>
      <c r="EM50" s="275">
        <f>Forecast2!FC88</f>
        <v>6616.6692684988293</v>
      </c>
      <c r="EN50" s="275">
        <f>Forecast2!FD88</f>
        <v>6616.6692684988293</v>
      </c>
      <c r="EO50" s="275">
        <f>Forecast2!FE88</f>
        <v>6616.6692684988293</v>
      </c>
      <c r="EP50" s="275">
        <f>Forecast2!FF88</f>
        <v>6616.6692684988293</v>
      </c>
      <c r="EQ50" s="275">
        <f>Forecast2!FG88</f>
        <v>6616.6692684988293</v>
      </c>
      <c r="ER50" s="275">
        <f>Forecast2!FH88</f>
        <v>6616.6692684988293</v>
      </c>
      <c r="ES50" s="275">
        <f>Forecast2!FI88</f>
        <v>6616.6692684988293</v>
      </c>
      <c r="ET50" s="275">
        <f>Forecast2!FJ88</f>
        <v>6616.6692684988293</v>
      </c>
      <c r="EU50" s="275">
        <f>Forecast2!FK88</f>
        <v>6616.6692684988293</v>
      </c>
      <c r="EV50" s="275">
        <f>Forecast2!FL88</f>
        <v>6616.6692684988293</v>
      </c>
      <c r="EW50" s="275">
        <f>Forecast2!FM88</f>
        <v>6616.6692684988293</v>
      </c>
      <c r="EX50" s="275">
        <f>Forecast2!FN88</f>
        <v>6616.6692684988293</v>
      </c>
      <c r="EY50" s="275">
        <f>Forecast2!FO88</f>
        <v>6616.6692684988293</v>
      </c>
      <c r="EZ50" s="275">
        <f>Forecast2!FP88</f>
        <v>6616.6692684988293</v>
      </c>
      <c r="FA50" s="275">
        <f>Forecast2!FQ88</f>
        <v>6616.6692684988293</v>
      </c>
      <c r="FB50" s="275">
        <f>Forecast2!FR88</f>
        <v>6616.6692684988293</v>
      </c>
      <c r="FC50" s="275">
        <f>Forecast2!FS88</f>
        <v>6616.6692684988293</v>
      </c>
      <c r="FD50" s="275">
        <f>Forecast2!FT88</f>
        <v>6616.6692684988293</v>
      </c>
      <c r="FE50" s="275">
        <f>Forecast2!FU88</f>
        <v>6616.6692684988293</v>
      </c>
      <c r="FF50" s="275">
        <f>Forecast2!FV88</f>
        <v>6616.6692684988293</v>
      </c>
      <c r="FG50" s="275">
        <f>Forecast2!FW88</f>
        <v>6616.6692684988293</v>
      </c>
      <c r="FH50" s="275">
        <f>Forecast2!FX88</f>
        <v>6616.6692684988293</v>
      </c>
      <c r="FI50" s="275">
        <f>Forecast2!FY88</f>
        <v>6616.6692684988293</v>
      </c>
      <c r="FJ50" s="275">
        <f>Forecast2!FZ88</f>
        <v>6616.6692684988293</v>
      </c>
      <c r="FK50" s="275">
        <f>Forecast2!GA88</f>
        <v>6616.6692684988293</v>
      </c>
      <c r="FL50" s="275">
        <f>Forecast2!GB88</f>
        <v>6616.6692684988293</v>
      </c>
      <c r="FM50" s="275">
        <f>Forecast2!GC88</f>
        <v>6616.6692684988293</v>
      </c>
      <c r="FN50" s="275">
        <f>Forecast2!GD88</f>
        <v>6616.6692684988293</v>
      </c>
      <c r="FO50" s="275">
        <f>Forecast2!GE88</f>
        <v>6616.6692684988293</v>
      </c>
      <c r="FP50" s="275">
        <f>Forecast2!GF88</f>
        <v>6616.6692684988293</v>
      </c>
      <c r="FQ50" s="275">
        <f>Forecast2!GG88</f>
        <v>6616.6692684988293</v>
      </c>
      <c r="FR50" s="275">
        <f>Forecast2!GH88</f>
        <v>6616.6692684988293</v>
      </c>
      <c r="FS50" s="275">
        <f>Forecast2!GI88</f>
        <v>6616.6692684988293</v>
      </c>
      <c r="FT50" s="275">
        <f>Forecast2!GJ88</f>
        <v>6616.6692684988293</v>
      </c>
      <c r="FU50" s="275">
        <f>Forecast2!GK88</f>
        <v>6616.6692684988293</v>
      </c>
      <c r="FV50" s="275">
        <f>Forecast2!GL88</f>
        <v>6616.6692684988293</v>
      </c>
      <c r="FW50" s="275">
        <f>Forecast2!GM88</f>
        <v>6616.6692684988293</v>
      </c>
      <c r="FX50" s="275">
        <f>Forecast2!GN88</f>
        <v>6616.6692684988293</v>
      </c>
      <c r="FY50" s="275">
        <f>Forecast2!GO88</f>
        <v>6616.6692684988293</v>
      </c>
      <c r="FZ50" s="275">
        <f>Forecast2!GP88</f>
        <v>6616.6692684988293</v>
      </c>
      <c r="GA50" s="275">
        <f>Forecast2!GQ88</f>
        <v>6616.6692684988293</v>
      </c>
      <c r="GB50" s="275">
        <f>Forecast2!GR88</f>
        <v>6616.6692684988293</v>
      </c>
      <c r="GC50" s="275">
        <f>Forecast2!GS88</f>
        <v>6616.6692684988293</v>
      </c>
      <c r="GD50" s="275">
        <f>Forecast2!GT88</f>
        <v>6616.6692684988293</v>
      </c>
      <c r="GE50" s="275">
        <f>Forecast2!GU88</f>
        <v>6616.6692684988293</v>
      </c>
      <c r="GF50" s="275">
        <f>Forecast2!GV88</f>
        <v>6616.6692684988293</v>
      </c>
      <c r="GG50" s="275">
        <f>Forecast2!GW88</f>
        <v>6616.6692684988293</v>
      </c>
      <c r="GH50" s="275">
        <f>Forecast2!GX88</f>
        <v>6616.6692684988293</v>
      </c>
      <c r="GI50" s="275">
        <f>Forecast2!GY88</f>
        <v>6616.6692684988293</v>
      </c>
      <c r="GJ50" s="275">
        <f>Forecast2!GZ88</f>
        <v>6616.6692684988293</v>
      </c>
      <c r="GK50" s="275">
        <f>Forecast2!HA88</f>
        <v>6616.6692684988293</v>
      </c>
      <c r="GL50" s="275">
        <f>Forecast2!HB88</f>
        <v>6616.6692684988293</v>
      </c>
      <c r="GM50" s="275">
        <f>Forecast2!HC88</f>
        <v>6616.6692684988293</v>
      </c>
      <c r="GN50" s="275">
        <f>Forecast2!HD88</f>
        <v>6616.6692684988293</v>
      </c>
      <c r="GO50" s="275">
        <f>Forecast2!HE88</f>
        <v>6616.6692684988293</v>
      </c>
      <c r="GP50" s="275">
        <f>Forecast2!HF88</f>
        <v>6616.6692684988293</v>
      </c>
      <c r="GQ50" s="275">
        <f>Forecast2!HG88</f>
        <v>6616.6692684988293</v>
      </c>
      <c r="GR50" s="275">
        <f>Forecast2!HH88</f>
        <v>6616.6692684988293</v>
      </c>
      <c r="GS50" s="275">
        <f>Forecast2!HI88</f>
        <v>6616.6692684988293</v>
      </c>
      <c r="GT50" s="275">
        <f>Forecast2!HJ88</f>
        <v>6616.6692684988293</v>
      </c>
      <c r="GU50" s="275">
        <f>Forecast2!HK88</f>
        <v>6616.6692684988293</v>
      </c>
      <c r="GV50" s="275">
        <f>Forecast2!HL88</f>
        <v>6616.6692684988293</v>
      </c>
      <c r="GW50" s="275">
        <f>Forecast2!HM88</f>
        <v>6616.6692684988293</v>
      </c>
      <c r="GX50" s="275">
        <f>Forecast2!HN88</f>
        <v>6616.6692684988293</v>
      </c>
      <c r="GY50" s="275">
        <f>Forecast2!HO88</f>
        <v>6616.6692684988293</v>
      </c>
      <c r="GZ50" s="275">
        <f>Forecast2!HP88</f>
        <v>6616.6692684988293</v>
      </c>
      <c r="HA50" s="275">
        <f>Forecast2!HQ88</f>
        <v>6616.6692684988293</v>
      </c>
      <c r="HB50" s="275">
        <f>Forecast2!HR88</f>
        <v>6616.6692684988293</v>
      </c>
      <c r="HC50" s="275">
        <f>Forecast2!HS88</f>
        <v>6616.6692684988293</v>
      </c>
      <c r="HD50" s="275">
        <f>Forecast2!HT88</f>
        <v>6616.6692684988293</v>
      </c>
      <c r="HE50" s="275">
        <f>Forecast2!HU88</f>
        <v>6616.6692684988293</v>
      </c>
      <c r="HF50" s="275">
        <f>Forecast2!HV88</f>
        <v>6616.6692684988293</v>
      </c>
      <c r="HG50" s="275">
        <f>Forecast2!HW88</f>
        <v>6616.6692684988293</v>
      </c>
      <c r="HH50" s="275">
        <f>Forecast2!HX88</f>
        <v>6616.6692684988293</v>
      </c>
      <c r="HI50" s="275">
        <f>Forecast2!HY88</f>
        <v>6616.6692684988293</v>
      </c>
      <c r="HJ50" s="275">
        <f>Forecast2!HZ88</f>
        <v>6616.6692684988293</v>
      </c>
      <c r="HK50" s="275">
        <f>Forecast2!IA88</f>
        <v>6616.6692684988293</v>
      </c>
      <c r="HL50" s="275">
        <f>Forecast2!IB88</f>
        <v>6616.6692684988293</v>
      </c>
      <c r="HM50" s="275">
        <f>Forecast2!IC88</f>
        <v>6616.6692684988293</v>
      </c>
      <c r="HN50" s="275">
        <f>Forecast2!ID88</f>
        <v>6616.6692684988293</v>
      </c>
      <c r="HO50" s="275">
        <f>Forecast2!IE88</f>
        <v>6616.6692684988293</v>
      </c>
      <c r="HP50" s="275">
        <f>Forecast2!IF88</f>
        <v>6616.6692684988293</v>
      </c>
      <c r="HQ50" s="275">
        <f>Forecast2!IG88</f>
        <v>6616.6692684988293</v>
      </c>
      <c r="HR50" s="275">
        <f>Forecast2!IH88</f>
        <v>6616.6692684988293</v>
      </c>
      <c r="HS50" s="275">
        <f>Forecast2!II88</f>
        <v>6616.6692684988293</v>
      </c>
      <c r="HT50" s="275">
        <f>Forecast2!IJ88</f>
        <v>6616.6692684988293</v>
      </c>
      <c r="HU50" s="275">
        <f>Forecast2!IK88</f>
        <v>6616.6692684988293</v>
      </c>
      <c r="HV50" s="275">
        <f>Forecast2!IL88</f>
        <v>6616.6692684988293</v>
      </c>
      <c r="HW50" s="275">
        <f>Forecast2!IM88</f>
        <v>6616.6692684988293</v>
      </c>
      <c r="HX50" s="275">
        <f>Forecast2!IN88</f>
        <v>6616.6692684988293</v>
      </c>
      <c r="HY50" s="275">
        <f>Forecast2!IO88</f>
        <v>6616.6692684988293</v>
      </c>
      <c r="HZ50" s="275">
        <f>Forecast2!IP88</f>
        <v>6616.6692684988293</v>
      </c>
      <c r="IA50" s="275">
        <f>Forecast2!IQ88</f>
        <v>6616.6692684988293</v>
      </c>
      <c r="IB50" s="275">
        <f>Forecast2!IR88</f>
        <v>6616.6692684988293</v>
      </c>
      <c r="IC50" s="275">
        <f>Forecast2!IS88</f>
        <v>6616.6692684988293</v>
      </c>
      <c r="ID50" s="275">
        <f>Forecast2!IT88</f>
        <v>6616.6692684988293</v>
      </c>
      <c r="IE50" s="275">
        <f>Forecast2!IU88</f>
        <v>6616.6692684988293</v>
      </c>
      <c r="IF50" s="275">
        <f>Forecast2!IV88</f>
        <v>6616.6692684988293</v>
      </c>
      <c r="IG50" s="275">
        <f>Forecast2!IW88</f>
        <v>6616.6692684988293</v>
      </c>
      <c r="IH50" s="275">
        <f>Forecast2!IX88</f>
        <v>6616.6692684988293</v>
      </c>
      <c r="II50" s="275">
        <f>Forecast2!IY88</f>
        <v>6616.6692684988293</v>
      </c>
      <c r="IJ50" s="275">
        <f>Forecast2!IZ88</f>
        <v>6616.6692684988293</v>
      </c>
      <c r="IK50" s="275">
        <f>Forecast2!JA88</f>
        <v>6616.6692684988293</v>
      </c>
      <c r="IL50" s="275">
        <f>Forecast2!JB88</f>
        <v>6616.6692684988293</v>
      </c>
      <c r="IM50" s="275">
        <f>Forecast2!JC88</f>
        <v>6616.6692684988293</v>
      </c>
      <c r="IN50" s="275">
        <f>Forecast2!JD88</f>
        <v>6616.6692684988293</v>
      </c>
      <c r="IO50" s="275">
        <f>Forecast2!JE88</f>
        <v>6616.6692684988293</v>
      </c>
      <c r="IP50" s="275">
        <f>Forecast2!JF88</f>
        <v>6616.6692684988293</v>
      </c>
      <c r="IQ50" s="275">
        <f>Forecast2!JG88</f>
        <v>6616.6692684988293</v>
      </c>
      <c r="IR50" s="494">
        <f>Forecast2!JH88</f>
        <v>6616.6692684988293</v>
      </c>
    </row>
    <row r="51" spans="1:252" ht="12" customHeight="1" x14ac:dyDescent="0.25">
      <c r="A51" s="490" t="s">
        <v>272</v>
      </c>
      <c r="B51" s="493">
        <f>Forecast2!R65</f>
        <v>0</v>
      </c>
      <c r="C51" s="275">
        <f>Forecast2!S65</f>
        <v>170.50800620503986</v>
      </c>
      <c r="D51" s="275">
        <f>Forecast2!T65</f>
        <v>340.89412947154244</v>
      </c>
      <c r="E51" s="275">
        <f>Forecast2!U65</f>
        <v>511.03657398562251</v>
      </c>
      <c r="F51" s="275">
        <f>Forecast2!V65</f>
        <v>680.81371812042016</v>
      </c>
      <c r="G51" s="275">
        <f>Forecast2!W65</f>
        <v>850.10420137396136</v>
      </c>
      <c r="H51" s="275">
        <f>Forecast2!X65</f>
        <v>1018.7870111203613</v>
      </c>
      <c r="I51" s="275">
        <f>Forecast2!Y65</f>
        <v>1186.7415691123558</v>
      </c>
      <c r="J51" s="275">
        <f>Forecast2!Z65</f>
        <v>1353.8478176733329</v>
      </c>
      <c r="K51" s="275">
        <f>Forecast2!AA65</f>
        <v>1519.9863055172448</v>
      </c>
      <c r="L51" s="275">
        <f>Forecast2!AB65</f>
        <v>1685.0382731350619</v>
      </c>
      <c r="M51" s="275">
        <f>Forecast2!AC65</f>
        <v>1848.8857376867272</v>
      </c>
      <c r="N51" s="275">
        <f>Forecast2!AD65</f>
        <v>2011.4115773379297</v>
      </c>
      <c r="O51" s="275">
        <f>Forecast2!AE65</f>
        <v>2172.4996149814124</v>
      </c>
      <c r="P51" s="275">
        <f>Forecast2!AF65</f>
        <v>2332.0347012829702</v>
      </c>
      <c r="Q51" s="275">
        <f>Forecast2!AG65</f>
        <v>2489.9027969927697</v>
      </c>
      <c r="R51" s="275">
        <f>Forecast2!AH65</f>
        <v>2645.9910544631575</v>
      </c>
      <c r="S51" s="275">
        <f>Forecast2!AI65</f>
        <v>2800.187898314683</v>
      </c>
      <c r="T51" s="275">
        <f>Forecast2!AJ65</f>
        <v>2952.3831051926768</v>
      </c>
      <c r="U51" s="275">
        <f>Forecast2!AK65</f>
        <v>3102.4678825573733</v>
      </c>
      <c r="V51" s="275">
        <f>Forecast2!AL65</f>
        <v>3250.3349464512494</v>
      </c>
      <c r="W51" s="275">
        <f>Forecast2!AM65</f>
        <v>3395.878598188001</v>
      </c>
      <c r="X51" s="275">
        <f>Forecast2!AN65</f>
        <v>3538.9947999083274</v>
      </c>
      <c r="Y51" s="275">
        <f>Forecast2!AO65</f>
        <v>3679.5812489485234</v>
      </c>
      <c r="Z51" s="275">
        <f>Forecast2!AP65</f>
        <v>3817.5374509687117</v>
      </c>
      <c r="AA51" s="275">
        <f>Forecast2!AQ65</f>
        <v>3952.7647917884424</v>
      </c>
      <c r="AB51" s="275">
        <f>Forecast2!AR65</f>
        <v>4085.1666078783223</v>
      </c>
      <c r="AC51" s="275">
        <f>Forecast2!AS65</f>
        <v>4214.6482554572658</v>
      </c>
      <c r="AD51" s="275">
        <f>Forecast2!AT65</f>
        <v>4341.1171781459871</v>
      </c>
      <c r="AE51" s="275">
        <f>Forecast2!AU65</f>
        <v>4464.4829731283717</v>
      </c>
      <c r="AF51" s="275">
        <f>Forecast2!AV65</f>
        <v>4584.657455773433</v>
      </c>
      <c r="AG51" s="275">
        <f>Forecast2!AW65</f>
        <v>4701.5547226716608</v>
      </c>
      <c r="AH51" s="275">
        <f>Forecast2!AX65</f>
        <v>4815.0912130406978</v>
      </c>
      <c r="AI51" s="275">
        <f>Forecast2!AY65</f>
        <v>4925.1857684564593</v>
      </c>
      <c r="AJ51" s="275">
        <f>Forecast2!AZ65</f>
        <v>5031.7596908669902</v>
      </c>
      <c r="AK51" s="275">
        <f>Forecast2!BA65</f>
        <v>5134.7367988475962</v>
      </c>
      <c r="AL51" s="275">
        <f>Forecast2!BB65</f>
        <v>5234.0434820570244</v>
      </c>
      <c r="AM51" s="275">
        <f>Forecast2!BC65</f>
        <v>5329.6087538557904</v>
      </c>
      <c r="AN51" s="275">
        <f>Forecast2!BD65</f>
        <v>5421.364302049009</v>
      </c>
      <c r="AO51" s="275">
        <f>Forecast2!BE65</f>
        <v>5509.244537717489</v>
      </c>
      <c r="AP51" s="275">
        <f>Forecast2!BF65</f>
        <v>5593.1866421021505</v>
      </c>
      <c r="AQ51" s="275">
        <f>Forecast2!BG65</f>
        <v>5673.1306115082889</v>
      </c>
      <c r="AR51" s="275">
        <f>Forecast2!BH65</f>
        <v>5749.0193001975495</v>
      </c>
      <c r="AS51" s="275">
        <f>Forecast2!BI65</f>
        <v>5820.7984612369901</v>
      </c>
      <c r="AT51" s="275">
        <f>Forecast2!BJ65</f>
        <v>5888.416785275992</v>
      </c>
      <c r="AU51" s="275">
        <f>Forecast2!BK65</f>
        <v>5951.8259372233415</v>
      </c>
      <c r="AV51" s="275">
        <f>Forecast2!BL65</f>
        <v>6010.9805907982281</v>
      </c>
      <c r="AW51" s="275">
        <f>Forecast2!BM65</f>
        <v>6065.8384609304894</v>
      </c>
      <c r="AX51" s="275">
        <f>Forecast2!BN65</f>
        <v>6116.3603339869214</v>
      </c>
      <c r="AY51" s="275">
        <f>Forecast2!BO65</f>
        <v>6162.5100958020612</v>
      </c>
      <c r="AZ51" s="275">
        <f>Forecast2!BP65</f>
        <v>6204.2547574934069</v>
      </c>
      <c r="BA51" s="275">
        <f>Forecast2!BQ65</f>
        <v>6241.5644790425995</v>
      </c>
      <c r="BB51" s="275">
        <f>Forecast2!BR65</f>
        <v>6274.4125906257432</v>
      </c>
      <c r="BC51" s="275">
        <f>Forecast2!BS65</f>
        <v>6302.775611677589</v>
      </c>
      <c r="BD51" s="275">
        <f>Forecast2!BT65</f>
        <v>6326.6332676759685</v>
      </c>
      <c r="BE51" s="275">
        <f>Forecast2!BU65</f>
        <v>6345.9685046344784</v>
      </c>
      <c r="BF51" s="275">
        <f>Forecast2!BV65</f>
        <v>6360.7675012930486</v>
      </c>
      <c r="BG51" s="275">
        <f>Forecast2!BW65</f>
        <v>6371.0196789976872</v>
      </c>
      <c r="BH51" s="275">
        <f>Forecast2!BX65</f>
        <v>6376.7177092623451</v>
      </c>
      <c r="BI51" s="275">
        <f>Forecast2!BY65</f>
        <v>6377.8575190074744</v>
      </c>
      <c r="BJ51" s="275">
        <f>Forecast2!BZ65</f>
        <v>6374.4382934715641</v>
      </c>
      <c r="BK51" s="275">
        <f>Forecast2!CA65</f>
        <v>6366.4624767935429</v>
      </c>
      <c r="BL51" s="275">
        <f>Forecast2!CB65</f>
        <v>6353.9357702656589</v>
      </c>
      <c r="BM51" s="275">
        <f>Forecast2!CC65</f>
        <v>6336.8671282580663</v>
      </c>
      <c r="BN51" s="275">
        <f>Forecast2!CD65</f>
        <v>6315.2687518180419</v>
      </c>
      <c r="BO51" s="275">
        <f>Forecast2!CE65</f>
        <v>6289.1560799484023</v>
      </c>
      <c r="BP51" s="275">
        <f>Forecast2!CF65</f>
        <v>6258.5477785713611</v>
      </c>
      <c r="BQ51" s="275">
        <f>Forecast2!CG65</f>
        <v>6223.4657271857068</v>
      </c>
      <c r="BR51" s="275">
        <f>Forecast2!CH65</f>
        <v>6183.935003226854</v>
      </c>
      <c r="BS51" s="275">
        <f>Forecast2!CI65</f>
        <v>6139.9838641409215</v>
      </c>
      <c r="BT51" s="275">
        <f>Forecast2!CJ65</f>
        <v>6091.6437271856876</v>
      </c>
      <c r="BU51" s="275">
        <f>Forecast2!CK65</f>
        <v>6038.9491469728227</v>
      </c>
      <c r="BV51" s="275">
        <f>Forecast2!CL65</f>
        <v>5981.9377907674861</v>
      </c>
      <c r="BW51" s="275">
        <f>Forecast2!CM65</f>
        <v>5920.6504115629177</v>
      </c>
      <c r="BX51" s="275">
        <f>Forecast2!CN65</f>
        <v>5855.1308189492893</v>
      </c>
      <c r="BY51" s="275">
        <f>Forecast2!CO65</f>
        <v>5785.4258477976255</v>
      </c>
      <c r="BZ51" s="275">
        <f>Forecast2!CP65</f>
        <v>5711.5853247811938</v>
      </c>
      <c r="CA51" s="275">
        <f>Forecast2!CQ65</f>
        <v>5633.6620327582832</v>
      </c>
      <c r="CB51" s="275">
        <f>Forecast2!CR65</f>
        <v>5551.7116730418302</v>
      </c>
      <c r="CC51" s="275">
        <f>Forecast2!CS65</f>
        <v>5465.7928255828829</v>
      </c>
      <c r="CD51" s="275">
        <f>Forecast2!CT65</f>
        <v>5375.9669070963319</v>
      </c>
      <c r="CE51" s="275">
        <f>Forecast2!CU65</f>
        <v>5282.298127158876</v>
      </c>
      <c r="CF51" s="275">
        <f>Forecast2!CV65</f>
        <v>5184.8534423105766</v>
      </c>
      <c r="CG51" s="275">
        <f>Forecast2!CW65</f>
        <v>5083.7025081928186</v>
      </c>
      <c r="CH51" s="275">
        <f>Forecast2!CX65</f>
        <v>4978.9176297569138</v>
      </c>
      <c r="CI51" s="275">
        <f>Forecast2!CY65</f>
        <v>4870.5737095788836</v>
      </c>
      <c r="CJ51" s="275">
        <f>Forecast2!CZ65</f>
        <v>4758.7481943174425</v>
      </c>
      <c r="CK51" s="275">
        <f>Forecast2!DA65</f>
        <v>4643.5210193533785</v>
      </c>
      <c r="CL51" s="275">
        <f>Forecast2!DB65</f>
        <v>4524.9745516499606</v>
      </c>
      <c r="CM51" s="275">
        <f>Forecast2!DC65</f>
        <v>4403.1935308751827</v>
      </c>
      <c r="CN51" s="275">
        <f>Forecast2!DD65</f>
        <v>4278.265008827967</v>
      </c>
      <c r="CO51" s="275">
        <f>Forecast2!DE65</f>
        <v>4150.2782872115758</v>
      </c>
      <c r="CP51" s="275">
        <f>Forecast2!DF65</f>
        <v>4019.3248537987679</v>
      </c>
      <c r="CQ51" s="275">
        <f>Forecast2!DG65</f>
        <v>3885.4983170342698</v>
      </c>
      <c r="CR51" s="275">
        <f>Forecast2!DH65</f>
        <v>3748.8943391213943</v>
      </c>
      <c r="CS51" s="275">
        <f>Forecast2!DI65</f>
        <v>3609.6105676405355</v>
      </c>
      <c r="CT51" s="275">
        <f>Forecast2!DJ65</f>
        <v>3467.7465657485009</v>
      </c>
      <c r="CU51" s="275">
        <f>Forecast2!DK65</f>
        <v>3323.4037410085389</v>
      </c>
      <c r="CV51" s="275">
        <f>Forecast2!DL65</f>
        <v>3176.6852729019383</v>
      </c>
      <c r="CW51" s="275">
        <f>Forecast2!DM65</f>
        <v>3027.6960390730283</v>
      </c>
      <c r="CX51" s="275">
        <f>Forecast2!DN65</f>
        <v>2876.5425403602967</v>
      </c>
      <c r="CY51" s="275">
        <f>Forecast2!DO65</f>
        <v>2723.3328246672054</v>
      </c>
      <c r="CZ51" s="275">
        <f>Forecast2!DP65</f>
        <v>2568.1764097271193</v>
      </c>
      <c r="DA51" s="275">
        <f>Forecast2!DQ65</f>
        <v>2411.1842048176009</v>
      </c>
      <c r="DB51" s="275">
        <f>Forecast2!DR65</f>
        <v>2252.4684314799529</v>
      </c>
      <c r="DC51" s="275">
        <f>Forecast2!DS65</f>
        <v>2092.1425433007735</v>
      </c>
      <c r="DD51" s="275">
        <f>Forecast2!DT65</f>
        <v>1930.3211448127686</v>
      </c>
      <c r="DE51" s="275">
        <f>Forecast2!DU65</f>
        <v>1767.1199095728907</v>
      </c>
      <c r="DF51" s="275">
        <f>Forecast2!DV65</f>
        <v>1602.6554974762787</v>
      </c>
      <c r="DG51" s="275">
        <f>Forecast2!DW65</f>
        <v>1437.0454713651532</v>
      </c>
      <c r="DH51" s="275">
        <f>Forecast2!DX65</f>
        <v>1270.4082129922679</v>
      </c>
      <c r="DI51" s="275">
        <f>Forecast2!DY65</f>
        <v>1102.8628383989912</v>
      </c>
      <c r="DJ51" s="275">
        <f>Forecast2!DZ65</f>
        <v>934.52911276848556</v>
      </c>
      <c r="DK51" s="275">
        <f>Forecast2!EA65</f>
        <v>765.52736481487614</v>
      </c>
      <c r="DL51" s="275">
        <f>Forecast2!EB65</f>
        <v>595.97840076960028</v>
      </c>
      <c r="DM51" s="275">
        <f>Forecast2!EC65</f>
        <v>426.00341802638621</v>
      </c>
      <c r="DN51" s="275">
        <f>Forecast2!ED65</f>
        <v>255.72391850667822</v>
      </c>
      <c r="DO51" s="275">
        <f>Forecast2!EE65</f>
        <v>85.261621807321134</v>
      </c>
      <c r="DP51" s="275">
        <f>Forecast2!EF65</f>
        <v>-85.261621807322413</v>
      </c>
      <c r="DQ51" s="275">
        <f>Forecast2!EG65</f>
        <v>-255.72391850667663</v>
      </c>
      <c r="DR51" s="275">
        <f>Forecast2!EH65</f>
        <v>-426.00341802638462</v>
      </c>
      <c r="DS51" s="275">
        <f>Forecast2!EI65</f>
        <v>-595.97840076959869</v>
      </c>
      <c r="DT51" s="275">
        <f>Forecast2!EJ65</f>
        <v>-765.52736481487739</v>
      </c>
      <c r="DU51" s="275">
        <f>Forecast2!EK65</f>
        <v>-934.52911276848681</v>
      </c>
      <c r="DV51" s="275">
        <f>Forecast2!EL65</f>
        <v>-1102.8628383989897</v>
      </c>
      <c r="DW51" s="275">
        <f>Forecast2!EM65</f>
        <v>-1270.4082129922665</v>
      </c>
      <c r="DX51" s="275">
        <f>Forecast2!EN65</f>
        <v>-1437.0454713651516</v>
      </c>
      <c r="DY51" s="275">
        <f>Forecast2!EO65</f>
        <v>-1602.6554974762773</v>
      </c>
      <c r="DZ51" s="275">
        <f>Forecast2!EP65</f>
        <v>-1767.1199095728919</v>
      </c>
      <c r="EA51" s="275">
        <f>Forecast2!EQ65</f>
        <v>-1930.3211448127672</v>
      </c>
      <c r="EB51" s="275">
        <f>Forecast2!ER65</f>
        <v>-2092.1425433007716</v>
      </c>
      <c r="EC51" s="275">
        <f>Forecast2!ES65</f>
        <v>-2252.4684314799515</v>
      </c>
      <c r="ED51" s="275">
        <f>Forecast2!ET65</f>
        <v>-2411.1842048175995</v>
      </c>
      <c r="EE51" s="275">
        <f>Forecast2!EU65</f>
        <v>-2568.1764097271207</v>
      </c>
      <c r="EF51" s="275">
        <f>Forecast2!EV65</f>
        <v>-2723.3328246672068</v>
      </c>
      <c r="EG51" s="275">
        <f>Forecast2!EW65</f>
        <v>-2876.5425403602953</v>
      </c>
      <c r="EH51" s="275">
        <f>Forecast2!EX65</f>
        <v>-3027.6960390730269</v>
      </c>
      <c r="EI51" s="275">
        <f>Forecast2!EY65</f>
        <v>-3176.6852729019374</v>
      </c>
      <c r="EJ51" s="275">
        <f>Forecast2!EZ65</f>
        <v>-3323.4037410085402</v>
      </c>
      <c r="EK51" s="275">
        <f>Forecast2!FA65</f>
        <v>-3467.7465657485018</v>
      </c>
      <c r="EL51" s="275">
        <f>Forecast2!FB65</f>
        <v>-3609.6105676405341</v>
      </c>
      <c r="EM51" s="275">
        <f>Forecast2!FC65</f>
        <v>-3748.8943391213929</v>
      </c>
      <c r="EN51" s="275">
        <f>Forecast2!FD65</f>
        <v>-3885.4983170342684</v>
      </c>
      <c r="EO51" s="275">
        <f>Forecast2!FE65</f>
        <v>-4019.3248537987665</v>
      </c>
      <c r="EP51" s="275">
        <f>Forecast2!FF65</f>
        <v>-4150.2782872115768</v>
      </c>
      <c r="EQ51" s="275">
        <f>Forecast2!FG65</f>
        <v>-4278.2650088279661</v>
      </c>
      <c r="ER51" s="275">
        <f>Forecast2!FH65</f>
        <v>-4403.1935308751818</v>
      </c>
      <c r="ES51" s="275">
        <f>Forecast2!FI65</f>
        <v>-4524.9745516499597</v>
      </c>
      <c r="ET51" s="275">
        <f>Forecast2!FJ65</f>
        <v>-4643.5210193533785</v>
      </c>
      <c r="EU51" s="275">
        <f>Forecast2!FK65</f>
        <v>-4758.7481943174425</v>
      </c>
      <c r="EV51" s="275">
        <f>Forecast2!FL65</f>
        <v>-4870.5737095788827</v>
      </c>
      <c r="EW51" s="275">
        <f>Forecast2!FM65</f>
        <v>-4978.917629756912</v>
      </c>
      <c r="EX51" s="275">
        <f>Forecast2!FN65</f>
        <v>-5083.7025081928196</v>
      </c>
      <c r="EY51" s="275">
        <f>Forecast2!FO65</f>
        <v>-5184.8534423105739</v>
      </c>
      <c r="EZ51" s="275">
        <f>Forecast2!FP65</f>
        <v>-5282.2981271588751</v>
      </c>
      <c r="FA51" s="275">
        <f>Forecast2!FQ65</f>
        <v>-5375.9669070963309</v>
      </c>
      <c r="FB51" s="275">
        <f>Forecast2!FR65</f>
        <v>-5465.792825582882</v>
      </c>
      <c r="FC51" s="275">
        <f>Forecast2!FS65</f>
        <v>-5551.7116730418302</v>
      </c>
      <c r="FD51" s="275">
        <f>Forecast2!FT65</f>
        <v>-5633.6620327582814</v>
      </c>
      <c r="FE51" s="275">
        <f>Forecast2!FU65</f>
        <v>-5711.5853247811929</v>
      </c>
      <c r="FF51" s="275">
        <f>Forecast2!FV65</f>
        <v>-5785.4258477976246</v>
      </c>
      <c r="FG51" s="275">
        <f>Forecast2!FW65</f>
        <v>-5855.1308189492893</v>
      </c>
      <c r="FH51" s="275">
        <f>Forecast2!FX65</f>
        <v>-5920.6504115629186</v>
      </c>
      <c r="FI51" s="275">
        <f>Forecast2!FY65</f>
        <v>-5981.9377907674871</v>
      </c>
      <c r="FJ51" s="275">
        <f>Forecast2!FZ65</f>
        <v>-6038.9491469728227</v>
      </c>
      <c r="FK51" s="275">
        <f>Forecast2!GA65</f>
        <v>-6091.6437271856876</v>
      </c>
      <c r="FL51" s="275">
        <f>Forecast2!GB65</f>
        <v>-6139.9838641409215</v>
      </c>
      <c r="FM51" s="275">
        <f>Forecast2!GC65</f>
        <v>-6183.935003226854</v>
      </c>
      <c r="FN51" s="275">
        <f>Forecast2!GD65</f>
        <v>-6223.4657271857059</v>
      </c>
      <c r="FO51" s="275">
        <f>Forecast2!GE65</f>
        <v>-6258.5477785713601</v>
      </c>
      <c r="FP51" s="275">
        <f>Forecast2!GF65</f>
        <v>-6289.1560799484023</v>
      </c>
      <c r="FQ51" s="275">
        <f>Forecast2!GG65</f>
        <v>-6315.268751818041</v>
      </c>
      <c r="FR51" s="275">
        <f>Forecast2!GH65</f>
        <v>-6336.8671282580663</v>
      </c>
      <c r="FS51" s="275">
        <f>Forecast2!GI65</f>
        <v>-6353.9357702656589</v>
      </c>
      <c r="FT51" s="275">
        <f>Forecast2!GJ65</f>
        <v>-6366.4624767935429</v>
      </c>
      <c r="FU51" s="275">
        <f>Forecast2!GK65</f>
        <v>-6374.4382934715641</v>
      </c>
      <c r="FV51" s="275">
        <f>Forecast2!GL65</f>
        <v>-6377.8575190074744</v>
      </c>
      <c r="FW51" s="275">
        <f>Forecast2!GM65</f>
        <v>-6376.7177092623451</v>
      </c>
      <c r="FX51" s="275">
        <f>Forecast2!GN65</f>
        <v>-6371.0196789976872</v>
      </c>
      <c r="FY51" s="275">
        <f>Forecast2!GO65</f>
        <v>-6360.7675012930476</v>
      </c>
      <c r="FZ51" s="275">
        <f>Forecast2!GP65</f>
        <v>-6345.9685046344784</v>
      </c>
      <c r="GA51" s="275">
        <f>Forecast2!GQ65</f>
        <v>-6326.6332676759694</v>
      </c>
      <c r="GB51" s="275">
        <f>Forecast2!GR65</f>
        <v>-6302.775611677589</v>
      </c>
      <c r="GC51" s="275">
        <f>Forecast2!GS65</f>
        <v>-6274.4125906257432</v>
      </c>
      <c r="GD51" s="275">
        <f>Forecast2!GT65</f>
        <v>-6241.5644790426013</v>
      </c>
      <c r="GE51" s="275">
        <f>Forecast2!GU65</f>
        <v>-6204.2547574934069</v>
      </c>
      <c r="GF51" s="275">
        <f>Forecast2!GV65</f>
        <v>-6162.5100958020621</v>
      </c>
      <c r="GG51" s="275">
        <f>Forecast2!GW65</f>
        <v>-6116.3603339869196</v>
      </c>
      <c r="GH51" s="275">
        <f>Forecast2!GX65</f>
        <v>-6065.8384609304903</v>
      </c>
      <c r="GI51" s="275">
        <f>Forecast2!GY65</f>
        <v>-6010.9805907982309</v>
      </c>
      <c r="GJ51" s="275">
        <f>Forecast2!GZ65</f>
        <v>-5951.8259372233415</v>
      </c>
      <c r="GK51" s="275">
        <f>Forecast2!HA65</f>
        <v>-5888.4167852759929</v>
      </c>
      <c r="GL51" s="275">
        <f>Forecast2!HB65</f>
        <v>-5820.7984612369892</v>
      </c>
      <c r="GM51" s="275">
        <f>Forecast2!HC65</f>
        <v>-5749.0193001975504</v>
      </c>
      <c r="GN51" s="275">
        <f>Forecast2!HD65</f>
        <v>-5673.1306115082889</v>
      </c>
      <c r="GO51" s="275">
        <f>Forecast2!HE65</f>
        <v>-5593.1866421021505</v>
      </c>
      <c r="GP51" s="275">
        <f>Forecast2!HF65</f>
        <v>-5509.2445377174909</v>
      </c>
      <c r="GQ51" s="275">
        <f>Forecast2!HG65</f>
        <v>-5421.3643020490099</v>
      </c>
      <c r="GR51" s="275">
        <f>Forecast2!HH65</f>
        <v>-5329.6087538557904</v>
      </c>
      <c r="GS51" s="275">
        <f>Forecast2!HI65</f>
        <v>-5234.0434820570244</v>
      </c>
      <c r="GT51" s="275">
        <f>Forecast2!HJ65</f>
        <v>-5134.7367988475953</v>
      </c>
      <c r="GU51" s="275">
        <f>Forecast2!HK65</f>
        <v>-5031.759690866993</v>
      </c>
      <c r="GV51" s="275">
        <f>Forecast2!HL65</f>
        <v>-4925.1857684564602</v>
      </c>
      <c r="GW51" s="275">
        <f>Forecast2!HM65</f>
        <v>-4815.0912130406978</v>
      </c>
      <c r="GX51" s="275">
        <f>Forecast2!HN65</f>
        <v>-4701.5547226716599</v>
      </c>
      <c r="GY51" s="275">
        <f>Forecast2!HO65</f>
        <v>-4584.6574557734311</v>
      </c>
      <c r="GZ51" s="275">
        <f>Forecast2!HP65</f>
        <v>-4464.4829731283735</v>
      </c>
      <c r="HA51" s="275">
        <f>Forecast2!HQ65</f>
        <v>-4341.117178145988</v>
      </c>
      <c r="HB51" s="275">
        <f>Forecast2!HR65</f>
        <v>-4214.6482554572658</v>
      </c>
      <c r="HC51" s="275">
        <f>Forecast2!HS65</f>
        <v>-4085.166607878321</v>
      </c>
      <c r="HD51" s="275">
        <f>Forecast2!HT65</f>
        <v>-3952.7647917884447</v>
      </c>
      <c r="HE51" s="275">
        <f>Forecast2!HU65</f>
        <v>-3817.5374509687131</v>
      </c>
      <c r="HF51" s="275">
        <f>Forecast2!HV65</f>
        <v>-3679.5812489485247</v>
      </c>
      <c r="HG51" s="275">
        <f>Forecast2!HW65</f>
        <v>-3538.9947999083274</v>
      </c>
      <c r="HH51" s="275">
        <f>Forecast2!HX65</f>
        <v>-3395.8785981879996</v>
      </c>
      <c r="HI51" s="275">
        <f>Forecast2!HY65</f>
        <v>-3250.3349464512521</v>
      </c>
      <c r="HJ51" s="275">
        <f>Forecast2!HZ65</f>
        <v>-3102.4678825573747</v>
      </c>
      <c r="HK51" s="275">
        <f>Forecast2!IA65</f>
        <v>-2952.3831051926772</v>
      </c>
      <c r="HL51" s="275">
        <f>Forecast2!IB65</f>
        <v>-2800.1878983146876</v>
      </c>
      <c r="HM51" s="275">
        <f>Forecast2!IC65</f>
        <v>-2645.9910544631557</v>
      </c>
      <c r="HN51" s="275">
        <f>Forecast2!ID65</f>
        <v>-2489.9027969927724</v>
      </c>
      <c r="HO51" s="275">
        <f>Forecast2!IE65</f>
        <v>-2332.0347012829661</v>
      </c>
      <c r="HP51" s="275">
        <f>Forecast2!IF65</f>
        <v>-2172.4996149814124</v>
      </c>
      <c r="HQ51" s="275">
        <f>Forecast2!IG65</f>
        <v>-2011.411577337934</v>
      </c>
      <c r="HR51" s="275">
        <f>Forecast2!IH65</f>
        <v>-1848.885737686725</v>
      </c>
      <c r="HS51" s="275">
        <f>Forecast2!II65</f>
        <v>-1685.0382731350644</v>
      </c>
      <c r="HT51" s="275">
        <f>Forecast2!IJ65</f>
        <v>-1519.9863055172405</v>
      </c>
      <c r="HU51" s="275">
        <f>Forecast2!IK65</f>
        <v>-1353.8478176733327</v>
      </c>
      <c r="HV51" s="275">
        <f>Forecast2!IL65</f>
        <v>-1186.7415691123599</v>
      </c>
      <c r="HW51" s="275">
        <f>Forecast2!IM65</f>
        <v>-1018.7870111203587</v>
      </c>
      <c r="HX51" s="275">
        <f>Forecast2!IN65</f>
        <v>-850.10420137396329</v>
      </c>
      <c r="HY51" s="275">
        <f>Forecast2!IO65</f>
        <v>-680.81371812042642</v>
      </c>
      <c r="HZ51" s="275">
        <f>Forecast2!IP65</f>
        <v>-511.03657398562194</v>
      </c>
      <c r="IA51" s="275">
        <f>Forecast2!IQ65</f>
        <v>-340.89412947154636</v>
      </c>
      <c r="IB51" s="275">
        <f>Forecast2!IR65</f>
        <v>-170.50800620503693</v>
      </c>
      <c r="IC51" s="275">
        <f>Forecast2!IS65</f>
        <v>-1.5627993690814357E-12</v>
      </c>
      <c r="ID51" s="275"/>
      <c r="IE51" s="275"/>
      <c r="IF51" s="275"/>
      <c r="IG51" s="275"/>
      <c r="IH51" s="275"/>
      <c r="II51" s="275"/>
      <c r="IJ51" s="275"/>
      <c r="IK51" s="275"/>
      <c r="IL51" s="275"/>
      <c r="IM51" s="275"/>
      <c r="IN51" s="275"/>
      <c r="IO51" s="275"/>
      <c r="IP51" s="275"/>
      <c r="IQ51" s="275"/>
      <c r="IR51" s="494"/>
    </row>
    <row r="52" spans="1:252" ht="12" customHeight="1" thickBot="1" x14ac:dyDescent="0.3">
      <c r="A52" s="491" t="s">
        <v>273</v>
      </c>
      <c r="B52" s="495">
        <f>Forecast2!R66</f>
        <v>6378</v>
      </c>
      <c r="C52" s="496">
        <f>Forecast2!S66</f>
        <v>6375.7204314351784</v>
      </c>
      <c r="D52" s="496">
        <f>Forecast2!T66</f>
        <v>6368.8833552273381</v>
      </c>
      <c r="E52" s="496">
        <f>Forecast2!U66</f>
        <v>6357.4936586715548</v>
      </c>
      <c r="F52" s="496">
        <f>Forecast2!V66</f>
        <v>6341.5594833778114</v>
      </c>
      <c r="G52" s="496">
        <f>Forecast2!W66</f>
        <v>6321.0922194511877</v>
      </c>
      <c r="H52" s="496">
        <f>Forecast2!X66</f>
        <v>6296.1064973499642</v>
      </c>
      <c r="I52" s="496">
        <f>Forecast2!Y66</f>
        <v>6266.6201774274423</v>
      </c>
      <c r="J52" s="496">
        <f>Forecast2!Z66</f>
        <v>6232.6543371649577</v>
      </c>
      <c r="K52" s="496">
        <f>Forecast2!AA66</f>
        <v>6194.2332561052326</v>
      </c>
      <c r="L52" s="496">
        <f>Forecast2!AB66</f>
        <v>6151.3843984968134</v>
      </c>
      <c r="M52" s="496">
        <f>Forecast2!AC66</f>
        <v>6104.1383936620086</v>
      </c>
      <c r="N52" s="496">
        <f>Forecast2!AD66</f>
        <v>6052.5290141023652</v>
      </c>
      <c r="O52" s="496">
        <f>Forecast2!AE66</f>
        <v>5996.5931513573287</v>
      </c>
      <c r="P52" s="496">
        <f>Forecast2!AF66</f>
        <v>5936.3707896333472</v>
      </c>
      <c r="Q52" s="496">
        <f>Forecast2!AG66</f>
        <v>5871.9049772222625</v>
      </c>
      <c r="R52" s="496">
        <f>Forecast2!AH66</f>
        <v>5803.241795729431</v>
      </c>
      <c r="S52" s="496">
        <f>Forecast2!AI66</f>
        <v>5730.4303271335566</v>
      </c>
      <c r="T52" s="496">
        <f>Forecast2!AJ66</f>
        <v>5653.5226187017988</v>
      </c>
      <c r="U52" s="496">
        <f>Forecast2!AK66</f>
        <v>5572.573645785219</v>
      </c>
      <c r="V52" s="496">
        <f>Forecast2!AL66</f>
        <v>5487.6412725211694</v>
      </c>
      <c r="W52" s="496">
        <f>Forecast2!AM66</f>
        <v>5398.7862104707101</v>
      </c>
      <c r="X52" s="496">
        <f>Forecast2!AN66</f>
        <v>5306.0719752206351</v>
      </c>
      <c r="Y52" s="496">
        <f>Forecast2!AO66</f>
        <v>5209.5648409810992</v>
      </c>
      <c r="Z52" s="496">
        <f>Forecast2!AP66</f>
        <v>5109.3337932113336</v>
      </c>
      <c r="AA52" s="496">
        <f>Forecast2!AQ66</f>
        <v>5005.4504793073002</v>
      </c>
      <c r="AB52" s="496">
        <f>Forecast2!AR66</f>
        <v>4897.9891573865207</v>
      </c>
      <c r="AC52" s="496">
        <f>Forecast2!AS66</f>
        <v>4787.0266432067228</v>
      </c>
      <c r="AD52" s="496">
        <f>Forecast2!AT66</f>
        <v>4672.642255256208</v>
      </c>
      <c r="AE52" s="496">
        <f>Forecast2!AU66</f>
        <v>4554.9177580552268</v>
      </c>
      <c r="AF52" s="496">
        <f>Forecast2!AV66</f>
        <v>4433.937303708869</v>
      </c>
      <c r="AG52" s="496">
        <f>Forecast2!AW66</f>
        <v>4309.787371753252</v>
      </c>
      <c r="AH52" s="496">
        <f>Forecast2!AX66</f>
        <v>4182.5567073380198</v>
      </c>
      <c r="AI52" s="496">
        <f>Forecast2!AY66</f>
        <v>4052.3362577893213</v>
      </c>
      <c r="AJ52" s="496">
        <f>Forecast2!AZ66</f>
        <v>3919.2191075986202</v>
      </c>
      <c r="AK52" s="496">
        <f>Forecast2!BA66</f>
        <v>3783.300411883828</v>
      </c>
      <c r="AL52" s="496">
        <f>Forecast2!BB66</f>
        <v>3644.6773283702873</v>
      </c>
      <c r="AM52" s="496">
        <f>Forecast2!BC66</f>
        <v>3503.4489479402632</v>
      </c>
      <c r="AN52" s="496">
        <f>Forecast2!BD66</f>
        <v>3359.7162238005549</v>
      </c>
      <c r="AO52" s="496">
        <f>Forecast2!BE66</f>
        <v>3213.5818993188909</v>
      </c>
      <c r="AP52" s="496">
        <f>Forecast2!BF66</f>
        <v>3065.1504345806693</v>
      </c>
      <c r="AQ52" s="496">
        <f>Forecast2!BG66</f>
        <v>2914.5279317185468</v>
      </c>
      <c r="AR52" s="496">
        <f>Forecast2!BH66</f>
        <v>2761.8220590682654</v>
      </c>
      <c r="AS52" s="496">
        <f>Forecast2!BI66</f>
        <v>2607.1419742049125</v>
      </c>
      <c r="AT52" s="496">
        <f>Forecast2!BJ66</f>
        <v>2450.5982459146494</v>
      </c>
      <c r="AU52" s="496">
        <f>Forecast2!BK66</f>
        <v>2292.3027751576565</v>
      </c>
      <c r="AV52" s="496">
        <f>Forecast2!BL66</f>
        <v>2132.3687150788414</v>
      </c>
      <c r="AW52" s="496">
        <f>Forecast2!BM66</f>
        <v>1970.9103901234148</v>
      </c>
      <c r="AX52" s="496">
        <f>Forecast2!BN66</f>
        <v>1808.0432143152434</v>
      </c>
      <c r="AY52" s="496">
        <f>Forecast2!BO66</f>
        <v>1643.8836087563091</v>
      </c>
      <c r="AZ52" s="496">
        <f>Forecast2!BP66</f>
        <v>1478.5489184062949</v>
      </c>
      <c r="BA52" s="496">
        <f>Forecast2!BQ66</f>
        <v>1312.1573282017978</v>
      </c>
      <c r="BB52" s="496">
        <f>Forecast2!BR66</f>
        <v>1144.8277785750779</v>
      </c>
      <c r="BC52" s="496">
        <f>Forecast2!BS66</f>
        <v>976.6798804327816</v>
      </c>
      <c r="BD52" s="496">
        <f>Forecast2!BT66</f>
        <v>807.83382965538704</v>
      </c>
      <c r="BE52" s="496">
        <f>Forecast2!BU66</f>
        <v>638.41032117849988</v>
      </c>
      <c r="BF52" s="496">
        <f>Forecast2!BV66</f>
        <v>468.53046271741073</v>
      </c>
      <c r="BG52" s="496">
        <f>Forecast2!BW66</f>
        <v>298.31568819659662</v>
      </c>
      <c r="BH52" s="496">
        <f>Forecast2!BX66</f>
        <v>127.88767094601931</v>
      </c>
      <c r="BI52" s="496">
        <f>Forecast2!BY66</f>
        <v>-42.631763273674423</v>
      </c>
      <c r="BJ52" s="496">
        <f>Forecast2!BZ66</f>
        <v>-213.1207233549481</v>
      </c>
      <c r="BK52" s="496">
        <f>Forecast2!CA66</f>
        <v>-383.45733997385997</v>
      </c>
      <c r="BL52" s="496">
        <f>Forecast2!CB66</f>
        <v>-553.51985270498426</v>
      </c>
      <c r="BM52" s="496">
        <f>Forecast2!CC66</f>
        <v>-723.18669705848981</v>
      </c>
      <c r="BN52" s="496">
        <f>Forecast2!CD66</f>
        <v>-892.33659137715188</v>
      </c>
      <c r="BO52" s="496">
        <f>Forecast2!CE66</f>
        <v>-1060.8486235312034</v>
      </c>
      <c r="BP52" s="496">
        <f>Forecast2!CF66</f>
        <v>-1228.6023373490254</v>
      </c>
      <c r="BQ52" s="496">
        <f>Forecast2!CG66</f>
        <v>-1395.4778187219174</v>
      </c>
      <c r="BR52" s="496">
        <f>Forecast2!CH66</f>
        <v>-1561.3557813213779</v>
      </c>
      <c r="BS52" s="496">
        <f>Forecast2!CI66</f>
        <v>-1726.1176518676575</v>
      </c>
      <c r="BT52" s="496">
        <f>Forecast2!CJ66</f>
        <v>-1889.6456548885726</v>
      </c>
      <c r="BU52" s="496">
        <f>Forecast2!CK66</f>
        <v>-2051.8228969080678</v>
      </c>
      <c r="BV52" s="496">
        <f>Forecast2!CL66</f>
        <v>-2212.5334500042718</v>
      </c>
      <c r="BW52" s="496">
        <f>Forecast2!CM66</f>
        <v>-2371.662434677382</v>
      </c>
      <c r="BX52" s="496">
        <f>Forecast2!CN66</f>
        <v>-2529.0961019680976</v>
      </c>
      <c r="BY52" s="496">
        <f>Forecast2!CO66</f>
        <v>-2684.7219147679198</v>
      </c>
      <c r="BZ52" s="496">
        <f>Forecast2!CP66</f>
        <v>-2838.4286282631992</v>
      </c>
      <c r="CA52" s="496">
        <f>Forecast2!CQ66</f>
        <v>-2990.1063694554095</v>
      </c>
      <c r="CB52" s="496">
        <f>Forecast2!CR66</f>
        <v>-3139.6467157008424</v>
      </c>
      <c r="CC52" s="496">
        <f>Forecast2!CS66</f>
        <v>-3286.9427722135174</v>
      </c>
      <c r="CD52" s="496">
        <f>Forecast2!CT66</f>
        <v>-3431.8892484759904</v>
      </c>
      <c r="CE52" s="496">
        <f>Forecast2!CU66</f>
        <v>-3574.3825335033507</v>
      </c>
      <c r="CF52" s="496">
        <f>Forecast2!CV66</f>
        <v>-3714.3207699066816</v>
      </c>
      <c r="CG52" s="496">
        <f>Forecast2!CW66</f>
        <v>-3851.6039267030096</v>
      </c>
      <c r="CH52" s="496">
        <f>Forecast2!CX66</f>
        <v>-3986.1338708196695</v>
      </c>
      <c r="CI52" s="496">
        <f>Forecast2!CY66</f>
        <v>-4117.814437242042</v>
      </c>
      <c r="CJ52" s="496">
        <f>Forecast2!CZ66</f>
        <v>-4246.5514977544408</v>
      </c>
      <c r="CK52" s="496">
        <f>Forecast2!DA66</f>
        <v>-4372.2530282250773</v>
      </c>
      <c r="CL52" s="496">
        <f>Forecast2!DB66</f>
        <v>-4494.8291743869686</v>
      </c>
      <c r="CM52" s="496">
        <f>Forecast2!DC66</f>
        <v>-4614.1923160677788</v>
      </c>
      <c r="CN52" s="496">
        <f>Forecast2!DD66</f>
        <v>-4730.2571298226731</v>
      </c>
      <c r="CO52" s="496">
        <f>Forecast2!DE66</f>
        <v>-4842.9406499254301</v>
      </c>
      <c r="CP52" s="496">
        <f>Forecast2!DF66</f>
        <v>-4952.1623276741966</v>
      </c>
      <c r="CQ52" s="496">
        <f>Forecast2!DG66</f>
        <v>-5057.8440889695148</v>
      </c>
      <c r="CR52" s="496">
        <f>Forecast2!DH66</f>
        <v>-5159.9103901234139</v>
      </c>
      <c r="CS52" s="496">
        <f>Forecast2!DI66</f>
        <v>-5258.2882718597475</v>
      </c>
      <c r="CT52" s="496">
        <f>Forecast2!DJ66</f>
        <v>-5352.9074114671066</v>
      </c>
      <c r="CU52" s="496">
        <f>Forecast2!DK66</f>
        <v>-5443.700173067069</v>
      </c>
      <c r="CV52" s="496">
        <f>Forecast2!DL66</f>
        <v>-5530.6016559618483</v>
      </c>
      <c r="CW52" s="496">
        <f>Forecast2!DM66</f>
        <v>-5613.5497410267508</v>
      </c>
      <c r="CX52" s="496">
        <f>Forecast2!DN66</f>
        <v>-5692.4851351143234</v>
      </c>
      <c r="CY52" s="496">
        <f>Forecast2!DO66</f>
        <v>-5767.3514134384204</v>
      </c>
      <c r="CZ52" s="496">
        <f>Forecast2!DP66</f>
        <v>-5838.0950599079088</v>
      </c>
      <c r="DA52" s="496">
        <f>Forecast2!DQ66</f>
        <v>-5904.6655053811573</v>
      </c>
      <c r="DB52" s="496">
        <f>Forecast2!DR66</f>
        <v>-5967.0151638140014</v>
      </c>
      <c r="DC52" s="496">
        <f>Forecast2!DS66</f>
        <v>-6025.0994662753055</v>
      </c>
      <c r="DD52" s="496">
        <f>Forecast2!DT66</f>
        <v>-6078.8768928058353</v>
      </c>
      <c r="DE52" s="496">
        <f>Forecast2!DU66</f>
        <v>-6128.3090020976506</v>
      </c>
      <c r="DF52" s="496">
        <f>Forecast2!DV66</f>
        <v>-6173.3604589728166</v>
      </c>
      <c r="DG52" s="496">
        <f>Forecast2!DW66</f>
        <v>-6213.9990596417783</v>
      </c>
      <c r="DH52" s="496">
        <f>Forecast2!DX66</f>
        <v>-6250.1957547233505</v>
      </c>
      <c r="DI52" s="496">
        <f>Forecast2!DY66</f>
        <v>-6281.924670009862</v>
      </c>
      <c r="DJ52" s="496">
        <f>Forecast2!DZ66</f>
        <v>-6309.1631249626244</v>
      </c>
      <c r="DK52" s="496">
        <f>Forecast2!EA66</f>
        <v>-6331.8916489244821</v>
      </c>
      <c r="DL52" s="496">
        <f>Forecast2!EB66</f>
        <v>-6350.0939950378779</v>
      </c>
      <c r="DM52" s="496">
        <f>Forecast2!EC66</f>
        <v>-6363.7571518584709</v>
      </c>
      <c r="DN52" s="496">
        <f>Forecast2!ED66</f>
        <v>-6372.8713526560059</v>
      </c>
      <c r="DO52" s="496">
        <f>Forecast2!EE66</f>
        <v>-6377.430082395791</v>
      </c>
      <c r="DP52" s="496">
        <f>Forecast2!EF66</f>
        <v>-6377.430082395791</v>
      </c>
      <c r="DQ52" s="496">
        <f>Forecast2!EG66</f>
        <v>-6372.8713526560059</v>
      </c>
      <c r="DR52" s="496">
        <f>Forecast2!EH66</f>
        <v>-6363.7571518584709</v>
      </c>
      <c r="DS52" s="496">
        <f>Forecast2!EI66</f>
        <v>-6350.0939950378779</v>
      </c>
      <c r="DT52" s="496">
        <f>Forecast2!EJ66</f>
        <v>-6331.8916489244821</v>
      </c>
      <c r="DU52" s="496">
        <f>Forecast2!EK66</f>
        <v>-6309.1631249626244</v>
      </c>
      <c r="DV52" s="496">
        <f>Forecast2!EL66</f>
        <v>-6281.9246700098629</v>
      </c>
      <c r="DW52" s="496">
        <f>Forecast2!EM66</f>
        <v>-6250.1957547233505</v>
      </c>
      <c r="DX52" s="496">
        <f>Forecast2!EN66</f>
        <v>-6213.9990596417792</v>
      </c>
      <c r="DY52" s="496">
        <f>Forecast2!EO66</f>
        <v>-6173.3604589728175</v>
      </c>
      <c r="DZ52" s="496">
        <f>Forecast2!EP66</f>
        <v>-6128.3090020976497</v>
      </c>
      <c r="EA52" s="496">
        <f>Forecast2!EQ66</f>
        <v>-6078.8768928058353</v>
      </c>
      <c r="EB52" s="496">
        <f>Forecast2!ER66</f>
        <v>-6025.0994662753064</v>
      </c>
      <c r="EC52" s="496">
        <f>Forecast2!ES66</f>
        <v>-5967.0151638140023</v>
      </c>
      <c r="ED52" s="496">
        <f>Forecast2!ET66</f>
        <v>-5904.6655053811573</v>
      </c>
      <c r="EE52" s="496">
        <f>Forecast2!EU66</f>
        <v>-5838.0950599079079</v>
      </c>
      <c r="EF52" s="496">
        <f>Forecast2!EV66</f>
        <v>-5767.3514134384195</v>
      </c>
      <c r="EG52" s="496">
        <f>Forecast2!EW66</f>
        <v>-5692.4851351143243</v>
      </c>
      <c r="EH52" s="496">
        <f>Forecast2!EX66</f>
        <v>-5613.5497410267508</v>
      </c>
      <c r="EI52" s="496">
        <f>Forecast2!EY66</f>
        <v>-5530.6016559618492</v>
      </c>
      <c r="EJ52" s="496">
        <f>Forecast2!EZ66</f>
        <v>-5443.700173067069</v>
      </c>
      <c r="EK52" s="496">
        <f>Forecast2!FA66</f>
        <v>-5352.9074114671057</v>
      </c>
      <c r="EL52" s="496">
        <f>Forecast2!FB66</f>
        <v>-5258.2882718597484</v>
      </c>
      <c r="EM52" s="496">
        <f>Forecast2!FC66</f>
        <v>-5159.9103901234157</v>
      </c>
      <c r="EN52" s="496">
        <f>Forecast2!FD66</f>
        <v>-5057.8440889695148</v>
      </c>
      <c r="EO52" s="496">
        <f>Forecast2!FE66</f>
        <v>-4952.1623276741975</v>
      </c>
      <c r="EP52" s="496">
        <f>Forecast2!FF66</f>
        <v>-4842.9406499254292</v>
      </c>
      <c r="EQ52" s="496">
        <f>Forecast2!FG66</f>
        <v>-4730.257129822674</v>
      </c>
      <c r="ER52" s="496">
        <f>Forecast2!FH66</f>
        <v>-4614.1923160677807</v>
      </c>
      <c r="ES52" s="496">
        <f>Forecast2!FI66</f>
        <v>-4494.8291743869695</v>
      </c>
      <c r="ET52" s="496">
        <f>Forecast2!FJ66</f>
        <v>-4372.2530282250782</v>
      </c>
      <c r="EU52" s="496">
        <f>Forecast2!FK66</f>
        <v>-4246.5514977544399</v>
      </c>
      <c r="EV52" s="496">
        <f>Forecast2!FL66</f>
        <v>-4117.8144372420429</v>
      </c>
      <c r="EW52" s="496">
        <f>Forecast2!FM66</f>
        <v>-3986.1338708196708</v>
      </c>
      <c r="EX52" s="496">
        <f>Forecast2!FN66</f>
        <v>-3851.6039267030092</v>
      </c>
      <c r="EY52" s="496">
        <f>Forecast2!FO66</f>
        <v>-3714.3207699066852</v>
      </c>
      <c r="EZ52" s="496">
        <f>Forecast2!FP66</f>
        <v>-3574.3825335033521</v>
      </c>
      <c r="FA52" s="496">
        <f>Forecast2!FQ66</f>
        <v>-3431.8892484759917</v>
      </c>
      <c r="FB52" s="496">
        <f>Forecast2!FR66</f>
        <v>-3286.9427722135192</v>
      </c>
      <c r="FC52" s="496">
        <f>Forecast2!FS66</f>
        <v>-3139.6467157008415</v>
      </c>
      <c r="FD52" s="496">
        <f>Forecast2!FT66</f>
        <v>-2990.1063694554136</v>
      </c>
      <c r="FE52" s="496">
        <f>Forecast2!FU66</f>
        <v>-2838.4286282632002</v>
      </c>
      <c r="FF52" s="496">
        <f>Forecast2!FV66</f>
        <v>-2684.7219147679211</v>
      </c>
      <c r="FG52" s="496">
        <f>Forecast2!FW66</f>
        <v>-2529.0961019680976</v>
      </c>
      <c r="FH52" s="496">
        <f>Forecast2!FX66</f>
        <v>-2371.662434677381</v>
      </c>
      <c r="FI52" s="496">
        <f>Forecast2!FY66</f>
        <v>-2212.5334500042695</v>
      </c>
      <c r="FJ52" s="496">
        <f>Forecast2!FZ66</f>
        <v>-2051.8228969080692</v>
      </c>
      <c r="FK52" s="496">
        <f>Forecast2!GA66</f>
        <v>-1889.645654888574</v>
      </c>
      <c r="FL52" s="496">
        <f>Forecast2!GB66</f>
        <v>-1726.1176518676566</v>
      </c>
      <c r="FM52" s="496">
        <f>Forecast2!GC66</f>
        <v>-1561.3557813213765</v>
      </c>
      <c r="FN52" s="496">
        <f>Forecast2!GD66</f>
        <v>-1395.4778187219188</v>
      </c>
      <c r="FO52" s="496">
        <f>Forecast2!GE66</f>
        <v>-1228.602337349027</v>
      </c>
      <c r="FP52" s="496">
        <f>Forecast2!GF66</f>
        <v>-1060.8486235312034</v>
      </c>
      <c r="FQ52" s="496">
        <f>Forecast2!GG66</f>
        <v>-892.3365913771562</v>
      </c>
      <c r="FR52" s="496">
        <f>Forecast2!GH66</f>
        <v>-723.18669705848708</v>
      </c>
      <c r="FS52" s="496">
        <f>Forecast2!GI66</f>
        <v>-553.51985270498722</v>
      </c>
      <c r="FT52" s="496">
        <f>Forecast2!GJ66</f>
        <v>-383.45733997386151</v>
      </c>
      <c r="FU52" s="496">
        <f>Forecast2!GK66</f>
        <v>-213.12072335494827</v>
      </c>
      <c r="FV52" s="496">
        <f>Forecast2!GL66</f>
        <v>-42.631763273678821</v>
      </c>
      <c r="FW52" s="496">
        <f>Forecast2!GM66</f>
        <v>127.88767094602198</v>
      </c>
      <c r="FX52" s="496">
        <f>Forecast2!GN66</f>
        <v>298.31568819659367</v>
      </c>
      <c r="FY52" s="496">
        <f>Forecast2!GO66</f>
        <v>468.53046271741619</v>
      </c>
      <c r="FZ52" s="496">
        <f>Forecast2!GP66</f>
        <v>638.41032117849977</v>
      </c>
      <c r="GA52" s="496">
        <f>Forecast2!GQ66</f>
        <v>807.8338296553826</v>
      </c>
      <c r="GB52" s="496">
        <f>Forecast2!GR66</f>
        <v>976.67988043278422</v>
      </c>
      <c r="GC52" s="496">
        <f>Forecast2!GS66</f>
        <v>1144.8277785750763</v>
      </c>
      <c r="GD52" s="496">
        <f>Forecast2!GT66</f>
        <v>1312.1573282017921</v>
      </c>
      <c r="GE52" s="496">
        <f>Forecast2!GU66</f>
        <v>1478.548918406296</v>
      </c>
      <c r="GF52" s="496">
        <f>Forecast2!GV66</f>
        <v>1643.883608756305</v>
      </c>
      <c r="GG52" s="496">
        <f>Forecast2!GW66</f>
        <v>1808.0432143152477</v>
      </c>
      <c r="GH52" s="496">
        <f>Forecast2!GX66</f>
        <v>1970.9103901234134</v>
      </c>
      <c r="GI52" s="496">
        <f>Forecast2!GY66</f>
        <v>2132.3687150788342</v>
      </c>
      <c r="GJ52" s="496">
        <f>Forecast2!GZ66</f>
        <v>2292.3027751576578</v>
      </c>
      <c r="GK52" s="496">
        <f>Forecast2!HA66</f>
        <v>2450.5982459146458</v>
      </c>
      <c r="GL52" s="496">
        <f>Forecast2!HB66</f>
        <v>2607.1419742049161</v>
      </c>
      <c r="GM52" s="496">
        <f>Forecast2!HC66</f>
        <v>2761.822059068264</v>
      </c>
      <c r="GN52" s="496">
        <f>Forecast2!HD66</f>
        <v>2914.5279317185468</v>
      </c>
      <c r="GO52" s="496">
        <f>Forecast2!HE66</f>
        <v>3065.1504345806707</v>
      </c>
      <c r="GP52" s="496">
        <f>Forecast2!HF66</f>
        <v>3213.5818993188891</v>
      </c>
      <c r="GQ52" s="496">
        <f>Forecast2!HG66</f>
        <v>3359.7162238005535</v>
      </c>
      <c r="GR52" s="496">
        <f>Forecast2!HH66</f>
        <v>3503.4489479402628</v>
      </c>
      <c r="GS52" s="496">
        <f>Forecast2!HI66</f>
        <v>3644.6773283702883</v>
      </c>
      <c r="GT52" s="496">
        <f>Forecast2!HJ66</f>
        <v>3783.3004118838289</v>
      </c>
      <c r="GU52" s="496">
        <f>Forecast2!HK66</f>
        <v>3919.2191075986179</v>
      </c>
      <c r="GV52" s="496">
        <f>Forecast2!HL66</f>
        <v>4052.3362577893199</v>
      </c>
      <c r="GW52" s="496">
        <f>Forecast2!HM66</f>
        <v>4182.5567073380198</v>
      </c>
      <c r="GX52" s="496">
        <f>Forecast2!HN66</f>
        <v>4309.787371753252</v>
      </c>
      <c r="GY52" s="496">
        <f>Forecast2!HO66</f>
        <v>4433.9373037088699</v>
      </c>
      <c r="GZ52" s="496">
        <f>Forecast2!HP66</f>
        <v>4554.917758055225</v>
      </c>
      <c r="HA52" s="496">
        <f>Forecast2!HQ66</f>
        <v>4672.642255256208</v>
      </c>
      <c r="HB52" s="496">
        <f>Forecast2!HR66</f>
        <v>4787.0266432067228</v>
      </c>
      <c r="HC52" s="496">
        <f>Forecast2!HS66</f>
        <v>4897.9891573865216</v>
      </c>
      <c r="HD52" s="496">
        <f>Forecast2!HT66</f>
        <v>5005.4504793072974</v>
      </c>
      <c r="HE52" s="496">
        <f>Forecast2!HU66</f>
        <v>5109.3337932113327</v>
      </c>
      <c r="HF52" s="496">
        <f>Forecast2!HV66</f>
        <v>5209.5648409810983</v>
      </c>
      <c r="HG52" s="496">
        <f>Forecast2!HW66</f>
        <v>5306.0719752206351</v>
      </c>
      <c r="HH52" s="496">
        <f>Forecast2!HX66</f>
        <v>5398.786210470711</v>
      </c>
      <c r="HI52" s="496">
        <f>Forecast2!HY66</f>
        <v>5487.6412725211676</v>
      </c>
      <c r="HJ52" s="496">
        <f>Forecast2!HZ66</f>
        <v>5572.5736457852181</v>
      </c>
      <c r="HK52" s="496">
        <f>Forecast2!IA66</f>
        <v>5653.5226187017988</v>
      </c>
      <c r="HL52" s="496">
        <f>Forecast2!IB66</f>
        <v>5730.4303271335548</v>
      </c>
      <c r="HM52" s="496">
        <f>Forecast2!IC66</f>
        <v>5803.241795729431</v>
      </c>
      <c r="HN52" s="496">
        <f>Forecast2!ID66</f>
        <v>5871.9049772222625</v>
      </c>
      <c r="HO52" s="496">
        <f>Forecast2!IE66</f>
        <v>5936.370789633349</v>
      </c>
      <c r="HP52" s="496">
        <f>Forecast2!IF66</f>
        <v>5996.5931513573278</v>
      </c>
      <c r="HQ52" s="496">
        <f>Forecast2!IG66</f>
        <v>6052.5290141023634</v>
      </c>
      <c r="HR52" s="496">
        <f>Forecast2!IH66</f>
        <v>6104.1383936620086</v>
      </c>
      <c r="HS52" s="496">
        <f>Forecast2!II66</f>
        <v>6151.3843984968134</v>
      </c>
      <c r="HT52" s="496">
        <f>Forecast2!IJ66</f>
        <v>6194.2332561052344</v>
      </c>
      <c r="HU52" s="496">
        <f>Forecast2!IK66</f>
        <v>6232.6543371649577</v>
      </c>
      <c r="HV52" s="496">
        <f>Forecast2!IL66</f>
        <v>6266.6201774274405</v>
      </c>
      <c r="HW52" s="496">
        <f>Forecast2!IM66</f>
        <v>6296.1064973499651</v>
      </c>
      <c r="HX52" s="496">
        <f>Forecast2!IN66</f>
        <v>6321.0922194511868</v>
      </c>
      <c r="HY52" s="496">
        <f>Forecast2!IO66</f>
        <v>6341.5594833778105</v>
      </c>
      <c r="HZ52" s="496">
        <f>Forecast2!IP66</f>
        <v>6357.4936586715548</v>
      </c>
      <c r="IA52" s="496">
        <f>Forecast2!IQ66</f>
        <v>6368.8833552273381</v>
      </c>
      <c r="IB52" s="496">
        <f>Forecast2!IR66</f>
        <v>6375.7204314351784</v>
      </c>
      <c r="IC52" s="496">
        <f>Forecast2!IS66</f>
        <v>6378</v>
      </c>
      <c r="ID52" s="496"/>
      <c r="IE52" s="496"/>
      <c r="IF52" s="496"/>
      <c r="IG52" s="496"/>
      <c r="IH52" s="496"/>
      <c r="II52" s="496"/>
      <c r="IJ52" s="496"/>
      <c r="IK52" s="496"/>
      <c r="IL52" s="496"/>
      <c r="IM52" s="496"/>
      <c r="IN52" s="496"/>
      <c r="IO52" s="496"/>
      <c r="IP52" s="496"/>
      <c r="IQ52" s="496"/>
      <c r="IR52" s="497"/>
    </row>
    <row r="53" spans="1:252" ht="12" customHeight="1" x14ac:dyDescent="0.25">
      <c r="A53" s="255"/>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c r="CM53" s="255"/>
      <c r="CN53" s="255"/>
      <c r="CO53" s="255"/>
      <c r="CP53" s="255"/>
      <c r="CQ53" s="255"/>
      <c r="CR53" s="255"/>
      <c r="CS53" s="255"/>
      <c r="CT53" s="255"/>
      <c r="CU53" s="255"/>
      <c r="CV53" s="255"/>
      <c r="CW53" s="255"/>
      <c r="CX53" s="255"/>
      <c r="CY53" s="255"/>
      <c r="CZ53" s="255"/>
      <c r="DA53" s="255"/>
      <c r="DB53" s="255"/>
      <c r="DC53" s="255"/>
      <c r="DD53" s="255"/>
      <c r="DE53" s="255"/>
      <c r="DF53" s="255"/>
      <c r="DG53" s="255"/>
      <c r="DH53" s="255"/>
      <c r="DI53" s="255"/>
      <c r="DJ53" s="255"/>
      <c r="DK53" s="255"/>
      <c r="DL53" s="255"/>
      <c r="DM53" s="255"/>
      <c r="DN53" s="255"/>
      <c r="DO53" s="255"/>
      <c r="DP53" s="255"/>
      <c r="DQ53" s="255"/>
      <c r="DR53" s="255"/>
      <c r="DS53" s="255"/>
      <c r="DT53" s="255"/>
      <c r="DU53" s="255"/>
      <c r="DV53" s="255"/>
      <c r="DW53" s="255"/>
      <c r="DX53" s="255"/>
      <c r="DY53" s="255"/>
      <c r="DZ53" s="255"/>
      <c r="EA53" s="255"/>
      <c r="EB53" s="255"/>
      <c r="EC53" s="255"/>
      <c r="ED53" s="255"/>
      <c r="EE53" s="255"/>
      <c r="EF53" s="255"/>
      <c r="EG53" s="255"/>
      <c r="EH53" s="255"/>
      <c r="EI53" s="255"/>
      <c r="EJ53" s="255"/>
      <c r="EK53" s="255"/>
      <c r="EL53" s="255"/>
      <c r="EM53" s="255"/>
      <c r="EN53" s="255"/>
      <c r="EO53" s="255"/>
      <c r="EP53" s="255"/>
      <c r="EQ53" s="255"/>
      <c r="ER53" s="255"/>
      <c r="ES53" s="255"/>
      <c r="ET53" s="255"/>
      <c r="EU53" s="255"/>
      <c r="EV53" s="255"/>
      <c r="EW53" s="255"/>
      <c r="EX53" s="255"/>
      <c r="EY53" s="255"/>
      <c r="EZ53" s="255"/>
      <c r="FA53" s="255"/>
      <c r="FB53" s="255"/>
      <c r="FC53" s="255"/>
      <c r="FD53" s="255"/>
      <c r="FE53" s="255"/>
      <c r="FF53" s="255"/>
      <c r="FG53" s="255"/>
      <c r="FH53" s="255"/>
      <c r="FI53" s="255"/>
      <c r="FJ53" s="255"/>
      <c r="FK53" s="255"/>
      <c r="FL53" s="255"/>
      <c r="FM53" s="255"/>
      <c r="FN53" s="255"/>
      <c r="FO53" s="255"/>
      <c r="FP53" s="255"/>
      <c r="FQ53" s="255"/>
      <c r="FR53" s="255"/>
      <c r="FS53" s="255"/>
      <c r="FT53" s="255"/>
      <c r="FU53" s="255"/>
      <c r="FV53" s="255"/>
      <c r="FW53" s="255"/>
      <c r="FX53" s="255"/>
      <c r="FY53" s="255"/>
      <c r="FZ53" s="255"/>
      <c r="GA53" s="255"/>
      <c r="GB53" s="255"/>
      <c r="GC53" s="255"/>
      <c r="GD53" s="255"/>
      <c r="GE53" s="255"/>
      <c r="GF53" s="255"/>
      <c r="GG53" s="255"/>
      <c r="GH53" s="255"/>
      <c r="GI53" s="255"/>
      <c r="GJ53" s="255"/>
      <c r="GK53" s="255"/>
      <c r="GL53" s="255"/>
      <c r="GM53" s="255"/>
      <c r="GN53" s="255"/>
      <c r="GO53" s="255"/>
      <c r="GP53" s="255"/>
      <c r="GQ53" s="255"/>
      <c r="GR53" s="255"/>
      <c r="GS53" s="255"/>
      <c r="GT53" s="255"/>
      <c r="GU53" s="255"/>
      <c r="GV53" s="255"/>
      <c r="GW53" s="255"/>
      <c r="GX53" s="255"/>
      <c r="GY53" s="255"/>
      <c r="GZ53" s="255"/>
      <c r="HA53" s="255"/>
      <c r="HB53" s="255"/>
      <c r="HC53" s="255"/>
      <c r="HD53" s="255"/>
      <c r="HE53" s="255"/>
      <c r="HF53" s="255"/>
      <c r="HG53" s="255"/>
      <c r="HH53" s="255"/>
      <c r="HI53" s="255"/>
      <c r="HJ53" s="255"/>
      <c r="HK53" s="255"/>
      <c r="HL53" s="255"/>
      <c r="HM53" s="255"/>
      <c r="HN53" s="255"/>
      <c r="HO53" s="255"/>
      <c r="HP53" s="255"/>
      <c r="HQ53" s="255"/>
      <c r="HR53" s="255"/>
      <c r="HS53" s="255"/>
      <c r="HT53" s="255"/>
      <c r="HU53" s="255"/>
      <c r="HV53" s="255"/>
      <c r="HW53" s="255"/>
      <c r="HX53" s="255"/>
      <c r="HY53" s="255"/>
      <c r="HZ53" s="255"/>
      <c r="IA53" s="255"/>
      <c r="IB53" s="255"/>
      <c r="IC53" s="255"/>
      <c r="ID53" s="255"/>
      <c r="IE53" s="255"/>
      <c r="IF53" s="255"/>
      <c r="IG53" s="255"/>
      <c r="IH53" s="255"/>
      <c r="II53" s="255"/>
      <c r="IJ53" s="255"/>
      <c r="IK53" s="255"/>
      <c r="IL53" s="255"/>
      <c r="IM53" s="255"/>
      <c r="IN53" s="255"/>
      <c r="IO53" s="255"/>
      <c r="IP53" s="255"/>
      <c r="IQ53" s="255"/>
      <c r="IR53" s="255"/>
    </row>
    <row r="54" spans="1:252" ht="12" hidden="1" customHeight="1" x14ac:dyDescent="0.25">
      <c r="A54" s="256"/>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57"/>
      <c r="CP54" s="257"/>
      <c r="CQ54" s="257"/>
      <c r="CR54" s="257"/>
      <c r="CS54" s="257"/>
      <c r="CT54" s="257"/>
      <c r="CU54" s="257"/>
      <c r="CV54" s="257"/>
      <c r="CW54" s="257"/>
      <c r="CX54" s="257"/>
      <c r="CY54" s="255"/>
      <c r="CZ54" s="255"/>
      <c r="DA54" s="255"/>
      <c r="DB54" s="255"/>
      <c r="DC54" s="255"/>
      <c r="DD54" s="255"/>
      <c r="DE54" s="255"/>
      <c r="DF54" s="255"/>
      <c r="DG54" s="255"/>
      <c r="DH54" s="255"/>
      <c r="DI54" s="255"/>
      <c r="DJ54" s="255"/>
      <c r="DK54" s="255"/>
      <c r="DL54" s="255"/>
      <c r="DM54" s="255"/>
      <c r="DN54" s="255"/>
      <c r="DO54" s="255"/>
      <c r="DP54" s="255"/>
      <c r="DQ54" s="255"/>
      <c r="DR54" s="255"/>
      <c r="DS54" s="255"/>
      <c r="DT54" s="255"/>
      <c r="DU54" s="255"/>
      <c r="DV54" s="255"/>
      <c r="DW54" s="255"/>
      <c r="DX54" s="255"/>
      <c r="DY54" s="255"/>
      <c r="DZ54" s="255"/>
      <c r="EA54" s="255"/>
      <c r="EB54" s="255"/>
      <c r="EC54" s="255"/>
      <c r="ED54" s="255"/>
      <c r="EE54" s="255"/>
      <c r="EF54" s="255"/>
      <c r="EG54" s="255"/>
      <c r="EH54" s="255"/>
      <c r="EI54" s="255"/>
      <c r="EJ54" s="255"/>
      <c r="EK54" s="255"/>
      <c r="EL54" s="255"/>
      <c r="EM54" s="255"/>
      <c r="EN54" s="255"/>
      <c r="EO54" s="255"/>
      <c r="EP54" s="255"/>
      <c r="EQ54" s="255"/>
      <c r="ER54" s="255"/>
      <c r="ES54" s="255"/>
      <c r="ET54" s="255"/>
      <c r="EU54" s="255"/>
      <c r="EV54" s="255"/>
      <c r="EW54" s="255"/>
      <c r="EX54" s="255"/>
      <c r="EY54" s="255"/>
      <c r="EZ54" s="255"/>
      <c r="FA54" s="255"/>
      <c r="FB54" s="255"/>
      <c r="FC54" s="255"/>
      <c r="FD54" s="255"/>
      <c r="FE54" s="255"/>
      <c r="FF54" s="255"/>
      <c r="FG54" s="255"/>
      <c r="FH54" s="255"/>
      <c r="FI54" s="255"/>
      <c r="FJ54" s="255"/>
      <c r="FK54" s="255"/>
      <c r="FL54" s="255"/>
      <c r="FM54" s="255"/>
      <c r="FN54" s="255"/>
      <c r="FO54" s="255"/>
      <c r="FP54" s="255"/>
      <c r="FQ54" s="255"/>
      <c r="FR54" s="255"/>
      <c r="FS54" s="255"/>
      <c r="FT54" s="255"/>
      <c r="FU54" s="255"/>
      <c r="FV54" s="255"/>
      <c r="FW54" s="255"/>
      <c r="FX54" s="255"/>
      <c r="FY54" s="255"/>
      <c r="FZ54" s="255"/>
      <c r="GA54" s="255"/>
      <c r="GB54" s="255"/>
      <c r="GC54" s="255"/>
      <c r="GD54" s="255"/>
      <c r="GE54" s="255"/>
      <c r="GF54" s="255"/>
      <c r="GG54" s="255"/>
      <c r="GH54" s="255"/>
      <c r="GI54" s="255"/>
      <c r="GJ54" s="255"/>
      <c r="GK54" s="255"/>
      <c r="GL54" s="255"/>
      <c r="GM54" s="255"/>
      <c r="GN54" s="255"/>
      <c r="GO54" s="255"/>
      <c r="GP54" s="255"/>
      <c r="GQ54" s="255"/>
      <c r="GR54" s="255"/>
      <c r="GS54" s="255"/>
      <c r="GT54" s="255"/>
      <c r="GU54" s="255"/>
      <c r="GV54" s="255"/>
      <c r="GW54" s="255"/>
      <c r="GX54" s="255"/>
      <c r="GY54" s="255"/>
      <c r="GZ54" s="255"/>
      <c r="HA54" s="255"/>
      <c r="HB54" s="255"/>
      <c r="HC54" s="255"/>
      <c r="HD54" s="255"/>
      <c r="HE54" s="255"/>
      <c r="HF54" s="255"/>
      <c r="HG54" s="255"/>
      <c r="HH54" s="255"/>
      <c r="HI54" s="255"/>
      <c r="HJ54" s="255"/>
      <c r="HK54" s="255"/>
      <c r="HL54" s="255"/>
      <c r="HM54" s="255"/>
      <c r="HN54" s="255"/>
      <c r="HO54" s="255"/>
      <c r="HP54" s="255"/>
      <c r="HQ54" s="255"/>
      <c r="HR54" s="255"/>
      <c r="HS54" s="255"/>
      <c r="HT54" s="255"/>
      <c r="HU54" s="255"/>
      <c r="HV54" s="255"/>
      <c r="HW54" s="255"/>
      <c r="HX54" s="255"/>
      <c r="HY54" s="255"/>
      <c r="HZ54" s="255"/>
      <c r="IA54" s="255"/>
      <c r="IB54" s="255"/>
      <c r="IC54" s="255"/>
      <c r="ID54" s="255"/>
      <c r="IE54" s="255"/>
      <c r="IF54" s="255"/>
      <c r="IG54" s="255"/>
      <c r="IH54" s="255"/>
      <c r="II54" s="255"/>
      <c r="IJ54" s="255"/>
      <c r="IK54" s="255"/>
      <c r="IL54" s="255"/>
      <c r="IM54" s="255"/>
      <c r="IN54" s="255"/>
      <c r="IO54" s="255"/>
      <c r="IP54" s="255"/>
      <c r="IQ54" s="255"/>
      <c r="IR54" s="255"/>
    </row>
    <row r="55" spans="1:252" ht="12.75" hidden="1" customHeight="1" x14ac:dyDescent="0.25">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4"/>
      <c r="BI55" s="174"/>
      <c r="BJ55" s="174"/>
      <c r="BK55" s="174"/>
      <c r="BL55" s="174"/>
      <c r="BM55" s="174"/>
      <c r="BN55" s="174"/>
      <c r="BO55" s="174"/>
      <c r="BP55" s="174"/>
      <c r="BQ55" s="174"/>
      <c r="BR55" s="174"/>
      <c r="BS55" s="174"/>
      <c r="BT55" s="174"/>
      <c r="BU55" s="174"/>
      <c r="BV55" s="174"/>
      <c r="BW55" s="174"/>
      <c r="BX55" s="174"/>
      <c r="BY55" s="174"/>
      <c r="BZ55" s="174"/>
      <c r="CA55" s="174"/>
      <c r="CB55" s="174"/>
      <c r="CC55" s="174"/>
      <c r="CD55" s="174"/>
      <c r="CE55" s="174"/>
      <c r="CF55" s="174"/>
      <c r="CG55" s="174"/>
      <c r="CH55" s="174"/>
      <c r="CI55" s="174"/>
      <c r="CJ55" s="174"/>
      <c r="CK55" s="174"/>
      <c r="CL55" s="174"/>
      <c r="CM55" s="174"/>
      <c r="CN55" s="174"/>
      <c r="CO55" s="175"/>
      <c r="CP55" s="175"/>
      <c r="CQ55" s="175"/>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175"/>
      <c r="DO55" s="175"/>
      <c r="DP55" s="175"/>
      <c r="DQ55" s="175"/>
      <c r="DR55" s="175"/>
      <c r="DS55" s="175"/>
      <c r="DT55" s="175"/>
      <c r="DU55" s="175"/>
      <c r="DV55" s="175"/>
      <c r="DW55" s="175"/>
      <c r="DX55" s="175"/>
      <c r="DY55" s="175"/>
      <c r="DZ55" s="175"/>
      <c r="EA55" s="175"/>
      <c r="EB55" s="175"/>
      <c r="EC55" s="175"/>
      <c r="ED55" s="175"/>
      <c r="EE55" s="175"/>
      <c r="EF55" s="175"/>
      <c r="EG55" s="175"/>
      <c r="EH55" s="175"/>
      <c r="EI55" s="175"/>
      <c r="EJ55" s="175"/>
      <c r="EK55" s="175"/>
      <c r="EL55" s="175"/>
      <c r="EM55" s="175"/>
      <c r="EN55" s="175"/>
      <c r="EO55" s="175"/>
      <c r="EP55" s="175"/>
      <c r="EQ55" s="175"/>
      <c r="ER55" s="175"/>
      <c r="ES55" s="175"/>
      <c r="ET55" s="175"/>
      <c r="EU55" s="175"/>
      <c r="EV55" s="175"/>
      <c r="EW55" s="175"/>
      <c r="EX55" s="175"/>
      <c r="EY55" s="175"/>
      <c r="EZ55" s="175"/>
      <c r="FA55" s="175"/>
      <c r="FB55" s="175"/>
      <c r="FC55" s="175"/>
      <c r="FD55" s="175"/>
      <c r="FE55" s="175"/>
      <c r="FF55" s="175"/>
      <c r="FG55" s="175"/>
      <c r="FH55" s="175"/>
      <c r="FI55" s="175"/>
      <c r="FJ55" s="175"/>
      <c r="FK55" s="175"/>
      <c r="FL55" s="175"/>
      <c r="FM55" s="175"/>
      <c r="FN55" s="175"/>
      <c r="FO55" s="175"/>
      <c r="FP55" s="175"/>
      <c r="FQ55" s="175"/>
      <c r="FR55" s="175"/>
      <c r="FS55" s="175"/>
      <c r="FT55" s="175"/>
      <c r="FU55" s="175"/>
      <c r="FV55" s="175"/>
      <c r="FW55" s="175"/>
      <c r="FX55" s="175"/>
      <c r="FY55" s="175"/>
      <c r="FZ55" s="175"/>
      <c r="GA55" s="175"/>
      <c r="GB55" s="175"/>
      <c r="GC55" s="175"/>
      <c r="GD55" s="175"/>
      <c r="GE55" s="175"/>
      <c r="GF55" s="175"/>
      <c r="GG55" s="175"/>
      <c r="GH55" s="175"/>
      <c r="GI55" s="175"/>
      <c r="GJ55" s="175"/>
      <c r="GK55" s="175"/>
      <c r="GL55" s="175"/>
      <c r="GM55" s="175"/>
      <c r="GN55" s="175"/>
      <c r="GO55" s="175"/>
      <c r="GP55" s="175"/>
      <c r="GQ55" s="175"/>
      <c r="GR55" s="175"/>
      <c r="GS55" s="175"/>
      <c r="GT55" s="175"/>
      <c r="GU55" s="175"/>
      <c r="GV55" s="175"/>
      <c r="GW55" s="175"/>
      <c r="GX55" s="175"/>
      <c r="GY55" s="175"/>
      <c r="GZ55" s="175"/>
      <c r="HA55" s="175"/>
      <c r="HB55" s="175"/>
      <c r="HC55" s="175"/>
      <c r="HD55" s="175"/>
      <c r="HE55" s="175"/>
      <c r="HF55" s="175"/>
      <c r="HG55" s="175"/>
      <c r="HH55" s="175"/>
      <c r="HI55" s="175"/>
      <c r="HJ55" s="175"/>
      <c r="HK55" s="175"/>
      <c r="HL55" s="175"/>
      <c r="HM55" s="175"/>
      <c r="HN55" s="175"/>
      <c r="HO55" s="175"/>
      <c r="HP55" s="175"/>
      <c r="HQ55" s="175"/>
      <c r="HR55" s="175"/>
      <c r="HS55" s="175"/>
      <c r="HT55" s="175"/>
      <c r="HU55" s="175"/>
      <c r="HV55" s="175"/>
      <c r="HW55" s="175"/>
      <c r="HX55" s="175"/>
      <c r="HY55" s="175"/>
      <c r="HZ55" s="175"/>
      <c r="IA55" s="175"/>
      <c r="IB55" s="175"/>
      <c r="IC55" s="175"/>
      <c r="ID55" s="175"/>
      <c r="IE55" s="175"/>
      <c r="IF55" s="175"/>
      <c r="IG55" s="175"/>
      <c r="IH55" s="175"/>
      <c r="II55" s="175"/>
      <c r="IJ55" s="175"/>
      <c r="IK55" s="175"/>
      <c r="IL55" s="175"/>
      <c r="IM55" s="175"/>
      <c r="IN55" s="175"/>
      <c r="IO55" s="175"/>
      <c r="IP55" s="175"/>
      <c r="IQ55" s="175"/>
      <c r="IR55" s="176"/>
    </row>
    <row r="56" spans="1:252" s="7" customFormat="1" ht="12.75" hidden="1" customHeight="1" x14ac:dyDescent="0.25">
      <c r="A56" s="177"/>
      <c r="B56" s="8"/>
      <c r="C56" s="8">
        <f>IF(B61=0,B56-1,Results!$F$37+1)</f>
        <v>11</v>
      </c>
      <c r="D56" s="8">
        <f>IF(C61=0,C56-1,Results!$F$37+1)</f>
        <v>11</v>
      </c>
      <c r="E56" s="8">
        <f>IF(D61=0,D56-1,Results!$F$37+1)</f>
        <v>11</v>
      </c>
      <c r="F56" s="8">
        <f>IF(E61=0,E56-1,Results!$F$37+1)</f>
        <v>11</v>
      </c>
      <c r="G56" s="8">
        <f>IF(F61=0,F56-1,Results!$F$37+1)</f>
        <v>11</v>
      </c>
      <c r="H56" s="8">
        <f>IF(G61=0,G56-1,Results!$F$37+1)</f>
        <v>11</v>
      </c>
      <c r="I56" s="8">
        <f>IF(H61=0,H56-1,Results!$F$37+1)</f>
        <v>11</v>
      </c>
      <c r="J56" s="8">
        <f>IF(I61=0,I56-1,Results!$F$37+1)</f>
        <v>11</v>
      </c>
      <c r="K56" s="8">
        <f>IF(J61=0,J56-1,Results!$F$37+1)</f>
        <v>11</v>
      </c>
      <c r="L56" s="8">
        <f>IF(K61=0,K56-1,Results!$F$37+1)</f>
        <v>11</v>
      </c>
      <c r="M56" s="8">
        <f>IF(L61=0,L56-1,Results!$F$37+1)</f>
        <v>11</v>
      </c>
      <c r="N56" s="8">
        <f>IF(M61=0,M56-1,Results!$F$37+1)</f>
        <v>11</v>
      </c>
      <c r="O56" s="8">
        <f>IF(N61=0,N56-1,Results!$F$37+1)</f>
        <v>11</v>
      </c>
      <c r="P56" s="8">
        <f>IF(O61=0,O56-1,Results!$F$37+1)</f>
        <v>11</v>
      </c>
      <c r="Q56" s="8">
        <f>IF(P61=0,P56-1,Results!$F$37+1)</f>
        <v>11</v>
      </c>
      <c r="R56" s="8">
        <f>IF(Q61=0,Q56-1,Results!$F$37+1)</f>
        <v>11</v>
      </c>
      <c r="S56" s="8">
        <f>IF(R61=0,R56-1,Results!$F$37+1)</f>
        <v>11</v>
      </c>
      <c r="T56" s="8">
        <f>IF(S61=0,S56-1,Results!$F$37+1)</f>
        <v>11</v>
      </c>
      <c r="U56" s="8">
        <f>IF(T61=0,T56-1,Results!$F$37+1)</f>
        <v>11</v>
      </c>
      <c r="V56" s="8">
        <f>IF(U61=0,U56-1,Results!$F$37+1)</f>
        <v>11</v>
      </c>
      <c r="W56" s="8">
        <f>IF(V61=0,V56-1,Results!$F$37+1)</f>
        <v>11</v>
      </c>
      <c r="X56" s="8">
        <f>IF(W61=0,W56-1,Results!$F$37+1)</f>
        <v>11</v>
      </c>
      <c r="Y56" s="8">
        <f>IF(X61=0,X56-1,Results!$F$37+1)</f>
        <v>11</v>
      </c>
      <c r="Z56" s="8">
        <f>IF(Y61=0,Y56-1,Results!$F$37+1)</f>
        <v>11</v>
      </c>
      <c r="AA56" s="8">
        <f>IF(Z61=0,Z56-1,Results!$F$37+1)</f>
        <v>11</v>
      </c>
      <c r="AB56" s="8">
        <f>IF(AA61=0,AA56-1,Results!$F$37+1)</f>
        <v>11</v>
      </c>
      <c r="AC56" s="8">
        <f>IF(AB61=0,AB56-1,Results!$F$37+1)</f>
        <v>11</v>
      </c>
      <c r="AD56" s="8">
        <f>IF(AC61=0,AC56-1,Results!$F$37+1)</f>
        <v>11</v>
      </c>
      <c r="AE56" s="8">
        <f>IF(AD61=0,AD56-1,Results!$F$37+1)</f>
        <v>11</v>
      </c>
      <c r="AF56" s="8">
        <f>IF(AE61=0,AE56-1,Results!$F$37+1)</f>
        <v>11</v>
      </c>
      <c r="AG56" s="8">
        <f>IF(AF61=0,AF56-1,Results!$F$37+1)</f>
        <v>11</v>
      </c>
      <c r="AH56" s="8">
        <f>IF(AG61=0,AG56-1,Results!$F$37+1)</f>
        <v>11</v>
      </c>
      <c r="AI56" s="8">
        <f>IF(AH61=0,AH56-1,Results!$F$37+1)</f>
        <v>11</v>
      </c>
      <c r="AJ56" s="8">
        <f>IF(AI61=0,AI56-1,Results!$F$37+1)</f>
        <v>11</v>
      </c>
      <c r="AK56" s="8">
        <f>IF(AJ61=0,AJ56-1,Results!$F$37+1)</f>
        <v>11</v>
      </c>
      <c r="AL56" s="8">
        <f>IF(AK61=0,AK56-1,Results!$F$37+1)</f>
        <v>11</v>
      </c>
      <c r="AM56" s="8">
        <f>IF(AL61=0,AL56-1,Results!$F$37+1)</f>
        <v>11</v>
      </c>
      <c r="AN56" s="8">
        <f>IF(AM61=0,AM56-1,Results!$F$37+1)</f>
        <v>11</v>
      </c>
      <c r="AO56" s="8">
        <f>IF(AN61=0,AN56-1,Results!$F$37+1)</f>
        <v>11</v>
      </c>
      <c r="AP56" s="8">
        <f>IF(AO61=0,AO56-1,Results!$F$37+1)</f>
        <v>11</v>
      </c>
      <c r="AQ56" s="8">
        <f>IF(AP61=0,AP56-1,Results!$F$37+1)</f>
        <v>11</v>
      </c>
      <c r="AR56" s="8">
        <f>IF(AQ61=0,AQ56-1,Results!$F$37+1)</f>
        <v>11</v>
      </c>
      <c r="AS56" s="8">
        <f>IF(AR61=0,AR56-1,Results!$F$37+1)</f>
        <v>11</v>
      </c>
      <c r="AT56" s="8">
        <f>IF(AS61=0,AS56-1,Results!$F$37+1)</f>
        <v>11</v>
      </c>
      <c r="AU56" s="8">
        <f>IF(AT61=0,AT56-1,Results!$F$37+1)</f>
        <v>11</v>
      </c>
      <c r="AV56" s="8">
        <f>IF(AU61=0,AU56-1,Results!$F$37+1)</f>
        <v>11</v>
      </c>
      <c r="AW56" s="8">
        <f>IF(AV61=0,AV56-1,Results!$F$37+1)</f>
        <v>11</v>
      </c>
      <c r="AX56" s="8">
        <f>IF(AW61=0,AW56-1,Results!$F$37+1)</f>
        <v>11</v>
      </c>
      <c r="AY56" s="8">
        <f>IF(AX61=0,AX56-1,Results!$F$37+1)</f>
        <v>11</v>
      </c>
      <c r="AZ56" s="8">
        <f>IF(AY61=0,AY56-1,Results!$F$37+1)</f>
        <v>11</v>
      </c>
      <c r="BA56" s="8">
        <f>IF(AZ61=0,AZ56-1,Results!$F$37+1)</f>
        <v>11</v>
      </c>
      <c r="BB56" s="8">
        <f>IF(BA61=0,BA56-1,Results!$F$37+1)</f>
        <v>11</v>
      </c>
      <c r="BC56" s="8">
        <f>IF(BB61=0,BB56-1,Results!$F$37+1)</f>
        <v>10</v>
      </c>
      <c r="BD56" s="8">
        <f>IF(BC61=0,BC56-1,Results!$F$37+1)</f>
        <v>9</v>
      </c>
      <c r="BE56" s="8">
        <f>IF(BD61=0,BD56-1,Results!$F$37+1)</f>
        <v>8</v>
      </c>
      <c r="BF56" s="8">
        <f>IF(BE61=0,BE56-1,Results!$F$37+1)</f>
        <v>7</v>
      </c>
      <c r="BG56" s="8">
        <f>IF(BF61=0,BF56-1,Results!$F$37+1)</f>
        <v>6</v>
      </c>
      <c r="BH56" s="8">
        <f>IF(BG61=0,BG56-1,Results!$F$37+1)</f>
        <v>5</v>
      </c>
      <c r="BI56" s="8">
        <f>IF(BH61=0,BH56-1,Results!$F$37+1)</f>
        <v>4</v>
      </c>
      <c r="BJ56" s="8">
        <f>IF(BI61=0,BI56-1,Results!$F$37+1)</f>
        <v>3</v>
      </c>
      <c r="BK56" s="8">
        <f>IF(BJ61=0,BJ56-1,Results!$F$37+1)</f>
        <v>2</v>
      </c>
      <c r="BL56" s="8">
        <f>IF(BK61=0,BK56-1,Results!$F$37+1)</f>
        <v>1</v>
      </c>
      <c r="BM56" s="8">
        <f>IF(BL61=0,BL56-1,Results!$F$37+1)</f>
        <v>0</v>
      </c>
      <c r="BN56" s="8">
        <f>IF(BM61=0,BM56-1,Results!$F$37+1)</f>
        <v>-1</v>
      </c>
      <c r="BO56" s="8">
        <f>IF(BN61=0,BN56-1,Results!$F$37+1)</f>
        <v>-2</v>
      </c>
      <c r="BP56" s="8">
        <f>IF(BO61=0,BO56-1,Results!$F$37+1)</f>
        <v>-3</v>
      </c>
      <c r="BQ56" s="8">
        <f>IF(BP61=0,BP56-1,Results!$F$37+1)</f>
        <v>-4</v>
      </c>
      <c r="BR56" s="8">
        <f>IF(BQ61=0,BQ56-1,Results!$F$37+1)</f>
        <v>-5</v>
      </c>
      <c r="BS56" s="8">
        <f>IF(BR61=0,BR56-1,Results!$F$37+1)</f>
        <v>-6</v>
      </c>
      <c r="BT56" s="8">
        <f>IF(BS61=0,BS56-1,Results!$F$37+1)</f>
        <v>-7</v>
      </c>
      <c r="BU56" s="8">
        <f>IF(BT61=0,BT56-1,Results!$F$37+1)</f>
        <v>-8</v>
      </c>
      <c r="BV56" s="8">
        <f>IF(BU61=0,BU56-1,Results!$F$37+1)</f>
        <v>-9</v>
      </c>
      <c r="BW56" s="8">
        <f>IF(BV61=0,BV56-1,Results!$F$37+1)</f>
        <v>-10</v>
      </c>
      <c r="BX56" s="8">
        <f>IF(BW61=0,BW56-1,Results!$F$37+1)</f>
        <v>-11</v>
      </c>
      <c r="BY56" s="8">
        <f>IF(BX61=0,BX56-1,Results!$F$37+1)</f>
        <v>-12</v>
      </c>
      <c r="BZ56" s="8">
        <f>IF(BY61=0,BY56-1,Results!$F$37+1)</f>
        <v>-13</v>
      </c>
      <c r="CA56" s="8">
        <f>IF(BZ61=0,BZ56-1,Results!$F$37+1)</f>
        <v>-14</v>
      </c>
      <c r="CB56" s="8">
        <f>IF(CA61=0,CA56-1,Results!$F$37+1)</f>
        <v>-15</v>
      </c>
      <c r="CC56" s="8">
        <f>IF(CB61=0,CB56-1,Results!$F$37+1)</f>
        <v>-16</v>
      </c>
      <c r="CD56" s="8">
        <f>IF(CC61=0,CC56-1,Results!$F$37+1)</f>
        <v>-17</v>
      </c>
      <c r="CE56" s="8">
        <f>IF(CD61=0,CD56-1,Results!$F$37+1)</f>
        <v>-18</v>
      </c>
      <c r="CF56" s="8">
        <f>IF(CE61=0,CE56-1,Results!$F$37+1)</f>
        <v>-19</v>
      </c>
      <c r="CG56" s="8">
        <f>IF(CF61=0,CF56-1,Results!$F$37+1)</f>
        <v>-20</v>
      </c>
      <c r="CH56" s="8">
        <f>IF(CG61=0,CG56-1,Results!$F$37+1)</f>
        <v>-21</v>
      </c>
      <c r="CI56" s="8">
        <f>IF(CH61=0,CH56-1,Results!$F$37+1)</f>
        <v>-22</v>
      </c>
      <c r="CJ56" s="8">
        <f>IF(CI61=0,CI56-1,Results!$F$37+1)</f>
        <v>-23</v>
      </c>
      <c r="CK56" s="8">
        <f>IF(CJ61=0,CJ56-1,Results!$F$37+1)</f>
        <v>-24</v>
      </c>
      <c r="CL56" s="8">
        <f>IF(CK61=0,CK56-1,Results!$F$37+1)</f>
        <v>-25</v>
      </c>
      <c r="CM56" s="8">
        <f>IF(CL61=0,CL56-1,Results!$F$37+1)</f>
        <v>-26</v>
      </c>
      <c r="CN56" s="8">
        <f>IF(CM61=0,CM56-1,Results!$F$37+1)</f>
        <v>-27</v>
      </c>
      <c r="CO56" s="8">
        <f>IF(CN61=0,CN56-1,Results!$F$37+1)</f>
        <v>-28</v>
      </c>
      <c r="CP56" s="8">
        <f>IF(CO61=0,CO56-1,Results!$F$37+1)</f>
        <v>-29</v>
      </c>
      <c r="CQ56" s="8">
        <f>IF(CP61=0,CP56-1,Results!$F$37+1)</f>
        <v>-30</v>
      </c>
      <c r="CR56" s="8">
        <f>IF(CQ61=0,CQ56-1,Results!$F$37+1)</f>
        <v>-31</v>
      </c>
      <c r="CS56" s="8">
        <f>IF(CR61=0,CR56-1,Results!$F$37+1)</f>
        <v>-32</v>
      </c>
      <c r="CT56" s="8">
        <f>IF(CS61=0,CS56-1,Results!$F$37+1)</f>
        <v>-33</v>
      </c>
      <c r="CU56" s="8">
        <f>IF(CT61=0,CT56-1,Results!$F$37+1)</f>
        <v>-34</v>
      </c>
      <c r="CV56" s="8">
        <f>IF(CU61=0,CU56-1,Results!$F$37+1)</f>
        <v>-35</v>
      </c>
      <c r="CW56" s="8">
        <f>IF(CV61=0,CV56-1,Results!$F$37+1)</f>
        <v>-36</v>
      </c>
      <c r="CX56" s="8">
        <f>IF(CW61=0,CW56-1,Results!$F$37+1)</f>
        <v>-37</v>
      </c>
      <c r="CY56" s="8">
        <f>IF(CX61=0,CX56-1,Results!$F$37+1)</f>
        <v>-38</v>
      </c>
      <c r="CZ56" s="8">
        <f>IF(CY61=0,CY56-1,Results!$F$37+1)</f>
        <v>-39</v>
      </c>
      <c r="DA56" s="8">
        <f>IF(CZ61=0,CZ56-1,Results!$F$37+1)</f>
        <v>-40</v>
      </c>
      <c r="DB56" s="8">
        <f>IF(DA61=0,DA56-1,Results!$F$37+1)</f>
        <v>-41</v>
      </c>
      <c r="DC56" s="8">
        <f>IF(DB61=0,DB56-1,Results!$F$37+1)</f>
        <v>-42</v>
      </c>
      <c r="DD56" s="8">
        <f>IF(DC61=0,DC56-1,Results!$F$37+1)</f>
        <v>-43</v>
      </c>
      <c r="DE56" s="8">
        <f>IF(DD61=0,DD56-1,Results!$F$37+1)</f>
        <v>-44</v>
      </c>
      <c r="DF56" s="8">
        <f>IF(DE61=0,DE56-1,Results!$F$37+1)</f>
        <v>-45</v>
      </c>
      <c r="DG56" s="8">
        <f>IF(DF61=0,DF56-1,Results!$F$37+1)</f>
        <v>-46</v>
      </c>
      <c r="DH56" s="8">
        <f>IF(DG61=0,DG56-1,Results!$F$37+1)</f>
        <v>-47</v>
      </c>
      <c r="DI56" s="8">
        <f>IF(DH61=0,DH56-1,Results!$F$37+1)</f>
        <v>-48</v>
      </c>
      <c r="DJ56" s="8">
        <f>IF(DI61=0,DI56-1,Results!$F$37+1)</f>
        <v>-49</v>
      </c>
      <c r="DK56" s="8">
        <f>IF(DJ61=0,DJ56-1,Results!$F$37+1)</f>
        <v>-50</v>
      </c>
      <c r="DL56" s="8">
        <f>IF(DK61=0,DK56-1,Results!$F$37+1)</f>
        <v>-51</v>
      </c>
      <c r="DM56" s="8">
        <f>IF(DL61=0,DL56-1,Results!$F$37+1)</f>
        <v>-52</v>
      </c>
      <c r="DN56" s="8">
        <f>IF(DM61=0,DM56-1,Results!$F$37+1)</f>
        <v>-53</v>
      </c>
      <c r="DO56" s="8">
        <f>IF(DN61=0,DN56-1,Results!$F$37+1)</f>
        <v>-54</v>
      </c>
      <c r="DP56" s="8">
        <f>IF(DO61=0,DO56-1,Results!$F$37+1)</f>
        <v>-55</v>
      </c>
      <c r="DQ56" s="8">
        <f>IF(DP61=0,DP56-1,Results!$F$37+1)</f>
        <v>-56</v>
      </c>
      <c r="DR56" s="8">
        <f>IF(DQ61=0,DQ56-1,Results!$F$37+1)</f>
        <v>-57</v>
      </c>
      <c r="DS56" s="8">
        <f>IF(DR61=0,DR56-1,Results!$F$37+1)</f>
        <v>-58</v>
      </c>
      <c r="DT56" s="8">
        <f>IF(DS61=0,DS56-1,Results!$F$37+1)</f>
        <v>-59</v>
      </c>
      <c r="DU56" s="8">
        <f>IF(DT61=0,DT56-1,Results!$F$37+1)</f>
        <v>-60</v>
      </c>
      <c r="DV56" s="8">
        <f>IF(DU61=0,DU56-1,Results!$F$37+1)</f>
        <v>-61</v>
      </c>
      <c r="DW56" s="8">
        <f>IF(DV61=0,DV56-1,Results!$F$37+1)</f>
        <v>-62</v>
      </c>
      <c r="DX56" s="8">
        <f>IF(DW61=0,DW56-1,Results!$F$37+1)</f>
        <v>-63</v>
      </c>
      <c r="DY56" s="8">
        <f>IF(DX61=0,DX56-1,Results!$F$37+1)</f>
        <v>-64</v>
      </c>
      <c r="DZ56" s="8">
        <f>IF(DY61=0,DY56-1,Results!$F$37+1)</f>
        <v>-65</v>
      </c>
      <c r="EA56" s="8">
        <f>IF(DZ61=0,DZ56-1,Results!$F$37+1)</f>
        <v>-66</v>
      </c>
      <c r="EB56" s="8">
        <f>IF(EA61=0,EA56-1,Results!$F$37+1)</f>
        <v>-67</v>
      </c>
      <c r="EC56" s="8">
        <f>IF(EB61=0,EB56-1,Results!$F$37+1)</f>
        <v>-68</v>
      </c>
      <c r="ED56" s="8">
        <f>IF(EC61=0,EC56-1,Results!$F$37+1)</f>
        <v>-69</v>
      </c>
      <c r="EE56" s="8">
        <f>IF(ED61=0,ED56-1,Results!$F$37+1)</f>
        <v>-70</v>
      </c>
      <c r="EF56" s="8">
        <f>IF(EE61=0,EE56-1,Results!$F$37+1)</f>
        <v>-71</v>
      </c>
      <c r="EG56" s="8">
        <f>IF(EF61=0,EF56-1,Results!$F$37+1)</f>
        <v>-72</v>
      </c>
      <c r="EH56" s="8">
        <f>IF(EG61=0,EG56-1,Results!$F$37+1)</f>
        <v>-73</v>
      </c>
      <c r="EI56" s="8">
        <f>IF(EH61=0,EH56-1,Results!$F$37+1)</f>
        <v>-74</v>
      </c>
      <c r="EJ56" s="8">
        <f>IF(EI61=0,EI56-1,Results!$F$37+1)</f>
        <v>-75</v>
      </c>
      <c r="EK56" s="8">
        <f>IF(EJ61=0,EJ56-1,Results!$F$37+1)</f>
        <v>-76</v>
      </c>
      <c r="EL56" s="8">
        <f>IF(EK61=0,EK56-1,Results!$F$37+1)</f>
        <v>-77</v>
      </c>
      <c r="EM56" s="8">
        <f>IF(EL61=0,EL56-1,Results!$F$37+1)</f>
        <v>-78</v>
      </c>
      <c r="EN56" s="8">
        <f>IF(EM61=0,EM56-1,Results!$F$37+1)</f>
        <v>-79</v>
      </c>
      <c r="EO56" s="8">
        <f>IF(EN61=0,EN56-1,Results!$F$37+1)</f>
        <v>-80</v>
      </c>
      <c r="EP56" s="8">
        <f>IF(EO61=0,EO56-1,Results!$F$37+1)</f>
        <v>-81</v>
      </c>
      <c r="EQ56" s="8">
        <f>IF(EP61=0,EP56-1,Results!$F$37+1)</f>
        <v>-82</v>
      </c>
      <c r="ER56" s="8">
        <f>IF(EQ61=0,EQ56-1,Results!$F$37+1)</f>
        <v>-83</v>
      </c>
      <c r="ES56" s="8">
        <f>IF(ER61=0,ER56-1,Results!$F$37+1)</f>
        <v>-84</v>
      </c>
      <c r="ET56" s="8">
        <f>IF(ES61=0,ES56-1,Results!$F$37+1)</f>
        <v>-85</v>
      </c>
      <c r="EU56" s="8">
        <f>IF(ET61=0,ET56-1,Results!$F$37+1)</f>
        <v>-86</v>
      </c>
      <c r="EV56" s="8">
        <f>IF(EU61=0,EU56-1,Results!$F$37+1)</f>
        <v>-87</v>
      </c>
      <c r="EW56" s="8">
        <f>IF(EV61=0,EV56-1,Results!$F$37+1)</f>
        <v>-88</v>
      </c>
      <c r="EX56" s="8">
        <f>IF(EW61=0,EW56-1,Results!$F$37+1)</f>
        <v>-89</v>
      </c>
      <c r="EY56" s="8">
        <f>IF(EX61=0,EX56-1,Results!$F$37+1)</f>
        <v>-90</v>
      </c>
      <c r="EZ56" s="8">
        <f>IF(EY61=0,EY56-1,Results!$F$37+1)</f>
        <v>-91</v>
      </c>
      <c r="FA56" s="8">
        <f>IF(EZ61=0,EZ56-1,Results!$F$37+1)</f>
        <v>-92</v>
      </c>
      <c r="FB56" s="8">
        <f>IF(FA61=0,FA56-1,Results!$F$37+1)</f>
        <v>-93</v>
      </c>
      <c r="FC56" s="8">
        <f>IF(FB61=0,FB56-1,Results!$F$37+1)</f>
        <v>-94</v>
      </c>
      <c r="FD56" s="8">
        <f>IF(FC61=0,FC56-1,Results!$F$37+1)</f>
        <v>-95</v>
      </c>
      <c r="FE56" s="8">
        <f>IF(FD61=0,FD56-1,Results!$F$37+1)</f>
        <v>-96</v>
      </c>
      <c r="FF56" s="8">
        <f>IF(FE61=0,FE56-1,Results!$F$37+1)</f>
        <v>-97</v>
      </c>
      <c r="FG56" s="8">
        <f>IF(FF61=0,FF56-1,Results!$F$37+1)</f>
        <v>-98</v>
      </c>
      <c r="FH56" s="8">
        <f>IF(FG61=0,FG56-1,Results!$F$37+1)</f>
        <v>-99</v>
      </c>
      <c r="FI56" s="8">
        <f>IF(FH61=0,FH56-1,Results!$F$37+1)</f>
        <v>-100</v>
      </c>
      <c r="FJ56" s="8">
        <f>IF(FI61=0,FI56-1,Results!$F$37+1)</f>
        <v>-101</v>
      </c>
      <c r="FK56" s="8">
        <f>IF(FJ61=0,FJ56-1,Results!$F$37+1)</f>
        <v>-102</v>
      </c>
      <c r="FL56" s="8">
        <f>IF(FK61=0,FK56-1,Results!$F$37+1)</f>
        <v>-103</v>
      </c>
      <c r="FM56" s="8">
        <f>IF(FL61=0,FL56-1,Results!$F$37+1)</f>
        <v>-104</v>
      </c>
      <c r="FN56" s="8">
        <f>IF(FM61=0,FM56-1,Results!$F$37+1)</f>
        <v>-105</v>
      </c>
      <c r="FO56" s="8">
        <f>IF(FN61=0,FN56-1,Results!$F$37+1)</f>
        <v>-106</v>
      </c>
      <c r="FP56" s="8">
        <f>IF(FO61=0,FO56-1,Results!$F$37+1)</f>
        <v>-107</v>
      </c>
      <c r="FQ56" s="8">
        <f>IF(FP61=0,FP56-1,Results!$F$37+1)</f>
        <v>-108</v>
      </c>
      <c r="FR56" s="8">
        <f>IF(FQ61=0,FQ56-1,Results!$F$37+1)</f>
        <v>-109</v>
      </c>
      <c r="FS56" s="8">
        <f>IF(FR61=0,FR56-1,Results!$F$37+1)</f>
        <v>-110</v>
      </c>
      <c r="FT56" s="8">
        <f>IF(FS61=0,FS56-1,Results!$F$37+1)</f>
        <v>-111</v>
      </c>
      <c r="FU56" s="8">
        <f>IF(FT61=0,FT56-1,Results!$F$37+1)</f>
        <v>-112</v>
      </c>
      <c r="FV56" s="8">
        <f>IF(FU61=0,FU56-1,Results!$F$37+1)</f>
        <v>-113</v>
      </c>
      <c r="FW56" s="8">
        <f>IF(FV61=0,FV56-1,Results!$F$37+1)</f>
        <v>-114</v>
      </c>
      <c r="FX56" s="8">
        <f>IF(FW61=0,FW56-1,Results!$F$37+1)</f>
        <v>-115</v>
      </c>
      <c r="FY56" s="8">
        <f>IF(FX61=0,FX56-1,Results!$F$37+1)</f>
        <v>-116</v>
      </c>
      <c r="FZ56" s="8">
        <f>IF(FY61=0,FY56-1,Results!$F$37+1)</f>
        <v>-117</v>
      </c>
      <c r="GA56" s="8">
        <f>IF(FZ61=0,FZ56-1,Results!$F$37+1)</f>
        <v>-118</v>
      </c>
      <c r="GB56" s="8">
        <f>IF(GA61=0,GA56-1,Results!$F$37+1)</f>
        <v>-119</v>
      </c>
      <c r="GC56" s="8">
        <f>IF(GB61=0,GB56-1,Results!$F$37+1)</f>
        <v>-120</v>
      </c>
      <c r="GD56" s="8">
        <f>IF(GC61=0,GC56-1,Results!$F$37+1)</f>
        <v>-121</v>
      </c>
      <c r="GE56" s="8">
        <f>IF(GD61=0,GD56-1,Results!$F$37+1)</f>
        <v>-122</v>
      </c>
      <c r="GF56" s="8">
        <f>IF(GE61=0,GE56-1,Results!$F$37+1)</f>
        <v>-123</v>
      </c>
      <c r="GG56" s="8">
        <f>IF(GF61=0,GF56-1,Results!$F$37+1)</f>
        <v>-124</v>
      </c>
      <c r="GH56" s="8">
        <f>IF(GG61=0,GG56-1,Results!$F$37+1)</f>
        <v>-125</v>
      </c>
      <c r="GI56" s="8">
        <f>IF(GH61=0,GH56-1,Results!$F$37+1)</f>
        <v>-126</v>
      </c>
      <c r="GJ56" s="8">
        <f>IF(GI61=0,GI56-1,Results!$F$37+1)</f>
        <v>-127</v>
      </c>
      <c r="GK56" s="8">
        <f>IF(GJ61=0,GJ56-1,Results!$F$37+1)</f>
        <v>-128</v>
      </c>
      <c r="GL56" s="8">
        <f>IF(GK61=0,GK56-1,Results!$F$37+1)</f>
        <v>-129</v>
      </c>
      <c r="GM56" s="8">
        <f>IF(GL61=0,GL56-1,Results!$F$37+1)</f>
        <v>-130</v>
      </c>
      <c r="GN56" s="8">
        <f>IF(GM61=0,GM56-1,Results!$F$37+1)</f>
        <v>-131</v>
      </c>
      <c r="GO56" s="8">
        <f>IF(GN61=0,GN56-1,Results!$F$37+1)</f>
        <v>-132</v>
      </c>
      <c r="GP56" s="8">
        <f>IF(GO61=0,GO56-1,Results!$F$37+1)</f>
        <v>-133</v>
      </c>
      <c r="GQ56" s="8">
        <f>IF(GP61=0,GP56-1,Results!$F$37+1)</f>
        <v>-134</v>
      </c>
      <c r="GR56" s="8">
        <f>IF(GQ61=0,GQ56-1,Results!$F$37+1)</f>
        <v>-135</v>
      </c>
      <c r="GS56" s="8">
        <f>IF(GR61=0,GR56-1,Results!$F$37+1)</f>
        <v>-136</v>
      </c>
      <c r="GT56" s="8">
        <f>IF(GS61=0,GS56-1,Results!$F$37+1)</f>
        <v>-137</v>
      </c>
      <c r="GU56" s="8">
        <f>IF(GT61=0,GT56-1,Results!$F$37+1)</f>
        <v>-138</v>
      </c>
      <c r="GV56" s="8">
        <f>IF(GU61=0,GU56-1,Results!$F$37+1)</f>
        <v>-139</v>
      </c>
      <c r="GW56" s="8">
        <f>IF(GV61=0,GV56-1,Results!$F$37+1)</f>
        <v>-140</v>
      </c>
      <c r="GX56" s="8">
        <f>IF(GW61=0,GW56-1,Results!$F$37+1)</f>
        <v>-141</v>
      </c>
      <c r="GY56" s="8">
        <f>IF(GX61=0,GX56-1,Results!$F$37+1)</f>
        <v>-142</v>
      </c>
      <c r="GZ56" s="8">
        <f>IF(GY61=0,GY56-1,Results!$F$37+1)</f>
        <v>-143</v>
      </c>
      <c r="HA56" s="8">
        <f>IF(GZ61=0,GZ56-1,Results!$F$37+1)</f>
        <v>-144</v>
      </c>
      <c r="HB56" s="8">
        <f>IF(HA61=0,HA56-1,Results!$F$37+1)</f>
        <v>-145</v>
      </c>
      <c r="HC56" s="8">
        <f>IF(HB61=0,HB56-1,Results!$F$37+1)</f>
        <v>-146</v>
      </c>
      <c r="HD56" s="8">
        <f>IF(HC61=0,HC56-1,Results!$F$37+1)</f>
        <v>-147</v>
      </c>
      <c r="HE56" s="8">
        <f>IF(HD61=0,HD56-1,Results!$F$37+1)</f>
        <v>-148</v>
      </c>
      <c r="HF56" s="8">
        <f>IF(HE61=0,HE56-1,Results!$F$37+1)</f>
        <v>-149</v>
      </c>
      <c r="HG56" s="8">
        <f>IF(HF61=0,HF56-1,Results!$F$37+1)</f>
        <v>-150</v>
      </c>
      <c r="HH56" s="8">
        <f>IF(HG61=0,HG56-1,Results!$F$37+1)</f>
        <v>-151</v>
      </c>
      <c r="HI56" s="8">
        <f>IF(HH61=0,HH56-1,Results!$F$37+1)</f>
        <v>-152</v>
      </c>
      <c r="HJ56" s="8">
        <f>IF(HI61=0,HI56-1,Results!$F$37+1)</f>
        <v>-153</v>
      </c>
      <c r="HK56" s="8">
        <f>IF(HJ61=0,HJ56-1,Results!$F$37+1)</f>
        <v>-154</v>
      </c>
      <c r="HL56" s="8">
        <f>IF(HK61=0,HK56-1,Results!$F$37+1)</f>
        <v>-155</v>
      </c>
      <c r="HM56" s="8">
        <f>IF(HL61=0,HL56-1,Results!$F$37+1)</f>
        <v>-156</v>
      </c>
      <c r="HN56" s="8">
        <f>IF(HM61=0,HM56-1,Results!$F$37+1)</f>
        <v>-157</v>
      </c>
      <c r="HO56" s="8">
        <f>IF(HN61=0,HN56-1,Results!$F$37+1)</f>
        <v>-158</v>
      </c>
      <c r="HP56" s="8">
        <f>IF(HO61=0,HO56-1,Results!$F$37+1)</f>
        <v>-159</v>
      </c>
      <c r="HQ56" s="8">
        <f>IF(HP61=0,HP56-1,Results!$F$37+1)</f>
        <v>-160</v>
      </c>
      <c r="HR56" s="8">
        <f>IF(HQ61=0,HQ56-1,Results!$F$37+1)</f>
        <v>-161</v>
      </c>
      <c r="HS56" s="8">
        <f>IF(HR61=0,HR56-1,Results!$F$37+1)</f>
        <v>-162</v>
      </c>
      <c r="HT56" s="8">
        <f>IF(HS61=0,HS56-1,Results!$F$37+1)</f>
        <v>-163</v>
      </c>
      <c r="HU56" s="8">
        <f>IF(HT61=0,HT56-1,Results!$F$37+1)</f>
        <v>-164</v>
      </c>
      <c r="HV56" s="8">
        <f>IF(HU61=0,HU56-1,Results!$F$37+1)</f>
        <v>-165</v>
      </c>
      <c r="HW56" s="8">
        <f>IF(HV61=0,HV56-1,Results!$F$37+1)</f>
        <v>-166</v>
      </c>
      <c r="HX56" s="8">
        <f>IF(HW61=0,HW56-1,Results!$F$37+1)</f>
        <v>-167</v>
      </c>
      <c r="HY56" s="8">
        <f>IF(HX61=0,HX56-1,Results!$F$37+1)</f>
        <v>-168</v>
      </c>
      <c r="HZ56" s="8">
        <f>IF(HY61=0,HY56-1,Results!$F$37+1)</f>
        <v>-169</v>
      </c>
      <c r="IA56" s="8">
        <f>IF(HZ61=0,HZ56-1,Results!$F$37+1)</f>
        <v>-170</v>
      </c>
      <c r="IB56" s="8">
        <f>IF(IA61=0,IA56-1,Results!$F$37+1)</f>
        <v>-171</v>
      </c>
      <c r="IC56" s="8">
        <f>IF(IB61=0,IB56-1,Results!$F$37+1)</f>
        <v>-172</v>
      </c>
      <c r="ID56" s="8">
        <f>IF(IC61=0,IC56-1,Results!$F$37+1)</f>
        <v>-173</v>
      </c>
      <c r="IE56" s="8">
        <f>IF(ID61=0,ID56-1,Results!$F$37+1)</f>
        <v>-174</v>
      </c>
      <c r="IF56" s="8">
        <f>IF(IE61=0,IE56-1,Results!$F$37+1)</f>
        <v>-175</v>
      </c>
      <c r="IG56" s="8">
        <f>IF(IF61=0,IF56-1,Results!$F$37+1)</f>
        <v>-176</v>
      </c>
      <c r="IH56" s="8">
        <f>IF(IG61=0,IG56-1,Results!$F$37+1)</f>
        <v>-177</v>
      </c>
      <c r="II56" s="8">
        <f>IF(IH61=0,IH56-1,Results!$F$37+1)</f>
        <v>-178</v>
      </c>
      <c r="IJ56" s="8">
        <f>IF(II61=0,II56-1,Results!$F$37+1)</f>
        <v>-179</v>
      </c>
      <c r="IK56" s="8">
        <f>IF(IJ61=0,IJ56-1,Results!$F$37+1)</f>
        <v>-180</v>
      </c>
      <c r="IL56" s="8">
        <f>IF(IK61=0,IK56-1,Results!$F$37+1)</f>
        <v>-181</v>
      </c>
      <c r="IM56" s="8">
        <f>IF(IL61=0,IL56-1,Results!$F$37+1)</f>
        <v>-182</v>
      </c>
      <c r="IN56" s="8">
        <f>IF(IM61=0,IM56-1,Results!$F$37+1)</f>
        <v>-183</v>
      </c>
      <c r="IO56" s="8">
        <f>IF(IN61=0,IN56-1,Results!$F$37+1)</f>
        <v>-184</v>
      </c>
      <c r="IP56" s="8">
        <f>IF(IO61=0,IO56-1,Results!$F$37+1)</f>
        <v>-185</v>
      </c>
      <c r="IQ56" s="8">
        <f>IF(IP61=0,IP56-1,Results!$F$37+1)</f>
        <v>-186</v>
      </c>
      <c r="IR56" s="8">
        <f>IF(IQ61=0,IQ56-1,Results!$F$37+1)</f>
        <v>-187</v>
      </c>
    </row>
    <row r="57" spans="1:252" s="7" customFormat="1" ht="12.75" hidden="1" customHeight="1" x14ac:dyDescent="0.25">
      <c r="A57" s="178"/>
      <c r="B57" s="171"/>
      <c r="C57" s="171">
        <f>IF(AND(C56&lt;B56,C56&gt;0),C56,0)</f>
        <v>0</v>
      </c>
      <c r="D57" s="171">
        <f t="shared" ref="D57:BL57" si="176">IF(AND(D56&lt;C56,D56&gt;0),D56,0)</f>
        <v>0</v>
      </c>
      <c r="E57" s="171">
        <f t="shared" si="176"/>
        <v>0</v>
      </c>
      <c r="F57" s="171">
        <f t="shared" si="176"/>
        <v>0</v>
      </c>
      <c r="G57" s="171">
        <f t="shared" si="176"/>
        <v>0</v>
      </c>
      <c r="H57" s="171">
        <f t="shared" si="176"/>
        <v>0</v>
      </c>
      <c r="I57" s="171">
        <f t="shared" si="176"/>
        <v>0</v>
      </c>
      <c r="J57" s="171">
        <f t="shared" si="176"/>
        <v>0</v>
      </c>
      <c r="K57" s="171">
        <f t="shared" si="176"/>
        <v>0</v>
      </c>
      <c r="L57" s="171">
        <f t="shared" si="176"/>
        <v>0</v>
      </c>
      <c r="M57" s="171">
        <f t="shared" si="176"/>
        <v>0</v>
      </c>
      <c r="N57" s="171">
        <f t="shared" si="176"/>
        <v>0</v>
      </c>
      <c r="O57" s="171">
        <f t="shared" si="176"/>
        <v>0</v>
      </c>
      <c r="P57" s="171">
        <f t="shared" si="176"/>
        <v>0</v>
      </c>
      <c r="Q57" s="171">
        <f t="shared" si="176"/>
        <v>0</v>
      </c>
      <c r="R57" s="171">
        <f t="shared" si="176"/>
        <v>0</v>
      </c>
      <c r="S57" s="171">
        <f t="shared" si="176"/>
        <v>0</v>
      </c>
      <c r="T57" s="171">
        <f t="shared" si="176"/>
        <v>0</v>
      </c>
      <c r="U57" s="171">
        <f t="shared" si="176"/>
        <v>0</v>
      </c>
      <c r="V57" s="171">
        <f t="shared" si="176"/>
        <v>0</v>
      </c>
      <c r="W57" s="171">
        <f t="shared" si="176"/>
        <v>0</v>
      </c>
      <c r="X57" s="171">
        <f t="shared" si="176"/>
        <v>0</v>
      </c>
      <c r="Y57" s="171">
        <f t="shared" si="176"/>
        <v>0</v>
      </c>
      <c r="Z57" s="171">
        <f t="shared" si="176"/>
        <v>0</v>
      </c>
      <c r="AA57" s="171">
        <f t="shared" si="176"/>
        <v>0</v>
      </c>
      <c r="AB57" s="171">
        <f t="shared" si="176"/>
        <v>0</v>
      </c>
      <c r="AC57" s="171">
        <f t="shared" si="176"/>
        <v>0</v>
      </c>
      <c r="AD57" s="171">
        <f t="shared" si="176"/>
        <v>0</v>
      </c>
      <c r="AE57" s="171">
        <f t="shared" si="176"/>
        <v>0</v>
      </c>
      <c r="AF57" s="171">
        <f t="shared" si="176"/>
        <v>0</v>
      </c>
      <c r="AG57" s="171">
        <f t="shared" si="176"/>
        <v>0</v>
      </c>
      <c r="AH57" s="171">
        <f t="shared" si="176"/>
        <v>0</v>
      </c>
      <c r="AI57" s="171">
        <f t="shared" si="176"/>
        <v>0</v>
      </c>
      <c r="AJ57" s="171">
        <f t="shared" si="176"/>
        <v>0</v>
      </c>
      <c r="AK57" s="171">
        <f t="shared" si="176"/>
        <v>0</v>
      </c>
      <c r="AL57" s="171">
        <f t="shared" si="176"/>
        <v>0</v>
      </c>
      <c r="AM57" s="171">
        <f t="shared" si="176"/>
        <v>0</v>
      </c>
      <c r="AN57" s="171">
        <f t="shared" si="176"/>
        <v>0</v>
      </c>
      <c r="AO57" s="171">
        <f t="shared" si="176"/>
        <v>0</v>
      </c>
      <c r="AP57" s="171">
        <f t="shared" si="176"/>
        <v>0</v>
      </c>
      <c r="AQ57" s="171">
        <f t="shared" si="176"/>
        <v>0</v>
      </c>
      <c r="AR57" s="171">
        <f t="shared" si="176"/>
        <v>0</v>
      </c>
      <c r="AS57" s="171">
        <f t="shared" si="176"/>
        <v>0</v>
      </c>
      <c r="AT57" s="171">
        <f t="shared" si="176"/>
        <v>0</v>
      </c>
      <c r="AU57" s="171">
        <f t="shared" si="176"/>
        <v>0</v>
      </c>
      <c r="AV57" s="171">
        <f t="shared" si="176"/>
        <v>0</v>
      </c>
      <c r="AW57" s="171">
        <f t="shared" si="176"/>
        <v>0</v>
      </c>
      <c r="AX57" s="171">
        <f t="shared" si="176"/>
        <v>0</v>
      </c>
      <c r="AY57" s="171">
        <f t="shared" si="176"/>
        <v>0</v>
      </c>
      <c r="AZ57" s="171">
        <f t="shared" si="176"/>
        <v>0</v>
      </c>
      <c r="BA57" s="171">
        <f t="shared" si="176"/>
        <v>0</v>
      </c>
      <c r="BB57" s="171">
        <f t="shared" si="176"/>
        <v>0</v>
      </c>
      <c r="BC57" s="171">
        <f t="shared" si="176"/>
        <v>10</v>
      </c>
      <c r="BD57" s="171">
        <f t="shared" si="176"/>
        <v>9</v>
      </c>
      <c r="BE57" s="171">
        <f t="shared" si="176"/>
        <v>8</v>
      </c>
      <c r="BF57" s="171">
        <f t="shared" si="176"/>
        <v>7</v>
      </c>
      <c r="BG57" s="171">
        <f t="shared" si="176"/>
        <v>6</v>
      </c>
      <c r="BH57" s="171">
        <f t="shared" si="176"/>
        <v>5</v>
      </c>
      <c r="BI57" s="171">
        <f t="shared" si="176"/>
        <v>4</v>
      </c>
      <c r="BJ57" s="171">
        <f t="shared" si="176"/>
        <v>3</v>
      </c>
      <c r="BK57" s="171">
        <f t="shared" si="176"/>
        <v>2</v>
      </c>
      <c r="BL57" s="171">
        <f t="shared" si="176"/>
        <v>1</v>
      </c>
      <c r="BM57" s="171">
        <f t="shared" ref="BM57:CR57" si="177">IF(AND(BM56&lt;BL56,BM56&gt;0),BM56,0)</f>
        <v>0</v>
      </c>
      <c r="BN57" s="171">
        <f t="shared" si="177"/>
        <v>0</v>
      </c>
      <c r="BO57" s="171">
        <f t="shared" si="177"/>
        <v>0</v>
      </c>
      <c r="BP57" s="171">
        <f t="shared" si="177"/>
        <v>0</v>
      </c>
      <c r="BQ57" s="171">
        <f t="shared" si="177"/>
        <v>0</v>
      </c>
      <c r="BR57" s="171">
        <f t="shared" si="177"/>
        <v>0</v>
      </c>
      <c r="BS57" s="171">
        <f t="shared" si="177"/>
        <v>0</v>
      </c>
      <c r="BT57" s="171">
        <f t="shared" si="177"/>
        <v>0</v>
      </c>
      <c r="BU57" s="171">
        <f t="shared" si="177"/>
        <v>0</v>
      </c>
      <c r="BV57" s="171">
        <f t="shared" si="177"/>
        <v>0</v>
      </c>
      <c r="BW57" s="171">
        <f t="shared" si="177"/>
        <v>0</v>
      </c>
      <c r="BX57" s="171">
        <f t="shared" si="177"/>
        <v>0</v>
      </c>
      <c r="BY57" s="171">
        <f t="shared" si="177"/>
        <v>0</v>
      </c>
      <c r="BZ57" s="171">
        <f t="shared" si="177"/>
        <v>0</v>
      </c>
      <c r="CA57" s="171">
        <f t="shared" si="177"/>
        <v>0</v>
      </c>
      <c r="CB57" s="171">
        <f t="shared" si="177"/>
        <v>0</v>
      </c>
      <c r="CC57" s="171">
        <f t="shared" si="177"/>
        <v>0</v>
      </c>
      <c r="CD57" s="171">
        <f t="shared" si="177"/>
        <v>0</v>
      </c>
      <c r="CE57" s="171">
        <f t="shared" si="177"/>
        <v>0</v>
      </c>
      <c r="CF57" s="171">
        <f t="shared" si="177"/>
        <v>0</v>
      </c>
      <c r="CG57" s="171">
        <f t="shared" si="177"/>
        <v>0</v>
      </c>
      <c r="CH57" s="171">
        <f t="shared" si="177"/>
        <v>0</v>
      </c>
      <c r="CI57" s="171">
        <f t="shared" si="177"/>
        <v>0</v>
      </c>
      <c r="CJ57" s="171">
        <f t="shared" si="177"/>
        <v>0</v>
      </c>
      <c r="CK57" s="171">
        <f t="shared" si="177"/>
        <v>0</v>
      </c>
      <c r="CL57" s="171">
        <f t="shared" si="177"/>
        <v>0</v>
      </c>
      <c r="CM57" s="171">
        <f t="shared" si="177"/>
        <v>0</v>
      </c>
      <c r="CN57" s="171">
        <f t="shared" si="177"/>
        <v>0</v>
      </c>
      <c r="CO57" s="171">
        <f t="shared" si="177"/>
        <v>0</v>
      </c>
      <c r="CP57" s="171">
        <f t="shared" si="177"/>
        <v>0</v>
      </c>
      <c r="CQ57" s="171">
        <f t="shared" si="177"/>
        <v>0</v>
      </c>
      <c r="CR57" s="171">
        <f t="shared" si="177"/>
        <v>0</v>
      </c>
      <c r="CS57" s="171">
        <f t="shared" ref="CS57:DX57" si="178">IF(AND(CS56&lt;CR56,CS56&gt;0),CS56,0)</f>
        <v>0</v>
      </c>
      <c r="CT57" s="171">
        <f t="shared" si="178"/>
        <v>0</v>
      </c>
      <c r="CU57" s="171">
        <f t="shared" si="178"/>
        <v>0</v>
      </c>
      <c r="CV57" s="171">
        <f t="shared" si="178"/>
        <v>0</v>
      </c>
      <c r="CW57" s="171">
        <f t="shared" si="178"/>
        <v>0</v>
      </c>
      <c r="CX57" s="171">
        <f t="shared" si="178"/>
        <v>0</v>
      </c>
      <c r="CY57" s="171">
        <f t="shared" si="178"/>
        <v>0</v>
      </c>
      <c r="CZ57" s="171">
        <f t="shared" si="178"/>
        <v>0</v>
      </c>
      <c r="DA57" s="171">
        <f t="shared" si="178"/>
        <v>0</v>
      </c>
      <c r="DB57" s="171">
        <f t="shared" si="178"/>
        <v>0</v>
      </c>
      <c r="DC57" s="171">
        <f t="shared" si="178"/>
        <v>0</v>
      </c>
      <c r="DD57" s="171">
        <f t="shared" si="178"/>
        <v>0</v>
      </c>
      <c r="DE57" s="171">
        <f t="shared" si="178"/>
        <v>0</v>
      </c>
      <c r="DF57" s="171">
        <f t="shared" si="178"/>
        <v>0</v>
      </c>
      <c r="DG57" s="171">
        <f t="shared" si="178"/>
        <v>0</v>
      </c>
      <c r="DH57" s="171">
        <f t="shared" si="178"/>
        <v>0</v>
      </c>
      <c r="DI57" s="171">
        <f t="shared" si="178"/>
        <v>0</v>
      </c>
      <c r="DJ57" s="171">
        <f t="shared" si="178"/>
        <v>0</v>
      </c>
      <c r="DK57" s="171">
        <f t="shared" si="178"/>
        <v>0</v>
      </c>
      <c r="DL57" s="171">
        <f t="shared" si="178"/>
        <v>0</v>
      </c>
      <c r="DM57" s="171">
        <f t="shared" si="178"/>
        <v>0</v>
      </c>
      <c r="DN57" s="171">
        <f t="shared" si="178"/>
        <v>0</v>
      </c>
      <c r="DO57" s="171">
        <f t="shared" si="178"/>
        <v>0</v>
      </c>
      <c r="DP57" s="171">
        <f t="shared" si="178"/>
        <v>0</v>
      </c>
      <c r="DQ57" s="171">
        <f t="shared" si="178"/>
        <v>0</v>
      </c>
      <c r="DR57" s="171">
        <f t="shared" si="178"/>
        <v>0</v>
      </c>
      <c r="DS57" s="171">
        <f t="shared" si="178"/>
        <v>0</v>
      </c>
      <c r="DT57" s="171">
        <f t="shared" si="178"/>
        <v>0</v>
      </c>
      <c r="DU57" s="171">
        <f t="shared" si="178"/>
        <v>0</v>
      </c>
      <c r="DV57" s="171">
        <f t="shared" si="178"/>
        <v>0</v>
      </c>
      <c r="DW57" s="171">
        <f t="shared" si="178"/>
        <v>0</v>
      </c>
      <c r="DX57" s="171">
        <f t="shared" si="178"/>
        <v>0</v>
      </c>
      <c r="DY57" s="171">
        <f t="shared" ref="DY57:FD57" si="179">IF(AND(DY56&lt;DX56,DY56&gt;0),DY56,0)</f>
        <v>0</v>
      </c>
      <c r="DZ57" s="171">
        <f t="shared" si="179"/>
        <v>0</v>
      </c>
      <c r="EA57" s="171">
        <f t="shared" si="179"/>
        <v>0</v>
      </c>
      <c r="EB57" s="171">
        <f t="shared" si="179"/>
        <v>0</v>
      </c>
      <c r="EC57" s="171">
        <f t="shared" si="179"/>
        <v>0</v>
      </c>
      <c r="ED57" s="171">
        <f t="shared" si="179"/>
        <v>0</v>
      </c>
      <c r="EE57" s="171">
        <f t="shared" si="179"/>
        <v>0</v>
      </c>
      <c r="EF57" s="171">
        <f t="shared" si="179"/>
        <v>0</v>
      </c>
      <c r="EG57" s="171">
        <f t="shared" si="179"/>
        <v>0</v>
      </c>
      <c r="EH57" s="171">
        <f t="shared" si="179"/>
        <v>0</v>
      </c>
      <c r="EI57" s="171">
        <f t="shared" si="179"/>
        <v>0</v>
      </c>
      <c r="EJ57" s="171">
        <f t="shared" si="179"/>
        <v>0</v>
      </c>
      <c r="EK57" s="171">
        <f t="shared" si="179"/>
        <v>0</v>
      </c>
      <c r="EL57" s="171">
        <f t="shared" si="179"/>
        <v>0</v>
      </c>
      <c r="EM57" s="171">
        <f t="shared" si="179"/>
        <v>0</v>
      </c>
      <c r="EN57" s="171">
        <f t="shared" si="179"/>
        <v>0</v>
      </c>
      <c r="EO57" s="171">
        <f t="shared" si="179"/>
        <v>0</v>
      </c>
      <c r="EP57" s="171">
        <f t="shared" si="179"/>
        <v>0</v>
      </c>
      <c r="EQ57" s="171">
        <f t="shared" si="179"/>
        <v>0</v>
      </c>
      <c r="ER57" s="171">
        <f t="shared" si="179"/>
        <v>0</v>
      </c>
      <c r="ES57" s="171">
        <f t="shared" si="179"/>
        <v>0</v>
      </c>
      <c r="ET57" s="171">
        <f t="shared" si="179"/>
        <v>0</v>
      </c>
      <c r="EU57" s="171">
        <f t="shared" si="179"/>
        <v>0</v>
      </c>
      <c r="EV57" s="171">
        <f t="shared" si="179"/>
        <v>0</v>
      </c>
      <c r="EW57" s="171">
        <f t="shared" si="179"/>
        <v>0</v>
      </c>
      <c r="EX57" s="171">
        <f t="shared" si="179"/>
        <v>0</v>
      </c>
      <c r="EY57" s="171">
        <f t="shared" si="179"/>
        <v>0</v>
      </c>
      <c r="EZ57" s="171">
        <f t="shared" si="179"/>
        <v>0</v>
      </c>
      <c r="FA57" s="171">
        <f t="shared" si="179"/>
        <v>0</v>
      </c>
      <c r="FB57" s="171">
        <f t="shared" si="179"/>
        <v>0</v>
      </c>
      <c r="FC57" s="171">
        <f t="shared" si="179"/>
        <v>0</v>
      </c>
      <c r="FD57" s="171">
        <f t="shared" si="179"/>
        <v>0</v>
      </c>
      <c r="FE57" s="171">
        <f t="shared" ref="FE57:GJ57" si="180">IF(AND(FE56&lt;FD56,FE56&gt;0),FE56,0)</f>
        <v>0</v>
      </c>
      <c r="FF57" s="171">
        <f t="shared" si="180"/>
        <v>0</v>
      </c>
      <c r="FG57" s="171">
        <f t="shared" si="180"/>
        <v>0</v>
      </c>
      <c r="FH57" s="171">
        <f t="shared" si="180"/>
        <v>0</v>
      </c>
      <c r="FI57" s="171">
        <f t="shared" si="180"/>
        <v>0</v>
      </c>
      <c r="FJ57" s="171">
        <f t="shared" si="180"/>
        <v>0</v>
      </c>
      <c r="FK57" s="171">
        <f t="shared" si="180"/>
        <v>0</v>
      </c>
      <c r="FL57" s="171">
        <f t="shared" si="180"/>
        <v>0</v>
      </c>
      <c r="FM57" s="171">
        <f t="shared" si="180"/>
        <v>0</v>
      </c>
      <c r="FN57" s="171">
        <f t="shared" si="180"/>
        <v>0</v>
      </c>
      <c r="FO57" s="171">
        <f t="shared" si="180"/>
        <v>0</v>
      </c>
      <c r="FP57" s="171">
        <f t="shared" si="180"/>
        <v>0</v>
      </c>
      <c r="FQ57" s="171">
        <f t="shared" si="180"/>
        <v>0</v>
      </c>
      <c r="FR57" s="171">
        <f t="shared" si="180"/>
        <v>0</v>
      </c>
      <c r="FS57" s="171">
        <f t="shared" si="180"/>
        <v>0</v>
      </c>
      <c r="FT57" s="171">
        <f t="shared" si="180"/>
        <v>0</v>
      </c>
      <c r="FU57" s="171">
        <f t="shared" si="180"/>
        <v>0</v>
      </c>
      <c r="FV57" s="171">
        <f t="shared" si="180"/>
        <v>0</v>
      </c>
      <c r="FW57" s="171">
        <f t="shared" si="180"/>
        <v>0</v>
      </c>
      <c r="FX57" s="171">
        <f t="shared" si="180"/>
        <v>0</v>
      </c>
      <c r="FY57" s="171">
        <f t="shared" si="180"/>
        <v>0</v>
      </c>
      <c r="FZ57" s="171">
        <f t="shared" si="180"/>
        <v>0</v>
      </c>
      <c r="GA57" s="171">
        <f t="shared" si="180"/>
        <v>0</v>
      </c>
      <c r="GB57" s="171">
        <f t="shared" si="180"/>
        <v>0</v>
      </c>
      <c r="GC57" s="171">
        <f t="shared" si="180"/>
        <v>0</v>
      </c>
      <c r="GD57" s="171">
        <f t="shared" si="180"/>
        <v>0</v>
      </c>
      <c r="GE57" s="171">
        <f t="shared" si="180"/>
        <v>0</v>
      </c>
      <c r="GF57" s="171">
        <f t="shared" si="180"/>
        <v>0</v>
      </c>
      <c r="GG57" s="171">
        <f t="shared" si="180"/>
        <v>0</v>
      </c>
      <c r="GH57" s="171">
        <f t="shared" si="180"/>
        <v>0</v>
      </c>
      <c r="GI57" s="171">
        <f t="shared" si="180"/>
        <v>0</v>
      </c>
      <c r="GJ57" s="171">
        <f t="shared" si="180"/>
        <v>0</v>
      </c>
      <c r="GK57" s="171">
        <f t="shared" ref="GK57:HP57" si="181">IF(AND(GK56&lt;GJ56,GK56&gt;0),GK56,0)</f>
        <v>0</v>
      </c>
      <c r="GL57" s="171">
        <f t="shared" si="181"/>
        <v>0</v>
      </c>
      <c r="GM57" s="171">
        <f t="shared" si="181"/>
        <v>0</v>
      </c>
      <c r="GN57" s="171">
        <f t="shared" si="181"/>
        <v>0</v>
      </c>
      <c r="GO57" s="171">
        <f t="shared" si="181"/>
        <v>0</v>
      </c>
      <c r="GP57" s="171">
        <f t="shared" si="181"/>
        <v>0</v>
      </c>
      <c r="GQ57" s="171">
        <f t="shared" si="181"/>
        <v>0</v>
      </c>
      <c r="GR57" s="171">
        <f t="shared" si="181"/>
        <v>0</v>
      </c>
      <c r="GS57" s="171">
        <f t="shared" si="181"/>
        <v>0</v>
      </c>
      <c r="GT57" s="171">
        <f t="shared" si="181"/>
        <v>0</v>
      </c>
      <c r="GU57" s="171">
        <f t="shared" si="181"/>
        <v>0</v>
      </c>
      <c r="GV57" s="171">
        <f t="shared" si="181"/>
        <v>0</v>
      </c>
      <c r="GW57" s="171">
        <f t="shared" si="181"/>
        <v>0</v>
      </c>
      <c r="GX57" s="171">
        <f t="shared" si="181"/>
        <v>0</v>
      </c>
      <c r="GY57" s="171">
        <f t="shared" si="181"/>
        <v>0</v>
      </c>
      <c r="GZ57" s="171">
        <f t="shared" si="181"/>
        <v>0</v>
      </c>
      <c r="HA57" s="171">
        <f t="shared" si="181"/>
        <v>0</v>
      </c>
      <c r="HB57" s="171">
        <f t="shared" si="181"/>
        <v>0</v>
      </c>
      <c r="HC57" s="171">
        <f t="shared" si="181"/>
        <v>0</v>
      </c>
      <c r="HD57" s="171">
        <f t="shared" si="181"/>
        <v>0</v>
      </c>
      <c r="HE57" s="171">
        <f t="shared" si="181"/>
        <v>0</v>
      </c>
      <c r="HF57" s="171">
        <f t="shared" si="181"/>
        <v>0</v>
      </c>
      <c r="HG57" s="171">
        <f t="shared" si="181"/>
        <v>0</v>
      </c>
      <c r="HH57" s="171">
        <f t="shared" si="181"/>
        <v>0</v>
      </c>
      <c r="HI57" s="171">
        <f t="shared" si="181"/>
        <v>0</v>
      </c>
      <c r="HJ57" s="171">
        <f t="shared" si="181"/>
        <v>0</v>
      </c>
      <c r="HK57" s="171">
        <f t="shared" si="181"/>
        <v>0</v>
      </c>
      <c r="HL57" s="171">
        <f t="shared" si="181"/>
        <v>0</v>
      </c>
      <c r="HM57" s="171">
        <f t="shared" si="181"/>
        <v>0</v>
      </c>
      <c r="HN57" s="171">
        <f t="shared" si="181"/>
        <v>0</v>
      </c>
      <c r="HO57" s="171">
        <f t="shared" si="181"/>
        <v>0</v>
      </c>
      <c r="HP57" s="171">
        <f t="shared" si="181"/>
        <v>0</v>
      </c>
      <c r="HQ57" s="171">
        <f t="shared" ref="HQ57:IR57" si="182">IF(AND(HQ56&lt;HP56,HQ56&gt;0),HQ56,0)</f>
        <v>0</v>
      </c>
      <c r="HR57" s="171">
        <f t="shared" si="182"/>
        <v>0</v>
      </c>
      <c r="HS57" s="171">
        <f t="shared" si="182"/>
        <v>0</v>
      </c>
      <c r="HT57" s="171">
        <f t="shared" si="182"/>
        <v>0</v>
      </c>
      <c r="HU57" s="171">
        <f t="shared" si="182"/>
        <v>0</v>
      </c>
      <c r="HV57" s="171">
        <f t="shared" si="182"/>
        <v>0</v>
      </c>
      <c r="HW57" s="171">
        <f t="shared" si="182"/>
        <v>0</v>
      </c>
      <c r="HX57" s="171">
        <f t="shared" si="182"/>
        <v>0</v>
      </c>
      <c r="HY57" s="171">
        <f t="shared" si="182"/>
        <v>0</v>
      </c>
      <c r="HZ57" s="171">
        <f t="shared" si="182"/>
        <v>0</v>
      </c>
      <c r="IA57" s="171">
        <f t="shared" si="182"/>
        <v>0</v>
      </c>
      <c r="IB57" s="171">
        <f t="shared" si="182"/>
        <v>0</v>
      </c>
      <c r="IC57" s="171">
        <f t="shared" si="182"/>
        <v>0</v>
      </c>
      <c r="ID57" s="171">
        <f t="shared" si="182"/>
        <v>0</v>
      </c>
      <c r="IE57" s="171">
        <f t="shared" si="182"/>
        <v>0</v>
      </c>
      <c r="IF57" s="171">
        <f t="shared" si="182"/>
        <v>0</v>
      </c>
      <c r="IG57" s="171">
        <f t="shared" si="182"/>
        <v>0</v>
      </c>
      <c r="IH57" s="171">
        <f t="shared" si="182"/>
        <v>0</v>
      </c>
      <c r="II57" s="171">
        <f t="shared" si="182"/>
        <v>0</v>
      </c>
      <c r="IJ57" s="171">
        <f t="shared" si="182"/>
        <v>0</v>
      </c>
      <c r="IK57" s="171">
        <f t="shared" si="182"/>
        <v>0</v>
      </c>
      <c r="IL57" s="171">
        <f t="shared" si="182"/>
        <v>0</v>
      </c>
      <c r="IM57" s="171">
        <f t="shared" si="182"/>
        <v>0</v>
      </c>
      <c r="IN57" s="171">
        <f t="shared" si="182"/>
        <v>0</v>
      </c>
      <c r="IO57" s="171">
        <f t="shared" si="182"/>
        <v>0</v>
      </c>
      <c r="IP57" s="171">
        <f t="shared" si="182"/>
        <v>0</v>
      </c>
      <c r="IQ57" s="171">
        <f t="shared" si="182"/>
        <v>0</v>
      </c>
      <c r="IR57" s="171">
        <f t="shared" si="182"/>
        <v>0</v>
      </c>
    </row>
    <row r="58" spans="1:252" s="7" customFormat="1" ht="12.75" hidden="1" customHeight="1" x14ac:dyDescent="0.25">
      <c r="A58" s="173"/>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69"/>
      <c r="CP58" s="169"/>
      <c r="CQ58" s="169"/>
      <c r="CR58" s="169"/>
      <c r="CS58" s="169"/>
      <c r="CT58" s="169"/>
      <c r="CU58" s="169"/>
      <c r="CV58" s="169"/>
      <c r="CW58" s="169"/>
      <c r="CX58" s="169"/>
      <c r="CY58" s="169"/>
      <c r="CZ58" s="169"/>
      <c r="DA58" s="169"/>
      <c r="DB58" s="169"/>
      <c r="DC58" s="169"/>
      <c r="DD58" s="169"/>
      <c r="DE58" s="169"/>
      <c r="DF58" s="169"/>
      <c r="DG58" s="169"/>
      <c r="DH58" s="169"/>
      <c r="DI58" s="169"/>
      <c r="DJ58" s="169"/>
      <c r="DK58" s="169"/>
      <c r="DL58" s="169"/>
      <c r="DM58" s="169"/>
      <c r="DN58" s="169"/>
      <c r="DO58" s="169"/>
      <c r="DP58" s="169"/>
      <c r="DQ58" s="169"/>
      <c r="DR58" s="169"/>
      <c r="DS58" s="169"/>
      <c r="DT58" s="169"/>
      <c r="DU58" s="169"/>
      <c r="DV58" s="169"/>
      <c r="DW58" s="169"/>
      <c r="DX58" s="169"/>
      <c r="DY58" s="169"/>
      <c r="DZ58" s="169"/>
      <c r="EA58" s="169"/>
      <c r="EB58" s="169"/>
      <c r="EC58" s="169"/>
      <c r="ED58" s="169"/>
      <c r="EE58" s="169"/>
      <c r="EF58" s="169"/>
      <c r="EG58" s="169"/>
      <c r="EH58" s="169"/>
      <c r="EI58" s="169"/>
      <c r="EJ58" s="169"/>
      <c r="EK58" s="169"/>
      <c r="EL58" s="169"/>
      <c r="EM58" s="169"/>
      <c r="EN58" s="169"/>
      <c r="EO58" s="169"/>
      <c r="EP58" s="169"/>
      <c r="EQ58" s="169"/>
      <c r="ER58" s="169"/>
      <c r="ES58" s="169"/>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c r="FZ58" s="169"/>
      <c r="GA58" s="169"/>
      <c r="GB58" s="169"/>
      <c r="GC58" s="169"/>
      <c r="GD58" s="169"/>
      <c r="GE58" s="169"/>
      <c r="GF58" s="169"/>
      <c r="GG58" s="169"/>
      <c r="GH58" s="169"/>
      <c r="GI58" s="169"/>
      <c r="GJ58" s="169"/>
      <c r="GK58" s="169"/>
      <c r="GL58" s="169"/>
      <c r="GM58" s="169"/>
      <c r="GN58" s="169"/>
      <c r="GO58" s="169"/>
      <c r="GP58" s="169"/>
      <c r="GQ58" s="169"/>
      <c r="GR58" s="169"/>
      <c r="GS58" s="169"/>
      <c r="GT58" s="169"/>
      <c r="GU58" s="169"/>
      <c r="GV58" s="169"/>
      <c r="GW58" s="169"/>
      <c r="GX58" s="169"/>
      <c r="GY58" s="169"/>
      <c r="GZ58" s="169"/>
      <c r="HA58" s="169"/>
      <c r="HB58" s="169"/>
      <c r="HC58" s="169"/>
      <c r="HD58" s="169"/>
      <c r="HE58" s="169"/>
      <c r="HF58" s="169"/>
      <c r="HG58" s="169"/>
      <c r="HH58" s="169"/>
      <c r="HI58" s="169"/>
      <c r="HJ58" s="169"/>
      <c r="HK58" s="169"/>
      <c r="HL58" s="169"/>
      <c r="HM58" s="169"/>
      <c r="HN58" s="169"/>
      <c r="HO58" s="169"/>
      <c r="HP58" s="169"/>
      <c r="HQ58" s="169"/>
      <c r="HR58" s="169"/>
      <c r="HS58" s="169"/>
      <c r="HT58" s="169"/>
      <c r="HU58" s="169"/>
      <c r="HV58" s="169"/>
      <c r="HW58" s="169"/>
      <c r="HX58" s="169"/>
      <c r="HY58" s="169"/>
      <c r="HZ58" s="169"/>
      <c r="IA58" s="169"/>
      <c r="IB58" s="169"/>
      <c r="IC58" s="169"/>
      <c r="ID58" s="169"/>
      <c r="IE58" s="169"/>
      <c r="IF58" s="169"/>
      <c r="IG58" s="169"/>
      <c r="IH58" s="169"/>
      <c r="II58" s="169"/>
      <c r="IJ58" s="169"/>
      <c r="IK58" s="169"/>
      <c r="IL58" s="169"/>
      <c r="IM58" s="169"/>
      <c r="IN58" s="169"/>
      <c r="IO58" s="169"/>
      <c r="IP58" s="169"/>
      <c r="IQ58" s="169"/>
      <c r="IR58" s="180"/>
    </row>
    <row r="59" spans="1:252" s="7" customFormat="1" hidden="1" x14ac:dyDescent="0.25">
      <c r="A59" s="177"/>
      <c r="B59" s="24"/>
      <c r="C59" s="24">
        <f>IF(B60-(Results!$C$64*Results!$C$45)&gt;0,Results!$C$64*Results!$C$45,B60)</f>
        <v>6857.1428571428569</v>
      </c>
      <c r="D59" s="24">
        <f>IF(C60-(Results!$C$64*Results!$C$45)&gt;0,Results!$C$64*Results!$C$45,C60)</f>
        <v>6857.1428571428569</v>
      </c>
      <c r="E59" s="24">
        <f>IF(D60-(Results!$C$64*Results!$C$45)&gt;0,Results!$C$64*Results!$C$45,D60)</f>
        <v>6857.1428571428569</v>
      </c>
      <c r="F59" s="24">
        <f>IF(E60-(Results!$C$64*Results!$C$45)&gt;0,Results!$C$64*Results!$C$45,E60)</f>
        <v>6857.1428571428569</v>
      </c>
      <c r="G59" s="24">
        <f>IF(F60-(Results!$C$64*Results!$C$45)&gt;0,Results!$C$64*Results!$C$45,F60)</f>
        <v>6857.1428571428569</v>
      </c>
      <c r="H59" s="24">
        <f>IF(G60-(Results!$C$64*Results!$C$45)&gt;0,Results!$C$64*Results!$C$45,G60)</f>
        <v>6857.1428571428569</v>
      </c>
      <c r="I59" s="24">
        <f>IF(H60-(Results!$C$64*Results!$C$45)&gt;0,Results!$C$64*Results!$C$45,H60)</f>
        <v>6857.1428571428569</v>
      </c>
      <c r="J59" s="24">
        <f>IF(I60-(Results!$C$64*Results!$C$45)&gt;0,Results!$C$64*Results!$C$45,I60)</f>
        <v>6857.1428571428569</v>
      </c>
      <c r="K59" s="24">
        <f>IF(J60-(Results!$C$64*Results!$C$45)&gt;0,Results!$C$64*Results!$C$45,J60)</f>
        <v>6857.1428571428569</v>
      </c>
      <c r="L59" s="24">
        <f>IF(K60-(Results!$C$64*Results!$C$45)&gt;0,Results!$C$64*Results!$C$45,K60)</f>
        <v>6857.1428571428569</v>
      </c>
      <c r="M59" s="24">
        <f>IF(L60-(Results!$C$64*Results!$C$45)&gt;0,Results!$C$64*Results!$C$45,L60)</f>
        <v>6857.1428571428569</v>
      </c>
      <c r="N59" s="24">
        <f>IF(M60-(Results!$C$64*Results!$C$45)&gt;0,Results!$C$64*Results!$C$45,M60)</f>
        <v>6857.1428571428569</v>
      </c>
      <c r="O59" s="24">
        <f>IF(N60-(Results!$C$64*Results!$C$45)&gt;0,Results!$C$64*Results!$C$45,N60)</f>
        <v>6857.1428571428569</v>
      </c>
      <c r="P59" s="24">
        <f>IF(O60-(Results!$C$64*Results!$C$45)&gt;0,Results!$C$64*Results!$C$45,O60)</f>
        <v>6857.1428571428569</v>
      </c>
      <c r="Q59" s="24">
        <f>IF(P60-(Results!$C$64*Results!$C$45)&gt;0,Results!$C$64*Results!$C$45,P60)</f>
        <v>6857.1428571428569</v>
      </c>
      <c r="R59" s="24">
        <f>IF(Q60-(Results!$C$64*Results!$C$45)&gt;0,Results!$C$64*Results!$C$45,Q60)</f>
        <v>6857.1428571428569</v>
      </c>
      <c r="S59" s="24">
        <f>IF(R60-(Results!$C$64*Results!$C$45)&gt;0,Results!$C$64*Results!$C$45,R60)</f>
        <v>6857.1428571428569</v>
      </c>
      <c r="T59" s="24">
        <f>IF(S60-(Results!$C$64*Results!$C$45)&gt;0,Results!$C$64*Results!$C$45,S60)</f>
        <v>6857.1428571428569</v>
      </c>
      <c r="U59" s="24">
        <f>IF(T60-(Results!$C$64*Results!$C$45)&gt;0,Results!$C$64*Results!$C$45,T60)</f>
        <v>6857.1428571428569</v>
      </c>
      <c r="V59" s="24">
        <f>IF(U60-(Results!$C$64*Results!$C$45)&gt;0,Results!$C$64*Results!$C$45,U60)</f>
        <v>6857.1428571428569</v>
      </c>
      <c r="W59" s="24">
        <f>IF(V60-(Results!$C$64*Results!$C$45)&gt;0,Results!$C$64*Results!$C$45,V60)</f>
        <v>6857.1428571428569</v>
      </c>
      <c r="X59" s="24">
        <f>IF(W60-(Results!$C$64*Results!$C$45)&gt;0,Results!$C$64*Results!$C$45,W60)</f>
        <v>6857.1428571428569</v>
      </c>
      <c r="Y59" s="24">
        <f>IF(X60-(Results!$C$64*Results!$C$45)&gt;0,Results!$C$64*Results!$C$45,X60)</f>
        <v>6857.1428571428569</v>
      </c>
      <c r="Z59" s="24">
        <f>IF(Y60-(Results!$C$64*Results!$C$45)&gt;0,Results!$C$64*Results!$C$45,Y60)</f>
        <v>6857.1428571428569</v>
      </c>
      <c r="AA59" s="24">
        <f>IF(Z60-(Results!$C$64*Results!$C$45)&gt;0,Results!$C$64*Results!$C$45,Z60)</f>
        <v>6857.1428571428569</v>
      </c>
      <c r="AB59" s="24">
        <f>IF(AA60-(Results!$C$64*Results!$C$45)&gt;0,Results!$C$64*Results!$C$45,AA60)</f>
        <v>6857.1428571428569</v>
      </c>
      <c r="AC59" s="24">
        <f>IF(AB60-(Results!$C$64*Results!$C$45)&gt;0,Results!$C$64*Results!$C$45,AB60)</f>
        <v>6857.1428571428569</v>
      </c>
      <c r="AD59" s="24">
        <f>IF(AC60-(Results!$C$64*Results!$C$45)&gt;0,Results!$C$64*Results!$C$45,AC60)</f>
        <v>6857.1428571428569</v>
      </c>
      <c r="AE59" s="24">
        <f>IF(AD60-(Results!$C$64*Results!$C$45)&gt;0,Results!$C$64*Results!$C$45,AD60)</f>
        <v>6857.1428571428569</v>
      </c>
      <c r="AF59" s="24">
        <f>IF(AE60-(Results!$C$64*Results!$C$45)&gt;0,Results!$C$64*Results!$C$45,AE60)</f>
        <v>6857.1428571428569</v>
      </c>
      <c r="AG59" s="24">
        <f>IF(AF60-(Results!$C$64*Results!$C$45)&gt;0,Results!$C$64*Results!$C$45,AF60)</f>
        <v>6857.1428571428569</v>
      </c>
      <c r="AH59" s="24">
        <f>IF(AG60-(Results!$C$64*Results!$C$45)&gt;0,Results!$C$64*Results!$C$45,AG60)</f>
        <v>6857.1428571428569</v>
      </c>
      <c r="AI59" s="24">
        <f>IF(AH60-(Results!$C$64*Results!$C$45)&gt;0,Results!$C$64*Results!$C$45,AH60)</f>
        <v>6857.1428571428569</v>
      </c>
      <c r="AJ59" s="24">
        <f>IF(AI60-(Results!$C$64*Results!$C$45)&gt;0,Results!$C$64*Results!$C$45,AI60)</f>
        <v>6857.1428571428569</v>
      </c>
      <c r="AK59" s="24">
        <f>IF(AJ60-(Results!$C$64*Results!$C$45)&gt;0,Results!$C$64*Results!$C$45,AJ60)</f>
        <v>6857.1428571428569</v>
      </c>
      <c r="AL59" s="24">
        <f>IF(AK60-(Results!$C$64*Results!$C$45)&gt;0,Results!$C$64*Results!$C$45,AK60)</f>
        <v>6857.1428571428569</v>
      </c>
      <c r="AM59" s="24">
        <f>IF(AL60-(Results!$C$64*Results!$C$45)&gt;0,Results!$C$64*Results!$C$45,AL60)</f>
        <v>6857.1428571428569</v>
      </c>
      <c r="AN59" s="24">
        <f>IF(AM60-(Results!$C$64*Results!$C$45)&gt;0,Results!$C$64*Results!$C$45,AM60)</f>
        <v>6857.1428571428569</v>
      </c>
      <c r="AO59" s="24">
        <f>IF(AN60-(Results!$C$64*Results!$C$45)&gt;0,Results!$C$64*Results!$C$45,AN60)</f>
        <v>6857.1428571428569</v>
      </c>
      <c r="AP59" s="24">
        <f>IF(AO60-(Results!$C$64*Results!$C$45)&gt;0,Results!$C$64*Results!$C$45,AO60)</f>
        <v>6857.1428571428569</v>
      </c>
      <c r="AQ59" s="24">
        <f>IF(AP60-(Results!$C$64*Results!$C$45)&gt;0,Results!$C$64*Results!$C$45,AP60)</f>
        <v>6857.1428571428569</v>
      </c>
      <c r="AR59" s="24">
        <f>IF(AQ60-(Results!$C$64*Results!$C$45)&gt;0,Results!$C$64*Results!$C$45,AQ60)</f>
        <v>6857.1428571428569</v>
      </c>
      <c r="AS59" s="24">
        <f>IF(AR60-(Results!$C$64*Results!$C$45)&gt;0,Results!$C$64*Results!$C$45,AR60)</f>
        <v>6857.1428571428569</v>
      </c>
      <c r="AT59" s="24">
        <f>IF(AS60-(Results!$C$64*Results!$C$45)&gt;0,Results!$C$64*Results!$C$45,AS60)</f>
        <v>6857.1428571428569</v>
      </c>
      <c r="AU59" s="24">
        <f>IF(AT60-(Results!$C$64*Results!$C$45)&gt;0,Results!$C$64*Results!$C$45,AT60)</f>
        <v>6857.1428571428569</v>
      </c>
      <c r="AV59" s="24">
        <f>IF(AU60-(Results!$C$64*Results!$C$45)&gt;0,Results!$C$64*Results!$C$45,AU60)</f>
        <v>6857.1428571428569</v>
      </c>
      <c r="AW59" s="24">
        <f>IF(AV60-(Results!$C$64*Results!$C$45)&gt;0,Results!$C$64*Results!$C$45,AV60)</f>
        <v>6857.1428571428569</v>
      </c>
      <c r="AX59" s="24">
        <f>IF(AW60-(Results!$C$64*Results!$C$45)&gt;0,Results!$C$64*Results!$C$45,AW60)</f>
        <v>6857.1428571428569</v>
      </c>
      <c r="AY59" s="24">
        <f>IF(AX60-(Results!$C$64*Results!$C$45)&gt;0,Results!$C$64*Results!$C$45,AX60)</f>
        <v>6857.1428571428569</v>
      </c>
      <c r="AZ59" s="24">
        <f>IF(AY60-(Results!$C$64*Results!$C$45)&gt;0,Results!$C$64*Results!$C$45,AY60)</f>
        <v>6857.1428571428569</v>
      </c>
      <c r="BA59" s="24">
        <f>IF(AZ60-(Results!$C$64*Results!$C$45)&gt;0,Results!$C$64*Results!$C$45,AZ60)</f>
        <v>6857.1428571428569</v>
      </c>
      <c r="BB59" s="24">
        <f>IF(BA60-(Results!$C$64*Results!$C$45)&gt;0,Results!$C$64*Results!$C$45,BA60)</f>
        <v>285.71428571428442</v>
      </c>
      <c r="BC59" s="24">
        <f>IF(BB60-(Results!$C$64*Results!$C$45)&gt;0,Results!$C$64*Results!$C$45,BB60)</f>
        <v>0</v>
      </c>
      <c r="BD59" s="24">
        <f>IF(BC60-(Results!$C$64*Results!$C$45)&gt;0,Results!$C$64*Results!$C$45,BC60)</f>
        <v>0</v>
      </c>
      <c r="BE59" s="24">
        <f>IF(BD60-(Results!$C$64*Results!$C$45)&gt;0,Results!$C$64*Results!$C$45,BD60)</f>
        <v>0</v>
      </c>
      <c r="BF59" s="24">
        <f>IF(BE60-(Results!$C$64*Results!$C$45)&gt;0,Results!$C$64*Results!$C$45,BE60)</f>
        <v>0</v>
      </c>
      <c r="BG59" s="24">
        <f>IF(BF60-(Results!$C$64*Results!$C$45)&gt;0,Results!$C$64*Results!$C$45,BF60)</f>
        <v>0</v>
      </c>
      <c r="BH59" s="24">
        <f>IF(BG60-(Results!$C$64*Results!$C$45)&gt;0,Results!$C$64*Results!$C$45,BG60)</f>
        <v>0</v>
      </c>
      <c r="BI59" s="24">
        <f>IF(BH60-(Results!$C$64*Results!$C$45)&gt;0,Results!$C$64*Results!$C$45,BH60)</f>
        <v>0</v>
      </c>
      <c r="BJ59" s="24">
        <f>IF(BI60-(Results!$C$64*Results!$C$45)&gt;0,Results!$C$64*Results!$C$45,BI60)</f>
        <v>0</v>
      </c>
      <c r="BK59" s="24">
        <f>IF(BJ60-(Results!$C$64*Results!$C$45)&gt;0,Results!$C$64*Results!$C$45,BJ60)</f>
        <v>0</v>
      </c>
      <c r="BL59" s="24">
        <f>IF(BK60-(Results!$C$64*Results!$C$45)&gt;0,Results!$C$64*Results!$C$45,BK60)</f>
        <v>0</v>
      </c>
      <c r="BM59" s="24">
        <f>IF(BL60-(Results!$C$64*Results!$C$45)&gt;0,Results!$C$64*Results!$C$45,BL60)</f>
        <v>0</v>
      </c>
      <c r="BN59" s="24">
        <f>IF(BM60-(Results!$C$64*Results!$C$45)&gt;0,Results!$C$64*Results!$C$45,BM60)</f>
        <v>0</v>
      </c>
      <c r="BO59" s="24">
        <f>IF(BN60-(Results!$C$64*Results!$C$45)&gt;0,Results!$C$64*Results!$C$45,BN60)</f>
        <v>0</v>
      </c>
      <c r="BP59" s="24">
        <f>IF(BO60-(Results!$C$64*Results!$C$45)&gt;0,Results!$C$64*Results!$C$45,BO60)</f>
        <v>0</v>
      </c>
      <c r="BQ59" s="24">
        <f>IF(BP60-(Results!$C$64*Results!$C$45)&gt;0,Results!$C$64*Results!$C$45,BP60)</f>
        <v>0</v>
      </c>
      <c r="BR59" s="24">
        <f>IF(BQ60-(Results!$C$64*Results!$C$45)&gt;0,Results!$C$64*Results!$C$45,BQ60)</f>
        <v>0</v>
      </c>
      <c r="BS59" s="24">
        <f>IF(BR60-(Results!$C$64*Results!$C$45)&gt;0,Results!$C$64*Results!$C$45,BR60)</f>
        <v>0</v>
      </c>
      <c r="BT59" s="24">
        <f>IF(BS60-(Results!$C$64*Results!$C$45)&gt;0,Results!$C$64*Results!$C$45,BS60)</f>
        <v>0</v>
      </c>
      <c r="BU59" s="24">
        <f>IF(BT60-(Results!$C$64*Results!$C$45)&gt;0,Results!$C$64*Results!$C$45,BT60)</f>
        <v>0</v>
      </c>
      <c r="BV59" s="24">
        <f>IF(BU60-(Results!$C$64*Results!$C$45)&gt;0,Results!$C$64*Results!$C$45,BU60)</f>
        <v>0</v>
      </c>
      <c r="BW59" s="24">
        <f>IF(BV60-(Results!$C$64*Results!$C$45)&gt;0,Results!$C$64*Results!$C$45,BV60)</f>
        <v>0</v>
      </c>
      <c r="BX59" s="24">
        <f>IF(BW60-(Results!$C$64*Results!$C$45)&gt;0,Results!$C$64*Results!$C$45,BW60)</f>
        <v>0</v>
      </c>
      <c r="BY59" s="24">
        <f>IF(BX60-(Results!$C$64*Results!$C$45)&gt;0,Results!$C$64*Results!$C$45,BX60)</f>
        <v>0</v>
      </c>
      <c r="BZ59" s="24">
        <f>IF(BY60-(Results!$C$64*Results!$C$45)&gt;0,Results!$C$64*Results!$C$45,BY60)</f>
        <v>0</v>
      </c>
      <c r="CA59" s="24">
        <f>IF(BZ60-(Results!$C$64*Results!$C$45)&gt;0,Results!$C$64*Results!$C$45,BZ60)</f>
        <v>0</v>
      </c>
      <c r="CB59" s="24">
        <f>IF(CA60-(Results!$C$64*Results!$C$45)&gt;0,Results!$C$64*Results!$C$45,CA60)</f>
        <v>0</v>
      </c>
      <c r="CC59" s="24">
        <f>IF(CB60-(Results!$C$64*Results!$C$45)&gt;0,Results!$C$64*Results!$C$45,CB60)</f>
        <v>0</v>
      </c>
      <c r="CD59" s="24">
        <f>IF(CC60-(Results!$C$64*Results!$C$45)&gt;0,Results!$C$64*Results!$C$45,CC60)</f>
        <v>0</v>
      </c>
      <c r="CE59" s="24">
        <f>IF(CD60-(Results!$C$64*Results!$C$45)&gt;0,Results!$C$64*Results!$C$45,CD60)</f>
        <v>0</v>
      </c>
      <c r="CF59" s="24">
        <f>IF(CE60-(Results!$C$64*Results!$C$45)&gt;0,Results!$C$64*Results!$C$45,CE60)</f>
        <v>0</v>
      </c>
      <c r="CG59" s="24">
        <f>IF(CF60-(Results!$C$64*Results!$C$45)&gt;0,Results!$C$64*Results!$C$45,CF60)</f>
        <v>0</v>
      </c>
      <c r="CH59" s="24">
        <f>IF(CG60-(Results!$C$64*Results!$C$45)&gt;0,Results!$C$64*Results!$C$45,CG60)</f>
        <v>0</v>
      </c>
      <c r="CI59" s="24">
        <f>IF(CH60-(Results!$C$64*Results!$C$45)&gt;0,Results!$C$64*Results!$C$45,CH60)</f>
        <v>0</v>
      </c>
      <c r="CJ59" s="24">
        <f>IF(CI60-(Results!$C$64*Results!$C$45)&gt;0,Results!$C$64*Results!$C$45,CI60)</f>
        <v>0</v>
      </c>
      <c r="CK59" s="24">
        <f>IF(CJ60-(Results!$C$64*Results!$C$45)&gt;0,Results!$C$64*Results!$C$45,CJ60)</f>
        <v>0</v>
      </c>
      <c r="CL59" s="24">
        <f>IF(CK60-(Results!$C$64*Results!$C$45)&gt;0,Results!$C$64*Results!$C$45,CK60)</f>
        <v>0</v>
      </c>
      <c r="CM59" s="24">
        <f>IF(CL60-(Results!$C$64*Results!$C$45)&gt;0,Results!$C$64*Results!$C$45,CL60)</f>
        <v>0</v>
      </c>
      <c r="CN59" s="24">
        <f>IF(CM60-(Results!$C$64*Results!$C$45)&gt;0,Results!$C$64*Results!$C$45,CM60)</f>
        <v>0</v>
      </c>
      <c r="CO59" s="24">
        <f>IF(CN60-(Results!$C$64*Results!$C$45)&gt;0,Results!$C$64*Results!$C$45,CN60)</f>
        <v>0</v>
      </c>
      <c r="CP59" s="24">
        <f>IF(CO60-(Results!$C$64*Results!$C$45)&gt;0,Results!$C$64*Results!$C$45,CO60)</f>
        <v>0</v>
      </c>
      <c r="CQ59" s="24">
        <f>IF(CP60-(Results!$C$64*Results!$C$45)&gt;0,Results!$C$64*Results!$C$45,CP60)</f>
        <v>0</v>
      </c>
      <c r="CR59" s="24">
        <f>IF(CQ60-(Results!$C$64*Results!$C$45)&gt;0,Results!$C$64*Results!$C$45,CQ60)</f>
        <v>0</v>
      </c>
      <c r="CS59" s="24">
        <f>IF(CR60-(Results!$C$64*Results!$C$45)&gt;0,Results!$C$64*Results!$C$45,CR60)</f>
        <v>0</v>
      </c>
      <c r="CT59" s="24">
        <f>IF(CS60-(Results!$C$64*Results!$C$45)&gt;0,Results!$C$64*Results!$C$45,CS60)</f>
        <v>0</v>
      </c>
      <c r="CU59" s="24">
        <f>IF(CT60-(Results!$C$64*Results!$C$45)&gt;0,Results!$C$64*Results!$C$45,CT60)</f>
        <v>0</v>
      </c>
      <c r="CV59" s="24">
        <f>IF(CU60-(Results!$C$64*Results!$C$45)&gt;0,Results!$C$64*Results!$C$45,CU60)</f>
        <v>0</v>
      </c>
      <c r="CW59" s="24">
        <f>IF(CV60-(Results!$C$64*Results!$C$45)&gt;0,Results!$C$64*Results!$C$45,CV60)</f>
        <v>0</v>
      </c>
      <c r="CX59" s="24">
        <f>IF(CW60-(Results!$C$64*Results!$C$45)&gt;0,Results!$C$64*Results!$C$45,CW60)</f>
        <v>0</v>
      </c>
      <c r="CY59" s="24">
        <f>IF(CX60-(Results!$C$64*Results!$C$45)&gt;0,Results!$C$64*Results!$C$45,CX60)</f>
        <v>0</v>
      </c>
      <c r="CZ59" s="24">
        <f>IF(CY60-(Results!$C$64*Results!$C$45)&gt;0,Results!$C$64*Results!$C$45,CY60)</f>
        <v>0</v>
      </c>
      <c r="DA59" s="24">
        <f>IF(CZ60-(Results!$C$64*Results!$C$45)&gt;0,Results!$C$64*Results!$C$45,CZ60)</f>
        <v>0</v>
      </c>
      <c r="DB59" s="24">
        <f>IF(DA60-(Results!$C$64*Results!$C$45)&gt;0,Results!$C$64*Results!$C$45,DA60)</f>
        <v>0</v>
      </c>
      <c r="DC59" s="24">
        <f>IF(DB60-(Results!$C$64*Results!$C$45)&gt;0,Results!$C$64*Results!$C$45,DB60)</f>
        <v>0</v>
      </c>
      <c r="DD59" s="24">
        <f>IF(DC60-(Results!$C$64*Results!$C$45)&gt;0,Results!$C$64*Results!$C$45,DC60)</f>
        <v>0</v>
      </c>
      <c r="DE59" s="24">
        <f>IF(DD60-(Results!$C$64*Results!$C$45)&gt;0,Results!$C$64*Results!$C$45,DD60)</f>
        <v>0</v>
      </c>
      <c r="DF59" s="24">
        <f>IF(DE60-(Results!$C$64*Results!$C$45)&gt;0,Results!$C$64*Results!$C$45,DE60)</f>
        <v>0</v>
      </c>
      <c r="DG59" s="24">
        <f>IF(DF60-(Results!$C$64*Results!$C$45)&gt;0,Results!$C$64*Results!$C$45,DF60)</f>
        <v>0</v>
      </c>
      <c r="DH59" s="24">
        <f>IF(DG60-(Results!$C$64*Results!$C$45)&gt;0,Results!$C$64*Results!$C$45,DG60)</f>
        <v>0</v>
      </c>
      <c r="DI59" s="24">
        <f>IF(DH60-(Results!$C$64*Results!$C$45)&gt;0,Results!$C$64*Results!$C$45,DH60)</f>
        <v>0</v>
      </c>
      <c r="DJ59" s="24">
        <f>IF(DI60-(Results!$C$64*Results!$C$45)&gt;0,Results!$C$64*Results!$C$45,DI60)</f>
        <v>0</v>
      </c>
      <c r="DK59" s="24">
        <f>IF(DJ60-(Results!$C$64*Results!$C$45)&gt;0,Results!$C$64*Results!$C$45,DJ60)</f>
        <v>0</v>
      </c>
      <c r="DL59" s="24">
        <f>IF(DK60-(Results!$C$64*Results!$C$45)&gt;0,Results!$C$64*Results!$C$45,DK60)</f>
        <v>0</v>
      </c>
      <c r="DM59" s="24">
        <f>IF(DL60-(Results!$C$64*Results!$C$45)&gt;0,Results!$C$64*Results!$C$45,DL60)</f>
        <v>0</v>
      </c>
      <c r="DN59" s="24">
        <f>IF(DM60-(Results!$C$64*Results!$C$45)&gt;0,Results!$C$64*Results!$C$45,DM60)</f>
        <v>0</v>
      </c>
      <c r="DO59" s="24">
        <f>IF(DN60-(Results!$C$64*Results!$C$45)&gt;0,Results!$C$64*Results!$C$45,DN60)</f>
        <v>0</v>
      </c>
      <c r="DP59" s="24">
        <f>IF(DO60-(Results!$C$64*Results!$C$45)&gt;0,Results!$C$64*Results!$C$45,DO60)</f>
        <v>0</v>
      </c>
      <c r="DQ59" s="24">
        <f>IF(DP60-(Results!$C$64*Results!$C$45)&gt;0,Results!$C$64*Results!$C$45,DP60)</f>
        <v>0</v>
      </c>
      <c r="DR59" s="24">
        <f>IF(DQ60-(Results!$C$64*Results!$C$45)&gt;0,Results!$C$64*Results!$C$45,DQ60)</f>
        <v>0</v>
      </c>
      <c r="DS59" s="24">
        <f>IF(DR60-(Results!$C$64*Results!$C$45)&gt;0,Results!$C$64*Results!$C$45,DR60)</f>
        <v>0</v>
      </c>
      <c r="DT59" s="24">
        <f>IF(DS60-(Results!$C$64*Results!$C$45)&gt;0,Results!$C$64*Results!$C$45,DS60)</f>
        <v>0</v>
      </c>
      <c r="DU59" s="24">
        <f>IF(DT60-(Results!$C$64*Results!$C$45)&gt;0,Results!$C$64*Results!$C$45,DT60)</f>
        <v>0</v>
      </c>
      <c r="DV59" s="24">
        <f>IF(DU60-(Results!$C$64*Results!$C$45)&gt;0,Results!$C$64*Results!$C$45,DU60)</f>
        <v>0</v>
      </c>
      <c r="DW59" s="24">
        <f>IF(DV60-(Results!$C$64*Results!$C$45)&gt;0,Results!$C$64*Results!$C$45,DV60)</f>
        <v>0</v>
      </c>
      <c r="DX59" s="24">
        <f>IF(DW60-(Results!$C$64*Results!$C$45)&gt;0,Results!$C$64*Results!$C$45,DW60)</f>
        <v>0</v>
      </c>
      <c r="DY59" s="24">
        <f>IF(DX60-(Results!$C$64*Results!$C$45)&gt;0,Results!$C$64*Results!$C$45,DX60)</f>
        <v>0</v>
      </c>
      <c r="DZ59" s="24">
        <f>IF(DY60-(Results!$C$64*Results!$C$45)&gt;0,Results!$C$64*Results!$C$45,DY60)</f>
        <v>0</v>
      </c>
      <c r="EA59" s="24">
        <f>IF(DZ60-(Results!$C$64*Results!$C$45)&gt;0,Results!$C$64*Results!$C$45,DZ60)</f>
        <v>0</v>
      </c>
      <c r="EB59" s="24">
        <f>IF(EA60-(Results!$C$64*Results!$C$45)&gt;0,Results!$C$64*Results!$C$45,EA60)</f>
        <v>0</v>
      </c>
      <c r="EC59" s="24">
        <f>IF(EB60-(Results!$C$64*Results!$C$45)&gt;0,Results!$C$64*Results!$C$45,EB60)</f>
        <v>0</v>
      </c>
      <c r="ED59" s="24">
        <f>IF(EC60-(Results!$C$64*Results!$C$45)&gt;0,Results!$C$64*Results!$C$45,EC60)</f>
        <v>0</v>
      </c>
      <c r="EE59" s="24">
        <f>IF(ED60-(Results!$C$64*Results!$C$45)&gt;0,Results!$C$64*Results!$C$45,ED60)</f>
        <v>0</v>
      </c>
      <c r="EF59" s="24">
        <f>IF(EE60-(Results!$C$64*Results!$C$45)&gt;0,Results!$C$64*Results!$C$45,EE60)</f>
        <v>0</v>
      </c>
      <c r="EG59" s="24">
        <f>IF(EF60-(Results!$C$64*Results!$C$45)&gt;0,Results!$C$64*Results!$C$45,EF60)</f>
        <v>0</v>
      </c>
      <c r="EH59" s="24">
        <f>IF(EG60-(Results!$C$64*Results!$C$45)&gt;0,Results!$C$64*Results!$C$45,EG60)</f>
        <v>0</v>
      </c>
      <c r="EI59" s="24">
        <f>IF(EH60-(Results!$C$64*Results!$C$45)&gt;0,Results!$C$64*Results!$C$45,EH60)</f>
        <v>0</v>
      </c>
      <c r="EJ59" s="24">
        <f>IF(EI60-(Results!$C$64*Results!$C$45)&gt;0,Results!$C$64*Results!$C$45,EI60)</f>
        <v>0</v>
      </c>
      <c r="EK59" s="24">
        <f>IF(EJ60-(Results!$C$64*Results!$C$45)&gt;0,Results!$C$64*Results!$C$45,EJ60)</f>
        <v>0</v>
      </c>
      <c r="EL59" s="24">
        <f>IF(EK60-(Results!$C$64*Results!$C$45)&gt;0,Results!$C$64*Results!$C$45,EK60)</f>
        <v>0</v>
      </c>
      <c r="EM59" s="24">
        <f>IF(EL60-(Results!$C$64*Results!$C$45)&gt;0,Results!$C$64*Results!$C$45,EL60)</f>
        <v>0</v>
      </c>
      <c r="EN59" s="24">
        <f>IF(EM60-(Results!$C$64*Results!$C$45)&gt;0,Results!$C$64*Results!$C$45,EM60)</f>
        <v>0</v>
      </c>
      <c r="EO59" s="24">
        <f>IF(EN60-(Results!$C$64*Results!$C$45)&gt;0,Results!$C$64*Results!$C$45,EN60)</f>
        <v>0</v>
      </c>
      <c r="EP59" s="24">
        <f>IF(EO60-(Results!$C$64*Results!$C$45)&gt;0,Results!$C$64*Results!$C$45,EO60)</f>
        <v>0</v>
      </c>
      <c r="EQ59" s="24">
        <f>IF(EP60-(Results!$C$64*Results!$C$45)&gt;0,Results!$C$64*Results!$C$45,EP60)</f>
        <v>0</v>
      </c>
      <c r="ER59" s="24">
        <f>IF(EQ60-(Results!$C$64*Results!$C$45)&gt;0,Results!$C$64*Results!$C$45,EQ60)</f>
        <v>0</v>
      </c>
      <c r="ES59" s="24">
        <f>IF(ER60-(Results!$C$64*Results!$C$45)&gt;0,Results!$C$64*Results!$C$45,ER60)</f>
        <v>0</v>
      </c>
      <c r="ET59" s="24">
        <f>IF(ES60-(Results!$C$64*Results!$C$45)&gt;0,Results!$C$64*Results!$C$45,ES60)</f>
        <v>0</v>
      </c>
      <c r="EU59" s="24">
        <f>IF(ET60-(Results!$C$64*Results!$C$45)&gt;0,Results!$C$64*Results!$C$45,ET60)</f>
        <v>0</v>
      </c>
      <c r="EV59" s="24">
        <f>IF(EU60-(Results!$C$64*Results!$C$45)&gt;0,Results!$C$64*Results!$C$45,EU60)</f>
        <v>0</v>
      </c>
      <c r="EW59" s="24">
        <f>IF(EV60-(Results!$C$64*Results!$C$45)&gt;0,Results!$C$64*Results!$C$45,EV60)</f>
        <v>0</v>
      </c>
      <c r="EX59" s="24">
        <f>IF(EW60-(Results!$C$64*Results!$C$45)&gt;0,Results!$C$64*Results!$C$45,EW60)</f>
        <v>0</v>
      </c>
      <c r="EY59" s="24">
        <f>IF(EX60-(Results!$C$64*Results!$C$45)&gt;0,Results!$C$64*Results!$C$45,EX60)</f>
        <v>0</v>
      </c>
      <c r="EZ59" s="24">
        <f>IF(EY60-(Results!$C$64*Results!$C$45)&gt;0,Results!$C$64*Results!$C$45,EY60)</f>
        <v>0</v>
      </c>
      <c r="FA59" s="24">
        <f>IF(EZ60-(Results!$C$64*Results!$C$45)&gt;0,Results!$C$64*Results!$C$45,EZ60)</f>
        <v>0</v>
      </c>
      <c r="FB59" s="24">
        <f>IF(FA60-(Results!$C$64*Results!$C$45)&gt;0,Results!$C$64*Results!$C$45,FA60)</f>
        <v>0</v>
      </c>
      <c r="FC59" s="24">
        <f>IF(FB60-(Results!$C$64*Results!$C$45)&gt;0,Results!$C$64*Results!$C$45,FB60)</f>
        <v>0</v>
      </c>
      <c r="FD59" s="24">
        <f>IF(FC60-(Results!$C$64*Results!$C$45)&gt;0,Results!$C$64*Results!$C$45,FC60)</f>
        <v>0</v>
      </c>
      <c r="FE59" s="24">
        <f>IF(FD60-(Results!$C$64*Results!$C$45)&gt;0,Results!$C$64*Results!$C$45,FD60)</f>
        <v>0</v>
      </c>
      <c r="FF59" s="24">
        <f>IF(FE60-(Results!$C$64*Results!$C$45)&gt;0,Results!$C$64*Results!$C$45,FE60)</f>
        <v>0</v>
      </c>
      <c r="FG59" s="24">
        <f>IF(FF60-(Results!$C$64*Results!$C$45)&gt;0,Results!$C$64*Results!$C$45,FF60)</f>
        <v>0</v>
      </c>
      <c r="FH59" s="24">
        <f>IF(FG60-(Results!$C$64*Results!$C$45)&gt;0,Results!$C$64*Results!$C$45,FG60)</f>
        <v>0</v>
      </c>
      <c r="FI59" s="24">
        <f>IF(FH60-(Results!$C$64*Results!$C$45)&gt;0,Results!$C$64*Results!$C$45,FH60)</f>
        <v>0</v>
      </c>
      <c r="FJ59" s="24">
        <f>IF(FI60-(Results!$C$64*Results!$C$45)&gt;0,Results!$C$64*Results!$C$45,FI60)</f>
        <v>0</v>
      </c>
      <c r="FK59" s="24">
        <f>IF(FJ60-(Results!$C$64*Results!$C$45)&gt;0,Results!$C$64*Results!$C$45,FJ60)</f>
        <v>0</v>
      </c>
      <c r="FL59" s="24">
        <f>IF(FK60-(Results!$C$64*Results!$C$45)&gt;0,Results!$C$64*Results!$C$45,FK60)</f>
        <v>0</v>
      </c>
      <c r="FM59" s="24">
        <f>IF(FL60-(Results!$C$64*Results!$C$45)&gt;0,Results!$C$64*Results!$C$45,FL60)</f>
        <v>0</v>
      </c>
      <c r="FN59" s="24">
        <f>IF(FM60-(Results!$C$64*Results!$C$45)&gt;0,Results!$C$64*Results!$C$45,FM60)</f>
        <v>0</v>
      </c>
      <c r="FO59" s="24">
        <f>IF(FN60-(Results!$C$64*Results!$C$45)&gt;0,Results!$C$64*Results!$C$45,FN60)</f>
        <v>0</v>
      </c>
      <c r="FP59" s="24">
        <f>IF(FO60-(Results!$C$64*Results!$C$45)&gt;0,Results!$C$64*Results!$C$45,FO60)</f>
        <v>0</v>
      </c>
      <c r="FQ59" s="24">
        <f>IF(FP60-(Results!$C$64*Results!$C$45)&gt;0,Results!$C$64*Results!$C$45,FP60)</f>
        <v>0</v>
      </c>
      <c r="FR59" s="24">
        <f>IF(FQ60-(Results!$C$64*Results!$C$45)&gt;0,Results!$C$64*Results!$C$45,FQ60)</f>
        <v>0</v>
      </c>
      <c r="FS59" s="24">
        <f>IF(FR60-(Results!$C$64*Results!$C$45)&gt;0,Results!$C$64*Results!$C$45,FR60)</f>
        <v>0</v>
      </c>
      <c r="FT59" s="24">
        <f>IF(FS60-(Results!$C$64*Results!$C$45)&gt;0,Results!$C$64*Results!$C$45,FS60)</f>
        <v>0</v>
      </c>
      <c r="FU59" s="24">
        <f>IF(FT60-(Results!$C$64*Results!$C$45)&gt;0,Results!$C$64*Results!$C$45,FT60)</f>
        <v>0</v>
      </c>
      <c r="FV59" s="24">
        <f>IF(FU60-(Results!$C$64*Results!$C$45)&gt;0,Results!$C$64*Results!$C$45,FU60)</f>
        <v>0</v>
      </c>
      <c r="FW59" s="24">
        <f>IF(FV60-(Results!$C$64*Results!$C$45)&gt;0,Results!$C$64*Results!$C$45,FV60)</f>
        <v>0</v>
      </c>
      <c r="FX59" s="24">
        <f>IF(FW60-(Results!$C$64*Results!$C$45)&gt;0,Results!$C$64*Results!$C$45,FW60)</f>
        <v>0</v>
      </c>
      <c r="FY59" s="24">
        <f>IF(FX60-(Results!$C$64*Results!$C$45)&gt;0,Results!$C$64*Results!$C$45,FX60)</f>
        <v>0</v>
      </c>
      <c r="FZ59" s="24">
        <f>IF(FY60-(Results!$C$64*Results!$C$45)&gt;0,Results!$C$64*Results!$C$45,FY60)</f>
        <v>0</v>
      </c>
      <c r="GA59" s="24">
        <f>IF(FZ60-(Results!$C$64*Results!$C$45)&gt;0,Results!$C$64*Results!$C$45,FZ60)</f>
        <v>0</v>
      </c>
      <c r="GB59" s="24">
        <f>IF(GA60-(Results!$C$64*Results!$C$45)&gt;0,Results!$C$64*Results!$C$45,GA60)</f>
        <v>0</v>
      </c>
      <c r="GC59" s="24">
        <f>IF(GB60-(Results!$C$64*Results!$C$45)&gt;0,Results!$C$64*Results!$C$45,GB60)</f>
        <v>0</v>
      </c>
      <c r="GD59" s="24">
        <f>IF(GC60-(Results!$C$64*Results!$C$45)&gt;0,Results!$C$64*Results!$C$45,GC60)</f>
        <v>0</v>
      </c>
      <c r="GE59" s="24">
        <f>IF(GD60-(Results!$C$64*Results!$C$45)&gt;0,Results!$C$64*Results!$C$45,GD60)</f>
        <v>0</v>
      </c>
      <c r="GF59" s="24">
        <f>IF(GE60-(Results!$C$64*Results!$C$45)&gt;0,Results!$C$64*Results!$C$45,GE60)</f>
        <v>0</v>
      </c>
      <c r="GG59" s="24">
        <f>IF(GF60-(Results!$C$64*Results!$C$45)&gt;0,Results!$C$64*Results!$C$45,GF60)</f>
        <v>0</v>
      </c>
      <c r="GH59" s="24">
        <f>IF(GG60-(Results!$C$64*Results!$C$45)&gt;0,Results!$C$64*Results!$C$45,GG60)</f>
        <v>0</v>
      </c>
      <c r="GI59" s="24">
        <f>IF(GH60-(Results!$C$64*Results!$C$45)&gt;0,Results!$C$64*Results!$C$45,GH60)</f>
        <v>0</v>
      </c>
      <c r="GJ59" s="24">
        <f>IF(GI60-(Results!$C$64*Results!$C$45)&gt;0,Results!$C$64*Results!$C$45,GI60)</f>
        <v>0</v>
      </c>
      <c r="GK59" s="24">
        <f>IF(GJ60-(Results!$C$64*Results!$C$45)&gt;0,Results!$C$64*Results!$C$45,GJ60)</f>
        <v>0</v>
      </c>
      <c r="GL59" s="24">
        <f>IF(GK60-(Results!$C$64*Results!$C$45)&gt;0,Results!$C$64*Results!$C$45,GK60)</f>
        <v>0</v>
      </c>
      <c r="GM59" s="24">
        <f>IF(GL60-(Results!$C$64*Results!$C$45)&gt;0,Results!$C$64*Results!$C$45,GL60)</f>
        <v>0</v>
      </c>
      <c r="GN59" s="24">
        <f>IF(GM60-(Results!$C$64*Results!$C$45)&gt;0,Results!$C$64*Results!$C$45,GM60)</f>
        <v>0</v>
      </c>
      <c r="GO59" s="24">
        <f>IF(GN60-(Results!$C$64*Results!$C$45)&gt;0,Results!$C$64*Results!$C$45,GN60)</f>
        <v>0</v>
      </c>
      <c r="GP59" s="24">
        <f>IF(GO60-(Results!$C$64*Results!$C$45)&gt;0,Results!$C$64*Results!$C$45,GO60)</f>
        <v>0</v>
      </c>
      <c r="GQ59" s="24">
        <f>IF(GP60-(Results!$C$64*Results!$C$45)&gt;0,Results!$C$64*Results!$C$45,GP60)</f>
        <v>0</v>
      </c>
      <c r="GR59" s="24">
        <f>IF(GQ60-(Results!$C$64*Results!$C$45)&gt;0,Results!$C$64*Results!$C$45,GQ60)</f>
        <v>0</v>
      </c>
      <c r="GS59" s="24">
        <f>IF(GR60-(Results!$C$64*Results!$C$45)&gt;0,Results!$C$64*Results!$C$45,GR60)</f>
        <v>0</v>
      </c>
      <c r="GT59" s="24">
        <f>IF(GS60-(Results!$C$64*Results!$C$45)&gt;0,Results!$C$64*Results!$C$45,GS60)</f>
        <v>0</v>
      </c>
      <c r="GU59" s="24">
        <f>IF(GT60-(Results!$C$64*Results!$C$45)&gt;0,Results!$C$64*Results!$C$45,GT60)</f>
        <v>0</v>
      </c>
      <c r="GV59" s="24">
        <f>IF(GU60-(Results!$C$64*Results!$C$45)&gt;0,Results!$C$64*Results!$C$45,GU60)</f>
        <v>0</v>
      </c>
      <c r="GW59" s="24">
        <f>IF(GV60-(Results!$C$64*Results!$C$45)&gt;0,Results!$C$64*Results!$C$45,GV60)</f>
        <v>0</v>
      </c>
      <c r="GX59" s="24">
        <f>IF(GW60-(Results!$C$64*Results!$C$45)&gt;0,Results!$C$64*Results!$C$45,GW60)</f>
        <v>0</v>
      </c>
      <c r="GY59" s="24">
        <f>IF(GX60-(Results!$C$64*Results!$C$45)&gt;0,Results!$C$64*Results!$C$45,GX60)</f>
        <v>0</v>
      </c>
      <c r="GZ59" s="24">
        <f>IF(GY60-(Results!$C$64*Results!$C$45)&gt;0,Results!$C$64*Results!$C$45,GY60)</f>
        <v>0</v>
      </c>
      <c r="HA59" s="24">
        <f>IF(GZ60-(Results!$C$64*Results!$C$45)&gt;0,Results!$C$64*Results!$C$45,GZ60)</f>
        <v>0</v>
      </c>
      <c r="HB59" s="24">
        <f>IF(HA60-(Results!$C$64*Results!$C$45)&gt;0,Results!$C$64*Results!$C$45,HA60)</f>
        <v>0</v>
      </c>
      <c r="HC59" s="24">
        <f>IF(HB60-(Results!$C$64*Results!$C$45)&gt;0,Results!$C$64*Results!$C$45,HB60)</f>
        <v>0</v>
      </c>
      <c r="HD59" s="24">
        <f>IF(HC60-(Results!$C$64*Results!$C$45)&gt;0,Results!$C$64*Results!$C$45,HC60)</f>
        <v>0</v>
      </c>
      <c r="HE59" s="24">
        <f>IF(HD60-(Results!$C$64*Results!$C$45)&gt;0,Results!$C$64*Results!$C$45,HD60)</f>
        <v>0</v>
      </c>
      <c r="HF59" s="24">
        <f>IF(HE60-(Results!$C$64*Results!$C$45)&gt;0,Results!$C$64*Results!$C$45,HE60)</f>
        <v>0</v>
      </c>
      <c r="HG59" s="24">
        <f>IF(HF60-(Results!$C$64*Results!$C$45)&gt;0,Results!$C$64*Results!$C$45,HF60)</f>
        <v>0</v>
      </c>
      <c r="HH59" s="24">
        <f>IF(HG60-(Results!$C$64*Results!$C$45)&gt;0,Results!$C$64*Results!$C$45,HG60)</f>
        <v>0</v>
      </c>
      <c r="HI59" s="24">
        <f>IF(HH60-(Results!$C$64*Results!$C$45)&gt;0,Results!$C$64*Results!$C$45,HH60)</f>
        <v>0</v>
      </c>
      <c r="HJ59" s="24">
        <f>IF(HI60-(Results!$C$64*Results!$C$45)&gt;0,Results!$C$64*Results!$C$45,HI60)</f>
        <v>0</v>
      </c>
      <c r="HK59" s="24">
        <f>IF(HJ60-(Results!$C$64*Results!$C$45)&gt;0,Results!$C$64*Results!$C$45,HJ60)</f>
        <v>0</v>
      </c>
      <c r="HL59" s="24">
        <f>IF(HK60-(Results!$C$64*Results!$C$45)&gt;0,Results!$C$64*Results!$C$45,HK60)</f>
        <v>0</v>
      </c>
      <c r="HM59" s="24">
        <f>IF(HL60-(Results!$C$64*Results!$C$45)&gt;0,Results!$C$64*Results!$C$45,HL60)</f>
        <v>0</v>
      </c>
      <c r="HN59" s="24">
        <f>IF(HM60-(Results!$C$64*Results!$C$45)&gt;0,Results!$C$64*Results!$C$45,HM60)</f>
        <v>0</v>
      </c>
      <c r="HO59" s="24">
        <f>IF(HN60-(Results!$C$64*Results!$C$45)&gt;0,Results!$C$64*Results!$C$45,HN60)</f>
        <v>0</v>
      </c>
      <c r="HP59" s="24">
        <f>IF(HO60-(Results!$C$64*Results!$C$45)&gt;0,Results!$C$64*Results!$C$45,HO60)</f>
        <v>0</v>
      </c>
      <c r="HQ59" s="24">
        <f>IF(HP60-(Results!$C$64*Results!$C$45)&gt;0,Results!$C$64*Results!$C$45,HP60)</f>
        <v>0</v>
      </c>
      <c r="HR59" s="24">
        <f>IF(HQ60-(Results!$C$64*Results!$C$45)&gt;0,Results!$C$64*Results!$C$45,HQ60)</f>
        <v>0</v>
      </c>
      <c r="HS59" s="24">
        <f>IF(HR60-(Results!$C$64*Results!$C$45)&gt;0,Results!$C$64*Results!$C$45,HR60)</f>
        <v>0</v>
      </c>
      <c r="HT59" s="24">
        <f>IF(HS60-(Results!$C$64*Results!$C$45)&gt;0,Results!$C$64*Results!$C$45,HS60)</f>
        <v>0</v>
      </c>
      <c r="HU59" s="24">
        <f>IF(HT60-(Results!$C$64*Results!$C$45)&gt;0,Results!$C$64*Results!$C$45,HT60)</f>
        <v>0</v>
      </c>
      <c r="HV59" s="24">
        <f>IF(HU60-(Results!$C$64*Results!$C$45)&gt;0,Results!$C$64*Results!$C$45,HU60)</f>
        <v>0</v>
      </c>
      <c r="HW59" s="24">
        <f>IF(HV60-(Results!$C$64*Results!$C$45)&gt;0,Results!$C$64*Results!$C$45,HV60)</f>
        <v>0</v>
      </c>
      <c r="HX59" s="24">
        <f>IF(HW60-(Results!$C$64*Results!$C$45)&gt;0,Results!$C$64*Results!$C$45,HW60)</f>
        <v>0</v>
      </c>
      <c r="HY59" s="24">
        <f>IF(HX60-(Results!$C$64*Results!$C$45)&gt;0,Results!$C$64*Results!$C$45,HX60)</f>
        <v>0</v>
      </c>
      <c r="HZ59" s="24">
        <f>IF(HY60-(Results!$C$64*Results!$C$45)&gt;0,Results!$C$64*Results!$C$45,HY60)</f>
        <v>0</v>
      </c>
      <c r="IA59" s="24">
        <f>IF(HZ60-(Results!$C$64*Results!$C$45)&gt;0,Results!$C$64*Results!$C$45,HZ60)</f>
        <v>0</v>
      </c>
      <c r="IB59" s="24">
        <f>IF(IA60-(Results!$C$64*Results!$C$45)&gt;0,Results!$C$64*Results!$C$45,IA60)</f>
        <v>0</v>
      </c>
      <c r="IC59" s="24">
        <f>IF(IB60-(Results!$C$64*Results!$C$45)&gt;0,Results!$C$64*Results!$C$45,IB60)</f>
        <v>0</v>
      </c>
      <c r="ID59" s="24">
        <f>IF(IC60-(Results!$C$64*Results!$C$45)&gt;0,Results!$C$64*Results!$C$45,IC60)</f>
        <v>0</v>
      </c>
      <c r="IE59" s="24">
        <f>IF(ID60-(Results!$C$64*Results!$C$45)&gt;0,Results!$C$64*Results!$C$45,ID60)</f>
        <v>0</v>
      </c>
      <c r="IF59" s="24">
        <f>IF(IE60-(Results!$C$64*Results!$C$45)&gt;0,Results!$C$64*Results!$C$45,IE60)</f>
        <v>0</v>
      </c>
      <c r="IG59" s="24">
        <f>IF(IF60-(Results!$C$64*Results!$C$45)&gt;0,Results!$C$64*Results!$C$45,IF60)</f>
        <v>0</v>
      </c>
      <c r="IH59" s="24">
        <f>IF(IG60-(Results!$C$64*Results!$C$45)&gt;0,Results!$C$64*Results!$C$45,IG60)</f>
        <v>0</v>
      </c>
      <c r="II59" s="24">
        <f>IF(IH60-(Results!$C$64*Results!$C$45)&gt;0,Results!$C$64*Results!$C$45,IH60)</f>
        <v>0</v>
      </c>
      <c r="IJ59" s="24">
        <f>IF(II60-(Results!$C$64*Results!$C$45)&gt;0,Results!$C$64*Results!$C$45,II60)</f>
        <v>0</v>
      </c>
      <c r="IK59" s="24">
        <f>IF(IJ60-(Results!$C$64*Results!$C$45)&gt;0,Results!$C$64*Results!$C$45,IJ60)</f>
        <v>0</v>
      </c>
      <c r="IL59" s="24">
        <f>IF(IK60-(Results!$C$64*Results!$C$45)&gt;0,Results!$C$64*Results!$C$45,IK60)</f>
        <v>0</v>
      </c>
      <c r="IM59" s="24">
        <f>IF(IL60-(Results!$C$64*Results!$C$45)&gt;0,Results!$C$64*Results!$C$45,IL60)</f>
        <v>0</v>
      </c>
      <c r="IN59" s="24">
        <f>IF(IM60-(Results!$C$64*Results!$C$45)&gt;0,Results!$C$64*Results!$C$45,IM60)</f>
        <v>0</v>
      </c>
      <c r="IO59" s="24">
        <f>IF(IN60-(Results!$C$64*Results!$C$45)&gt;0,Results!$C$64*Results!$C$45,IN60)</f>
        <v>0</v>
      </c>
      <c r="IP59" s="24">
        <f>IF(IO60-(Results!$C$64*Results!$C$45)&gt;0,Results!$C$64*Results!$C$45,IO60)</f>
        <v>0</v>
      </c>
      <c r="IQ59" s="24">
        <f>IF(IP60-(Results!$C$64*Results!$C$45)&gt;0,Results!$C$64*Results!$C$45,IP60)</f>
        <v>0</v>
      </c>
      <c r="IR59" s="181">
        <f>IF(IQ60-(Results!$C$64*Results!$C$45)&gt;0,Results!$C$64*Results!$C$45,IQ60)</f>
        <v>0</v>
      </c>
    </row>
    <row r="60" spans="1:252" s="7" customFormat="1" hidden="1" x14ac:dyDescent="0.25">
      <c r="A60" s="177"/>
      <c r="B60" s="24">
        <f>Results!$C$62</f>
        <v>350000</v>
      </c>
      <c r="C60" s="24">
        <f>B60-C59</f>
        <v>343142.85714285716</v>
      </c>
      <c r="D60" s="24">
        <f t="shared" ref="D60:P60" si="183">C60-D59</f>
        <v>336285.71428571432</v>
      </c>
      <c r="E60" s="24">
        <f t="shared" si="183"/>
        <v>329428.57142857148</v>
      </c>
      <c r="F60" s="24">
        <f t="shared" si="183"/>
        <v>322571.42857142864</v>
      </c>
      <c r="G60" s="24">
        <f t="shared" si="183"/>
        <v>315714.2857142858</v>
      </c>
      <c r="H60" s="24">
        <f t="shared" si="183"/>
        <v>308857.14285714296</v>
      </c>
      <c r="I60" s="24">
        <f t="shared" si="183"/>
        <v>302000.00000000012</v>
      </c>
      <c r="J60" s="24">
        <f t="shared" si="183"/>
        <v>295142.85714285728</v>
      </c>
      <c r="K60" s="24">
        <f t="shared" si="183"/>
        <v>288285.71428571444</v>
      </c>
      <c r="L60" s="24">
        <f t="shared" si="183"/>
        <v>281428.57142857159</v>
      </c>
      <c r="M60" s="24">
        <f t="shared" si="183"/>
        <v>274571.42857142875</v>
      </c>
      <c r="N60" s="24">
        <f t="shared" si="183"/>
        <v>267714.28571428591</v>
      </c>
      <c r="O60" s="24">
        <f t="shared" si="183"/>
        <v>260857.14285714304</v>
      </c>
      <c r="P60" s="24">
        <f t="shared" si="183"/>
        <v>254000.00000000017</v>
      </c>
      <c r="Q60" s="24">
        <f t="shared" ref="Q60:AV60" si="184">P60-Q59</f>
        <v>247142.85714285731</v>
      </c>
      <c r="R60" s="24">
        <f t="shared" si="184"/>
        <v>240285.71428571444</v>
      </c>
      <c r="S60" s="24">
        <f t="shared" si="184"/>
        <v>233428.57142857157</v>
      </c>
      <c r="T60" s="24">
        <f t="shared" si="184"/>
        <v>226571.4285714287</v>
      </c>
      <c r="U60" s="24">
        <f t="shared" si="184"/>
        <v>219714.28571428583</v>
      </c>
      <c r="V60" s="24">
        <f t="shared" si="184"/>
        <v>212857.14285714296</v>
      </c>
      <c r="W60" s="24">
        <f t="shared" si="184"/>
        <v>206000.00000000009</v>
      </c>
      <c r="X60" s="24">
        <f t="shared" si="184"/>
        <v>199142.85714285722</v>
      </c>
      <c r="Y60" s="24">
        <f t="shared" si="184"/>
        <v>192285.71428571435</v>
      </c>
      <c r="Z60" s="24">
        <f t="shared" si="184"/>
        <v>185428.57142857148</v>
      </c>
      <c r="AA60" s="24">
        <f t="shared" si="184"/>
        <v>178571.42857142861</v>
      </c>
      <c r="AB60" s="24">
        <f t="shared" si="184"/>
        <v>171714.28571428574</v>
      </c>
      <c r="AC60" s="24">
        <f t="shared" si="184"/>
        <v>164857.14285714287</v>
      </c>
      <c r="AD60" s="24">
        <f t="shared" si="184"/>
        <v>158000</v>
      </c>
      <c r="AE60" s="24">
        <f t="shared" si="184"/>
        <v>151142.85714285713</v>
      </c>
      <c r="AF60" s="24">
        <f t="shared" si="184"/>
        <v>144285.71428571426</v>
      </c>
      <c r="AG60" s="24">
        <f t="shared" si="184"/>
        <v>137428.57142857139</v>
      </c>
      <c r="AH60" s="24">
        <f t="shared" si="184"/>
        <v>130571.42857142854</v>
      </c>
      <c r="AI60" s="24">
        <f t="shared" si="184"/>
        <v>123714.28571428568</v>
      </c>
      <c r="AJ60" s="24">
        <f t="shared" si="184"/>
        <v>116857.14285714283</v>
      </c>
      <c r="AK60" s="24">
        <f t="shared" si="184"/>
        <v>109999.99999999997</v>
      </c>
      <c r="AL60" s="24">
        <f t="shared" si="184"/>
        <v>103142.85714285712</v>
      </c>
      <c r="AM60" s="24">
        <f t="shared" si="184"/>
        <v>96285.714285714261</v>
      </c>
      <c r="AN60" s="24">
        <f t="shared" si="184"/>
        <v>89428.571428571406</v>
      </c>
      <c r="AO60" s="24">
        <f t="shared" si="184"/>
        <v>82571.428571428551</v>
      </c>
      <c r="AP60" s="24">
        <f t="shared" si="184"/>
        <v>75714.285714285696</v>
      </c>
      <c r="AQ60" s="24">
        <f t="shared" si="184"/>
        <v>68857.142857142841</v>
      </c>
      <c r="AR60" s="24">
        <f t="shared" si="184"/>
        <v>61999.999999999985</v>
      </c>
      <c r="AS60" s="24">
        <f t="shared" si="184"/>
        <v>55142.85714285713</v>
      </c>
      <c r="AT60" s="24">
        <f t="shared" si="184"/>
        <v>48285.714285714275</v>
      </c>
      <c r="AU60" s="24">
        <f t="shared" si="184"/>
        <v>41428.57142857142</v>
      </c>
      <c r="AV60" s="24">
        <f t="shared" si="184"/>
        <v>34571.428571428565</v>
      </c>
      <c r="AW60" s="24">
        <f t="shared" ref="AW60:CB60" si="185">AV60-AW59</f>
        <v>27714.28571428571</v>
      </c>
      <c r="AX60" s="24">
        <f t="shared" si="185"/>
        <v>20857.142857142855</v>
      </c>
      <c r="AY60" s="24">
        <f t="shared" si="185"/>
        <v>13999.999999999998</v>
      </c>
      <c r="AZ60" s="24">
        <f t="shared" si="185"/>
        <v>7142.8571428571413</v>
      </c>
      <c r="BA60" s="24">
        <f t="shared" si="185"/>
        <v>285.71428571428442</v>
      </c>
      <c r="BB60" s="24">
        <f t="shared" si="185"/>
        <v>0</v>
      </c>
      <c r="BC60" s="24">
        <f t="shared" si="185"/>
        <v>0</v>
      </c>
      <c r="BD60" s="24">
        <f t="shared" si="185"/>
        <v>0</v>
      </c>
      <c r="BE60" s="24">
        <f t="shared" si="185"/>
        <v>0</v>
      </c>
      <c r="BF60" s="24">
        <f t="shared" si="185"/>
        <v>0</v>
      </c>
      <c r="BG60" s="24">
        <f t="shared" si="185"/>
        <v>0</v>
      </c>
      <c r="BH60" s="24">
        <f t="shared" si="185"/>
        <v>0</v>
      </c>
      <c r="BI60" s="24">
        <f t="shared" si="185"/>
        <v>0</v>
      </c>
      <c r="BJ60" s="24">
        <f t="shared" si="185"/>
        <v>0</v>
      </c>
      <c r="BK60" s="24">
        <f t="shared" si="185"/>
        <v>0</v>
      </c>
      <c r="BL60" s="24">
        <f t="shared" si="185"/>
        <v>0</v>
      </c>
      <c r="BM60" s="24">
        <f t="shared" si="185"/>
        <v>0</v>
      </c>
      <c r="BN60" s="24">
        <f t="shared" si="185"/>
        <v>0</v>
      </c>
      <c r="BO60" s="24">
        <f t="shared" si="185"/>
        <v>0</v>
      </c>
      <c r="BP60" s="24">
        <f t="shared" si="185"/>
        <v>0</v>
      </c>
      <c r="BQ60" s="24">
        <f t="shared" si="185"/>
        <v>0</v>
      </c>
      <c r="BR60" s="24">
        <f t="shared" si="185"/>
        <v>0</v>
      </c>
      <c r="BS60" s="24">
        <f t="shared" si="185"/>
        <v>0</v>
      </c>
      <c r="BT60" s="24">
        <f t="shared" si="185"/>
        <v>0</v>
      </c>
      <c r="BU60" s="24">
        <f t="shared" si="185"/>
        <v>0</v>
      </c>
      <c r="BV60" s="24">
        <f t="shared" si="185"/>
        <v>0</v>
      </c>
      <c r="BW60" s="24">
        <f t="shared" si="185"/>
        <v>0</v>
      </c>
      <c r="BX60" s="24">
        <f t="shared" si="185"/>
        <v>0</v>
      </c>
      <c r="BY60" s="24">
        <f t="shared" si="185"/>
        <v>0</v>
      </c>
      <c r="BZ60" s="24">
        <f t="shared" si="185"/>
        <v>0</v>
      </c>
      <c r="CA60" s="24">
        <f t="shared" si="185"/>
        <v>0</v>
      </c>
      <c r="CB60" s="24">
        <f t="shared" si="185"/>
        <v>0</v>
      </c>
      <c r="CC60" s="24">
        <f t="shared" ref="CC60:CN60" si="186">CB60-CC59</f>
        <v>0</v>
      </c>
      <c r="CD60" s="24">
        <f t="shared" si="186"/>
        <v>0</v>
      </c>
      <c r="CE60" s="24">
        <f t="shared" si="186"/>
        <v>0</v>
      </c>
      <c r="CF60" s="24">
        <f t="shared" si="186"/>
        <v>0</v>
      </c>
      <c r="CG60" s="24">
        <f t="shared" si="186"/>
        <v>0</v>
      </c>
      <c r="CH60" s="24">
        <f t="shared" si="186"/>
        <v>0</v>
      </c>
      <c r="CI60" s="24">
        <f t="shared" si="186"/>
        <v>0</v>
      </c>
      <c r="CJ60" s="24">
        <f t="shared" si="186"/>
        <v>0</v>
      </c>
      <c r="CK60" s="24">
        <f t="shared" si="186"/>
        <v>0</v>
      </c>
      <c r="CL60" s="24">
        <f t="shared" si="186"/>
        <v>0</v>
      </c>
      <c r="CM60" s="24">
        <f t="shared" si="186"/>
        <v>0</v>
      </c>
      <c r="CN60" s="24">
        <f t="shared" si="186"/>
        <v>0</v>
      </c>
      <c r="CO60" s="24">
        <f t="shared" ref="CO60:CX60" si="187">CN60-CO59</f>
        <v>0</v>
      </c>
      <c r="CP60" s="24">
        <f t="shared" si="187"/>
        <v>0</v>
      </c>
      <c r="CQ60" s="24">
        <f t="shared" si="187"/>
        <v>0</v>
      </c>
      <c r="CR60" s="24">
        <f t="shared" si="187"/>
        <v>0</v>
      </c>
      <c r="CS60" s="24">
        <f t="shared" si="187"/>
        <v>0</v>
      </c>
      <c r="CT60" s="24">
        <f t="shared" si="187"/>
        <v>0</v>
      </c>
      <c r="CU60" s="24">
        <f t="shared" si="187"/>
        <v>0</v>
      </c>
      <c r="CV60" s="24">
        <f t="shared" si="187"/>
        <v>0</v>
      </c>
      <c r="CW60" s="24">
        <f t="shared" si="187"/>
        <v>0</v>
      </c>
      <c r="CX60" s="24">
        <f t="shared" si="187"/>
        <v>0</v>
      </c>
      <c r="CY60" s="24">
        <f t="shared" ref="CY60:ED60" si="188">CX60-CY59</f>
        <v>0</v>
      </c>
      <c r="CZ60" s="24">
        <f t="shared" si="188"/>
        <v>0</v>
      </c>
      <c r="DA60" s="24">
        <f t="shared" si="188"/>
        <v>0</v>
      </c>
      <c r="DB60" s="24">
        <f t="shared" si="188"/>
        <v>0</v>
      </c>
      <c r="DC60" s="24">
        <f t="shared" si="188"/>
        <v>0</v>
      </c>
      <c r="DD60" s="24">
        <f t="shared" si="188"/>
        <v>0</v>
      </c>
      <c r="DE60" s="24">
        <f t="shared" si="188"/>
        <v>0</v>
      </c>
      <c r="DF60" s="24">
        <f t="shared" si="188"/>
        <v>0</v>
      </c>
      <c r="DG60" s="24">
        <f t="shared" si="188"/>
        <v>0</v>
      </c>
      <c r="DH60" s="24">
        <f t="shared" si="188"/>
        <v>0</v>
      </c>
      <c r="DI60" s="24">
        <f t="shared" si="188"/>
        <v>0</v>
      </c>
      <c r="DJ60" s="24">
        <f t="shared" si="188"/>
        <v>0</v>
      </c>
      <c r="DK60" s="24">
        <f t="shared" si="188"/>
        <v>0</v>
      </c>
      <c r="DL60" s="24">
        <f t="shared" si="188"/>
        <v>0</v>
      </c>
      <c r="DM60" s="24">
        <f t="shared" si="188"/>
        <v>0</v>
      </c>
      <c r="DN60" s="24">
        <f t="shared" si="188"/>
        <v>0</v>
      </c>
      <c r="DO60" s="24">
        <f t="shared" si="188"/>
        <v>0</v>
      </c>
      <c r="DP60" s="24">
        <f t="shared" si="188"/>
        <v>0</v>
      </c>
      <c r="DQ60" s="24">
        <f t="shared" si="188"/>
        <v>0</v>
      </c>
      <c r="DR60" s="24">
        <f t="shared" si="188"/>
        <v>0</v>
      </c>
      <c r="DS60" s="24">
        <f t="shared" si="188"/>
        <v>0</v>
      </c>
      <c r="DT60" s="24">
        <f t="shared" si="188"/>
        <v>0</v>
      </c>
      <c r="DU60" s="24">
        <f t="shared" si="188"/>
        <v>0</v>
      </c>
      <c r="DV60" s="24">
        <f t="shared" si="188"/>
        <v>0</v>
      </c>
      <c r="DW60" s="24">
        <f t="shared" si="188"/>
        <v>0</v>
      </c>
      <c r="DX60" s="24">
        <f t="shared" si="188"/>
        <v>0</v>
      </c>
      <c r="DY60" s="24">
        <f t="shared" si="188"/>
        <v>0</v>
      </c>
      <c r="DZ60" s="24">
        <f t="shared" si="188"/>
        <v>0</v>
      </c>
      <c r="EA60" s="24">
        <f t="shared" si="188"/>
        <v>0</v>
      </c>
      <c r="EB60" s="24">
        <f t="shared" si="188"/>
        <v>0</v>
      </c>
      <c r="EC60" s="24">
        <f t="shared" si="188"/>
        <v>0</v>
      </c>
      <c r="ED60" s="24">
        <f t="shared" si="188"/>
        <v>0</v>
      </c>
      <c r="EE60" s="24">
        <f t="shared" ref="EE60:FJ60" si="189">ED60-EE59</f>
        <v>0</v>
      </c>
      <c r="EF60" s="24">
        <f t="shared" si="189"/>
        <v>0</v>
      </c>
      <c r="EG60" s="24">
        <f t="shared" si="189"/>
        <v>0</v>
      </c>
      <c r="EH60" s="24">
        <f t="shared" si="189"/>
        <v>0</v>
      </c>
      <c r="EI60" s="24">
        <f t="shared" si="189"/>
        <v>0</v>
      </c>
      <c r="EJ60" s="24">
        <f t="shared" si="189"/>
        <v>0</v>
      </c>
      <c r="EK60" s="24">
        <f t="shared" si="189"/>
        <v>0</v>
      </c>
      <c r="EL60" s="24">
        <f t="shared" si="189"/>
        <v>0</v>
      </c>
      <c r="EM60" s="24">
        <f t="shared" si="189"/>
        <v>0</v>
      </c>
      <c r="EN60" s="24">
        <f t="shared" si="189"/>
        <v>0</v>
      </c>
      <c r="EO60" s="24">
        <f t="shared" si="189"/>
        <v>0</v>
      </c>
      <c r="EP60" s="24">
        <f t="shared" si="189"/>
        <v>0</v>
      </c>
      <c r="EQ60" s="24">
        <f t="shared" si="189"/>
        <v>0</v>
      </c>
      <c r="ER60" s="24">
        <f t="shared" si="189"/>
        <v>0</v>
      </c>
      <c r="ES60" s="24">
        <f t="shared" si="189"/>
        <v>0</v>
      </c>
      <c r="ET60" s="24">
        <f t="shared" si="189"/>
        <v>0</v>
      </c>
      <c r="EU60" s="24">
        <f t="shared" si="189"/>
        <v>0</v>
      </c>
      <c r="EV60" s="24">
        <f t="shared" si="189"/>
        <v>0</v>
      </c>
      <c r="EW60" s="24">
        <f t="shared" si="189"/>
        <v>0</v>
      </c>
      <c r="EX60" s="24">
        <f t="shared" si="189"/>
        <v>0</v>
      </c>
      <c r="EY60" s="24">
        <f t="shared" si="189"/>
        <v>0</v>
      </c>
      <c r="EZ60" s="24">
        <f t="shared" si="189"/>
        <v>0</v>
      </c>
      <c r="FA60" s="24">
        <f t="shared" si="189"/>
        <v>0</v>
      </c>
      <c r="FB60" s="24">
        <f t="shared" si="189"/>
        <v>0</v>
      </c>
      <c r="FC60" s="24">
        <f t="shared" si="189"/>
        <v>0</v>
      </c>
      <c r="FD60" s="24">
        <f t="shared" si="189"/>
        <v>0</v>
      </c>
      <c r="FE60" s="24">
        <f t="shared" si="189"/>
        <v>0</v>
      </c>
      <c r="FF60" s="24">
        <f t="shared" si="189"/>
        <v>0</v>
      </c>
      <c r="FG60" s="24">
        <f t="shared" si="189"/>
        <v>0</v>
      </c>
      <c r="FH60" s="24">
        <f t="shared" si="189"/>
        <v>0</v>
      </c>
      <c r="FI60" s="24">
        <f t="shared" si="189"/>
        <v>0</v>
      </c>
      <c r="FJ60" s="24">
        <f t="shared" si="189"/>
        <v>0</v>
      </c>
      <c r="FK60" s="24">
        <f t="shared" ref="FK60:GP60" si="190">FJ60-FK59</f>
        <v>0</v>
      </c>
      <c r="FL60" s="24">
        <f t="shared" si="190"/>
        <v>0</v>
      </c>
      <c r="FM60" s="24">
        <f t="shared" si="190"/>
        <v>0</v>
      </c>
      <c r="FN60" s="24">
        <f t="shared" si="190"/>
        <v>0</v>
      </c>
      <c r="FO60" s="24">
        <f t="shared" si="190"/>
        <v>0</v>
      </c>
      <c r="FP60" s="24">
        <f t="shared" si="190"/>
        <v>0</v>
      </c>
      <c r="FQ60" s="24">
        <f t="shared" si="190"/>
        <v>0</v>
      </c>
      <c r="FR60" s="24">
        <f t="shared" si="190"/>
        <v>0</v>
      </c>
      <c r="FS60" s="24">
        <f t="shared" si="190"/>
        <v>0</v>
      </c>
      <c r="FT60" s="24">
        <f t="shared" si="190"/>
        <v>0</v>
      </c>
      <c r="FU60" s="24">
        <f t="shared" si="190"/>
        <v>0</v>
      </c>
      <c r="FV60" s="24">
        <f t="shared" si="190"/>
        <v>0</v>
      </c>
      <c r="FW60" s="24">
        <f t="shared" si="190"/>
        <v>0</v>
      </c>
      <c r="FX60" s="24">
        <f t="shared" si="190"/>
        <v>0</v>
      </c>
      <c r="FY60" s="24">
        <f t="shared" si="190"/>
        <v>0</v>
      </c>
      <c r="FZ60" s="24">
        <f t="shared" si="190"/>
        <v>0</v>
      </c>
      <c r="GA60" s="24">
        <f t="shared" si="190"/>
        <v>0</v>
      </c>
      <c r="GB60" s="24">
        <f t="shared" si="190"/>
        <v>0</v>
      </c>
      <c r="GC60" s="24">
        <f t="shared" si="190"/>
        <v>0</v>
      </c>
      <c r="GD60" s="24">
        <f t="shared" si="190"/>
        <v>0</v>
      </c>
      <c r="GE60" s="24">
        <f t="shared" si="190"/>
        <v>0</v>
      </c>
      <c r="GF60" s="24">
        <f t="shared" si="190"/>
        <v>0</v>
      </c>
      <c r="GG60" s="24">
        <f t="shared" si="190"/>
        <v>0</v>
      </c>
      <c r="GH60" s="24">
        <f t="shared" si="190"/>
        <v>0</v>
      </c>
      <c r="GI60" s="24">
        <f t="shared" si="190"/>
        <v>0</v>
      </c>
      <c r="GJ60" s="24">
        <f t="shared" si="190"/>
        <v>0</v>
      </c>
      <c r="GK60" s="24">
        <f t="shared" si="190"/>
        <v>0</v>
      </c>
      <c r="GL60" s="24">
        <f t="shared" si="190"/>
        <v>0</v>
      </c>
      <c r="GM60" s="24">
        <f t="shared" si="190"/>
        <v>0</v>
      </c>
      <c r="GN60" s="24">
        <f t="shared" si="190"/>
        <v>0</v>
      </c>
      <c r="GO60" s="24">
        <f t="shared" si="190"/>
        <v>0</v>
      </c>
      <c r="GP60" s="24">
        <f t="shared" si="190"/>
        <v>0</v>
      </c>
      <c r="GQ60" s="24">
        <f t="shared" ref="GQ60:HV60" si="191">GP60-GQ59</f>
        <v>0</v>
      </c>
      <c r="GR60" s="24">
        <f t="shared" si="191"/>
        <v>0</v>
      </c>
      <c r="GS60" s="24">
        <f t="shared" si="191"/>
        <v>0</v>
      </c>
      <c r="GT60" s="24">
        <f t="shared" si="191"/>
        <v>0</v>
      </c>
      <c r="GU60" s="24">
        <f t="shared" si="191"/>
        <v>0</v>
      </c>
      <c r="GV60" s="24">
        <f t="shared" si="191"/>
        <v>0</v>
      </c>
      <c r="GW60" s="24">
        <f t="shared" si="191"/>
        <v>0</v>
      </c>
      <c r="GX60" s="24">
        <f t="shared" si="191"/>
        <v>0</v>
      </c>
      <c r="GY60" s="24">
        <f t="shared" si="191"/>
        <v>0</v>
      </c>
      <c r="GZ60" s="24">
        <f t="shared" si="191"/>
        <v>0</v>
      </c>
      <c r="HA60" s="24">
        <f t="shared" si="191"/>
        <v>0</v>
      </c>
      <c r="HB60" s="24">
        <f t="shared" si="191"/>
        <v>0</v>
      </c>
      <c r="HC60" s="24">
        <f t="shared" si="191"/>
        <v>0</v>
      </c>
      <c r="HD60" s="24">
        <f t="shared" si="191"/>
        <v>0</v>
      </c>
      <c r="HE60" s="24">
        <f t="shared" si="191"/>
        <v>0</v>
      </c>
      <c r="HF60" s="24">
        <f t="shared" si="191"/>
        <v>0</v>
      </c>
      <c r="HG60" s="24">
        <f t="shared" si="191"/>
        <v>0</v>
      </c>
      <c r="HH60" s="24">
        <f t="shared" si="191"/>
        <v>0</v>
      </c>
      <c r="HI60" s="24">
        <f t="shared" si="191"/>
        <v>0</v>
      </c>
      <c r="HJ60" s="24">
        <f t="shared" si="191"/>
        <v>0</v>
      </c>
      <c r="HK60" s="24">
        <f t="shared" si="191"/>
        <v>0</v>
      </c>
      <c r="HL60" s="24">
        <f t="shared" si="191"/>
        <v>0</v>
      </c>
      <c r="HM60" s="24">
        <f t="shared" si="191"/>
        <v>0</v>
      </c>
      <c r="HN60" s="24">
        <f t="shared" si="191"/>
        <v>0</v>
      </c>
      <c r="HO60" s="24">
        <f t="shared" si="191"/>
        <v>0</v>
      </c>
      <c r="HP60" s="24">
        <f t="shared" si="191"/>
        <v>0</v>
      </c>
      <c r="HQ60" s="24">
        <f t="shared" si="191"/>
        <v>0</v>
      </c>
      <c r="HR60" s="24">
        <f t="shared" si="191"/>
        <v>0</v>
      </c>
      <c r="HS60" s="24">
        <f t="shared" si="191"/>
        <v>0</v>
      </c>
      <c r="HT60" s="24">
        <f t="shared" si="191"/>
        <v>0</v>
      </c>
      <c r="HU60" s="24">
        <f t="shared" si="191"/>
        <v>0</v>
      </c>
      <c r="HV60" s="24">
        <f t="shared" si="191"/>
        <v>0</v>
      </c>
      <c r="HW60" s="24">
        <f t="shared" ref="HW60:IR60" si="192">HV60-HW59</f>
        <v>0</v>
      </c>
      <c r="HX60" s="24">
        <f t="shared" si="192"/>
        <v>0</v>
      </c>
      <c r="HY60" s="24">
        <f t="shared" si="192"/>
        <v>0</v>
      </c>
      <c r="HZ60" s="24">
        <f t="shared" si="192"/>
        <v>0</v>
      </c>
      <c r="IA60" s="24">
        <f t="shared" si="192"/>
        <v>0</v>
      </c>
      <c r="IB60" s="24">
        <f t="shared" si="192"/>
        <v>0</v>
      </c>
      <c r="IC60" s="24">
        <f t="shared" si="192"/>
        <v>0</v>
      </c>
      <c r="ID60" s="24">
        <f t="shared" si="192"/>
        <v>0</v>
      </c>
      <c r="IE60" s="24">
        <f t="shared" si="192"/>
        <v>0</v>
      </c>
      <c r="IF60" s="24">
        <f t="shared" si="192"/>
        <v>0</v>
      </c>
      <c r="IG60" s="24">
        <f t="shared" si="192"/>
        <v>0</v>
      </c>
      <c r="IH60" s="24">
        <f t="shared" si="192"/>
        <v>0</v>
      </c>
      <c r="II60" s="24">
        <f t="shared" si="192"/>
        <v>0</v>
      </c>
      <c r="IJ60" s="24">
        <f t="shared" si="192"/>
        <v>0</v>
      </c>
      <c r="IK60" s="24">
        <f t="shared" si="192"/>
        <v>0</v>
      </c>
      <c r="IL60" s="24">
        <f t="shared" si="192"/>
        <v>0</v>
      </c>
      <c r="IM60" s="24">
        <f t="shared" si="192"/>
        <v>0</v>
      </c>
      <c r="IN60" s="24">
        <f t="shared" si="192"/>
        <v>0</v>
      </c>
      <c r="IO60" s="24">
        <f t="shared" si="192"/>
        <v>0</v>
      </c>
      <c r="IP60" s="24">
        <f t="shared" si="192"/>
        <v>0</v>
      </c>
      <c r="IQ60" s="24">
        <f t="shared" si="192"/>
        <v>0</v>
      </c>
      <c r="IR60" s="181">
        <f t="shared" si="192"/>
        <v>0</v>
      </c>
    </row>
    <row r="61" spans="1:252" s="3" customFormat="1" hidden="1" x14ac:dyDescent="0.25">
      <c r="A61" s="182"/>
      <c r="B61" s="23">
        <f>B60</f>
        <v>350000</v>
      </c>
      <c r="C61" s="23">
        <f t="shared" ref="C61:BN61" si="193">IF(B147=1,0,C60)</f>
        <v>343142.85714285716</v>
      </c>
      <c r="D61" s="23">
        <f t="shared" si="193"/>
        <v>336285.71428571432</v>
      </c>
      <c r="E61" s="23">
        <f t="shared" si="193"/>
        <v>329428.57142857148</v>
      </c>
      <c r="F61" s="23">
        <f t="shared" si="193"/>
        <v>322571.42857142864</v>
      </c>
      <c r="G61" s="23">
        <f t="shared" si="193"/>
        <v>315714.2857142858</v>
      </c>
      <c r="H61" s="23">
        <f t="shared" si="193"/>
        <v>308857.14285714296</v>
      </c>
      <c r="I61" s="23">
        <f t="shared" si="193"/>
        <v>302000.00000000012</v>
      </c>
      <c r="J61" s="23">
        <f t="shared" si="193"/>
        <v>295142.85714285728</v>
      </c>
      <c r="K61" s="23">
        <f t="shared" si="193"/>
        <v>288285.71428571444</v>
      </c>
      <c r="L61" s="23">
        <f t="shared" si="193"/>
        <v>281428.57142857159</v>
      </c>
      <c r="M61" s="23">
        <f t="shared" si="193"/>
        <v>274571.42857142875</v>
      </c>
      <c r="N61" s="23">
        <f t="shared" si="193"/>
        <v>267714.28571428591</v>
      </c>
      <c r="O61" s="23">
        <f t="shared" si="193"/>
        <v>260857.14285714304</v>
      </c>
      <c r="P61" s="23">
        <f t="shared" si="193"/>
        <v>254000.00000000017</v>
      </c>
      <c r="Q61" s="23">
        <f t="shared" si="193"/>
        <v>247142.85714285731</v>
      </c>
      <c r="R61" s="23">
        <f t="shared" si="193"/>
        <v>240285.71428571444</v>
      </c>
      <c r="S61" s="23">
        <f t="shared" si="193"/>
        <v>233428.57142857157</v>
      </c>
      <c r="T61" s="23">
        <f t="shared" si="193"/>
        <v>226571.4285714287</v>
      </c>
      <c r="U61" s="23">
        <f t="shared" si="193"/>
        <v>219714.28571428583</v>
      </c>
      <c r="V61" s="23">
        <f t="shared" si="193"/>
        <v>212857.14285714296</v>
      </c>
      <c r="W61" s="23">
        <f t="shared" si="193"/>
        <v>206000.00000000009</v>
      </c>
      <c r="X61" s="23">
        <f t="shared" si="193"/>
        <v>199142.85714285722</v>
      </c>
      <c r="Y61" s="23">
        <f t="shared" si="193"/>
        <v>192285.71428571435</v>
      </c>
      <c r="Z61" s="23">
        <f t="shared" si="193"/>
        <v>185428.57142857148</v>
      </c>
      <c r="AA61" s="23">
        <f t="shared" si="193"/>
        <v>178571.42857142861</v>
      </c>
      <c r="AB61" s="23">
        <f t="shared" si="193"/>
        <v>171714.28571428574</v>
      </c>
      <c r="AC61" s="23">
        <f t="shared" si="193"/>
        <v>164857.14285714287</v>
      </c>
      <c r="AD61" s="23">
        <f t="shared" si="193"/>
        <v>158000</v>
      </c>
      <c r="AE61" s="23">
        <f t="shared" si="193"/>
        <v>151142.85714285713</v>
      </c>
      <c r="AF61" s="23">
        <f t="shared" si="193"/>
        <v>144285.71428571426</v>
      </c>
      <c r="AG61" s="23">
        <f t="shared" si="193"/>
        <v>137428.57142857139</v>
      </c>
      <c r="AH61" s="23">
        <f t="shared" si="193"/>
        <v>130571.42857142854</v>
      </c>
      <c r="AI61" s="23">
        <f t="shared" si="193"/>
        <v>123714.28571428568</v>
      </c>
      <c r="AJ61" s="23">
        <f t="shared" si="193"/>
        <v>116857.14285714283</v>
      </c>
      <c r="AK61" s="23">
        <f t="shared" si="193"/>
        <v>109999.99999999997</v>
      </c>
      <c r="AL61" s="23">
        <f t="shared" si="193"/>
        <v>103142.85714285712</v>
      </c>
      <c r="AM61" s="23">
        <f t="shared" si="193"/>
        <v>96285.714285714261</v>
      </c>
      <c r="AN61" s="23">
        <f t="shared" si="193"/>
        <v>89428.571428571406</v>
      </c>
      <c r="AO61" s="23">
        <f t="shared" si="193"/>
        <v>82571.428571428551</v>
      </c>
      <c r="AP61" s="23">
        <f t="shared" si="193"/>
        <v>75714.285714285696</v>
      </c>
      <c r="AQ61" s="23">
        <f t="shared" si="193"/>
        <v>68857.142857142841</v>
      </c>
      <c r="AR61" s="23">
        <f t="shared" si="193"/>
        <v>61999.999999999985</v>
      </c>
      <c r="AS61" s="23">
        <f t="shared" si="193"/>
        <v>55142.85714285713</v>
      </c>
      <c r="AT61" s="23">
        <f t="shared" si="193"/>
        <v>48285.714285714275</v>
      </c>
      <c r="AU61" s="23">
        <f t="shared" si="193"/>
        <v>41428.57142857142</v>
      </c>
      <c r="AV61" s="23">
        <f t="shared" si="193"/>
        <v>34571.428571428565</v>
      </c>
      <c r="AW61" s="23">
        <f t="shared" si="193"/>
        <v>27714.28571428571</v>
      </c>
      <c r="AX61" s="23">
        <f t="shared" si="193"/>
        <v>20857.142857142855</v>
      </c>
      <c r="AY61" s="23">
        <f t="shared" si="193"/>
        <v>13999.999999999998</v>
      </c>
      <c r="AZ61" s="23">
        <f t="shared" si="193"/>
        <v>7142.8571428571413</v>
      </c>
      <c r="BA61" s="23">
        <f t="shared" si="193"/>
        <v>285.71428571428442</v>
      </c>
      <c r="BB61" s="23">
        <f t="shared" si="193"/>
        <v>0</v>
      </c>
      <c r="BC61" s="23">
        <f t="shared" si="193"/>
        <v>0</v>
      </c>
      <c r="BD61" s="23">
        <f t="shared" si="193"/>
        <v>0</v>
      </c>
      <c r="BE61" s="23">
        <f t="shared" si="193"/>
        <v>0</v>
      </c>
      <c r="BF61" s="23">
        <f t="shared" si="193"/>
        <v>0</v>
      </c>
      <c r="BG61" s="23">
        <f t="shared" si="193"/>
        <v>0</v>
      </c>
      <c r="BH61" s="23">
        <f t="shared" si="193"/>
        <v>0</v>
      </c>
      <c r="BI61" s="23">
        <f t="shared" si="193"/>
        <v>0</v>
      </c>
      <c r="BJ61" s="23">
        <f t="shared" si="193"/>
        <v>0</v>
      </c>
      <c r="BK61" s="23">
        <f t="shared" si="193"/>
        <v>0</v>
      </c>
      <c r="BL61" s="23">
        <f t="shared" si="193"/>
        <v>0</v>
      </c>
      <c r="BM61" s="23">
        <f t="shared" si="193"/>
        <v>0</v>
      </c>
      <c r="BN61" s="23">
        <f t="shared" si="193"/>
        <v>0</v>
      </c>
      <c r="BO61" s="23">
        <f t="shared" ref="BO61:DZ61" si="194">IF(BN147=1,0,BO60)</f>
        <v>0</v>
      </c>
      <c r="BP61" s="23">
        <f t="shared" si="194"/>
        <v>0</v>
      </c>
      <c r="BQ61" s="23">
        <f t="shared" si="194"/>
        <v>0</v>
      </c>
      <c r="BR61" s="23">
        <f t="shared" si="194"/>
        <v>0</v>
      </c>
      <c r="BS61" s="23">
        <f t="shared" si="194"/>
        <v>0</v>
      </c>
      <c r="BT61" s="23">
        <f t="shared" si="194"/>
        <v>0</v>
      </c>
      <c r="BU61" s="23">
        <f t="shared" si="194"/>
        <v>0</v>
      </c>
      <c r="BV61" s="23">
        <f t="shared" si="194"/>
        <v>0</v>
      </c>
      <c r="BW61" s="23">
        <f t="shared" si="194"/>
        <v>0</v>
      </c>
      <c r="BX61" s="23">
        <f t="shared" si="194"/>
        <v>0</v>
      </c>
      <c r="BY61" s="23">
        <f t="shared" si="194"/>
        <v>0</v>
      </c>
      <c r="BZ61" s="23">
        <f t="shared" si="194"/>
        <v>0</v>
      </c>
      <c r="CA61" s="23">
        <f t="shared" si="194"/>
        <v>0</v>
      </c>
      <c r="CB61" s="23">
        <f t="shared" si="194"/>
        <v>0</v>
      </c>
      <c r="CC61" s="23">
        <f t="shared" si="194"/>
        <v>0</v>
      </c>
      <c r="CD61" s="23">
        <f t="shared" si="194"/>
        <v>0</v>
      </c>
      <c r="CE61" s="23">
        <f t="shared" si="194"/>
        <v>0</v>
      </c>
      <c r="CF61" s="23">
        <f t="shared" si="194"/>
        <v>0</v>
      </c>
      <c r="CG61" s="23">
        <f t="shared" si="194"/>
        <v>0</v>
      </c>
      <c r="CH61" s="23">
        <f t="shared" si="194"/>
        <v>0</v>
      </c>
      <c r="CI61" s="23">
        <f t="shared" si="194"/>
        <v>0</v>
      </c>
      <c r="CJ61" s="23">
        <f t="shared" si="194"/>
        <v>0</v>
      </c>
      <c r="CK61" s="23">
        <f t="shared" si="194"/>
        <v>0</v>
      </c>
      <c r="CL61" s="23">
        <f t="shared" si="194"/>
        <v>0</v>
      </c>
      <c r="CM61" s="23">
        <f t="shared" si="194"/>
        <v>0</v>
      </c>
      <c r="CN61" s="23">
        <f t="shared" si="194"/>
        <v>0</v>
      </c>
      <c r="CO61" s="23">
        <f t="shared" si="194"/>
        <v>0</v>
      </c>
      <c r="CP61" s="23">
        <f t="shared" si="194"/>
        <v>0</v>
      </c>
      <c r="CQ61" s="23">
        <f t="shared" si="194"/>
        <v>0</v>
      </c>
      <c r="CR61" s="23">
        <f t="shared" si="194"/>
        <v>0</v>
      </c>
      <c r="CS61" s="23">
        <f t="shared" si="194"/>
        <v>0</v>
      </c>
      <c r="CT61" s="23">
        <f t="shared" si="194"/>
        <v>0</v>
      </c>
      <c r="CU61" s="23">
        <f t="shared" si="194"/>
        <v>0</v>
      </c>
      <c r="CV61" s="23">
        <f t="shared" si="194"/>
        <v>0</v>
      </c>
      <c r="CW61" s="23">
        <f t="shared" si="194"/>
        <v>0</v>
      </c>
      <c r="CX61" s="23">
        <f t="shared" si="194"/>
        <v>0</v>
      </c>
      <c r="CY61" s="23">
        <f t="shared" si="194"/>
        <v>0</v>
      </c>
      <c r="CZ61" s="23">
        <f t="shared" si="194"/>
        <v>0</v>
      </c>
      <c r="DA61" s="23">
        <f t="shared" si="194"/>
        <v>0</v>
      </c>
      <c r="DB61" s="23">
        <f t="shared" si="194"/>
        <v>0</v>
      </c>
      <c r="DC61" s="23">
        <f t="shared" si="194"/>
        <v>0</v>
      </c>
      <c r="DD61" s="23">
        <f t="shared" si="194"/>
        <v>0</v>
      </c>
      <c r="DE61" s="23">
        <f t="shared" si="194"/>
        <v>0</v>
      </c>
      <c r="DF61" s="23">
        <f t="shared" si="194"/>
        <v>0</v>
      </c>
      <c r="DG61" s="23">
        <f t="shared" si="194"/>
        <v>0</v>
      </c>
      <c r="DH61" s="23">
        <f t="shared" si="194"/>
        <v>0</v>
      </c>
      <c r="DI61" s="23">
        <f t="shared" si="194"/>
        <v>0</v>
      </c>
      <c r="DJ61" s="23">
        <f t="shared" si="194"/>
        <v>0</v>
      </c>
      <c r="DK61" s="23">
        <f t="shared" si="194"/>
        <v>0</v>
      </c>
      <c r="DL61" s="23">
        <f t="shared" si="194"/>
        <v>0</v>
      </c>
      <c r="DM61" s="23">
        <f t="shared" si="194"/>
        <v>0</v>
      </c>
      <c r="DN61" s="23">
        <f t="shared" si="194"/>
        <v>0</v>
      </c>
      <c r="DO61" s="23">
        <f t="shared" si="194"/>
        <v>0</v>
      </c>
      <c r="DP61" s="23">
        <f t="shared" si="194"/>
        <v>0</v>
      </c>
      <c r="DQ61" s="23">
        <f t="shared" si="194"/>
        <v>0</v>
      </c>
      <c r="DR61" s="23">
        <f t="shared" si="194"/>
        <v>0</v>
      </c>
      <c r="DS61" s="23">
        <f t="shared" si="194"/>
        <v>0</v>
      </c>
      <c r="DT61" s="23">
        <f t="shared" si="194"/>
        <v>0</v>
      </c>
      <c r="DU61" s="23">
        <f t="shared" si="194"/>
        <v>0</v>
      </c>
      <c r="DV61" s="23">
        <f t="shared" si="194"/>
        <v>0</v>
      </c>
      <c r="DW61" s="23">
        <f t="shared" si="194"/>
        <v>0</v>
      </c>
      <c r="DX61" s="23">
        <f t="shared" si="194"/>
        <v>0</v>
      </c>
      <c r="DY61" s="23">
        <f t="shared" si="194"/>
        <v>0</v>
      </c>
      <c r="DZ61" s="23">
        <f t="shared" si="194"/>
        <v>0</v>
      </c>
      <c r="EA61" s="23">
        <f t="shared" ref="EA61:GL61" si="195">IF(DZ147=1,0,EA60)</f>
        <v>0</v>
      </c>
      <c r="EB61" s="23">
        <f t="shared" si="195"/>
        <v>0</v>
      </c>
      <c r="EC61" s="23">
        <f t="shared" si="195"/>
        <v>0</v>
      </c>
      <c r="ED61" s="23">
        <f t="shared" si="195"/>
        <v>0</v>
      </c>
      <c r="EE61" s="23">
        <f t="shared" si="195"/>
        <v>0</v>
      </c>
      <c r="EF61" s="23">
        <f t="shared" si="195"/>
        <v>0</v>
      </c>
      <c r="EG61" s="23">
        <f t="shared" si="195"/>
        <v>0</v>
      </c>
      <c r="EH61" s="23">
        <f t="shared" si="195"/>
        <v>0</v>
      </c>
      <c r="EI61" s="23">
        <f t="shared" si="195"/>
        <v>0</v>
      </c>
      <c r="EJ61" s="23">
        <f t="shared" si="195"/>
        <v>0</v>
      </c>
      <c r="EK61" s="23">
        <f t="shared" si="195"/>
        <v>0</v>
      </c>
      <c r="EL61" s="23">
        <f t="shared" si="195"/>
        <v>0</v>
      </c>
      <c r="EM61" s="23">
        <f t="shared" si="195"/>
        <v>0</v>
      </c>
      <c r="EN61" s="23">
        <f t="shared" si="195"/>
        <v>0</v>
      </c>
      <c r="EO61" s="23">
        <f t="shared" si="195"/>
        <v>0</v>
      </c>
      <c r="EP61" s="23">
        <f t="shared" si="195"/>
        <v>0</v>
      </c>
      <c r="EQ61" s="23">
        <f t="shared" si="195"/>
        <v>0</v>
      </c>
      <c r="ER61" s="23">
        <f t="shared" si="195"/>
        <v>0</v>
      </c>
      <c r="ES61" s="23">
        <f t="shared" si="195"/>
        <v>0</v>
      </c>
      <c r="ET61" s="23">
        <f t="shared" si="195"/>
        <v>0</v>
      </c>
      <c r="EU61" s="23">
        <f t="shared" si="195"/>
        <v>0</v>
      </c>
      <c r="EV61" s="23">
        <f t="shared" si="195"/>
        <v>0</v>
      </c>
      <c r="EW61" s="23">
        <f t="shared" si="195"/>
        <v>0</v>
      </c>
      <c r="EX61" s="23">
        <f t="shared" si="195"/>
        <v>0</v>
      </c>
      <c r="EY61" s="23">
        <f t="shared" si="195"/>
        <v>0</v>
      </c>
      <c r="EZ61" s="23">
        <f t="shared" si="195"/>
        <v>0</v>
      </c>
      <c r="FA61" s="23">
        <f t="shared" si="195"/>
        <v>0</v>
      </c>
      <c r="FB61" s="23">
        <f t="shared" si="195"/>
        <v>0</v>
      </c>
      <c r="FC61" s="23">
        <f t="shared" si="195"/>
        <v>0</v>
      </c>
      <c r="FD61" s="23">
        <f t="shared" si="195"/>
        <v>0</v>
      </c>
      <c r="FE61" s="23">
        <f t="shared" si="195"/>
        <v>0</v>
      </c>
      <c r="FF61" s="23">
        <f t="shared" si="195"/>
        <v>0</v>
      </c>
      <c r="FG61" s="23">
        <f t="shared" si="195"/>
        <v>0</v>
      </c>
      <c r="FH61" s="23">
        <f t="shared" si="195"/>
        <v>0</v>
      </c>
      <c r="FI61" s="23">
        <f t="shared" si="195"/>
        <v>0</v>
      </c>
      <c r="FJ61" s="23">
        <f t="shared" si="195"/>
        <v>0</v>
      </c>
      <c r="FK61" s="23">
        <f t="shared" si="195"/>
        <v>0</v>
      </c>
      <c r="FL61" s="23">
        <f t="shared" si="195"/>
        <v>0</v>
      </c>
      <c r="FM61" s="23">
        <f t="shared" si="195"/>
        <v>0</v>
      </c>
      <c r="FN61" s="23">
        <f t="shared" si="195"/>
        <v>0</v>
      </c>
      <c r="FO61" s="23">
        <f t="shared" si="195"/>
        <v>0</v>
      </c>
      <c r="FP61" s="23">
        <f t="shared" si="195"/>
        <v>0</v>
      </c>
      <c r="FQ61" s="23">
        <f t="shared" si="195"/>
        <v>0</v>
      </c>
      <c r="FR61" s="23">
        <f t="shared" si="195"/>
        <v>0</v>
      </c>
      <c r="FS61" s="23">
        <f t="shared" si="195"/>
        <v>0</v>
      </c>
      <c r="FT61" s="23">
        <f t="shared" si="195"/>
        <v>0</v>
      </c>
      <c r="FU61" s="23">
        <f t="shared" si="195"/>
        <v>0</v>
      </c>
      <c r="FV61" s="23">
        <f t="shared" si="195"/>
        <v>0</v>
      </c>
      <c r="FW61" s="23">
        <f t="shared" si="195"/>
        <v>0</v>
      </c>
      <c r="FX61" s="23">
        <f t="shared" si="195"/>
        <v>0</v>
      </c>
      <c r="FY61" s="23">
        <f t="shared" si="195"/>
        <v>0</v>
      </c>
      <c r="FZ61" s="23">
        <f t="shared" si="195"/>
        <v>0</v>
      </c>
      <c r="GA61" s="23">
        <f t="shared" si="195"/>
        <v>0</v>
      </c>
      <c r="GB61" s="23">
        <f t="shared" si="195"/>
        <v>0</v>
      </c>
      <c r="GC61" s="23">
        <f t="shared" si="195"/>
        <v>0</v>
      </c>
      <c r="GD61" s="23">
        <f t="shared" si="195"/>
        <v>0</v>
      </c>
      <c r="GE61" s="23">
        <f t="shared" si="195"/>
        <v>0</v>
      </c>
      <c r="GF61" s="23">
        <f t="shared" si="195"/>
        <v>0</v>
      </c>
      <c r="GG61" s="23">
        <f t="shared" si="195"/>
        <v>0</v>
      </c>
      <c r="GH61" s="23">
        <f t="shared" si="195"/>
        <v>0</v>
      </c>
      <c r="GI61" s="23">
        <f t="shared" si="195"/>
        <v>0</v>
      </c>
      <c r="GJ61" s="23">
        <f t="shared" si="195"/>
        <v>0</v>
      </c>
      <c r="GK61" s="23">
        <f t="shared" si="195"/>
        <v>0</v>
      </c>
      <c r="GL61" s="23">
        <f t="shared" si="195"/>
        <v>0</v>
      </c>
      <c r="GM61" s="23">
        <f t="shared" ref="GM61:IR61" si="196">IF(GL147=1,0,GM60)</f>
        <v>0</v>
      </c>
      <c r="GN61" s="23">
        <f t="shared" si="196"/>
        <v>0</v>
      </c>
      <c r="GO61" s="23">
        <f t="shared" si="196"/>
        <v>0</v>
      </c>
      <c r="GP61" s="23">
        <f t="shared" si="196"/>
        <v>0</v>
      </c>
      <c r="GQ61" s="23">
        <f t="shared" si="196"/>
        <v>0</v>
      </c>
      <c r="GR61" s="23">
        <f t="shared" si="196"/>
        <v>0</v>
      </c>
      <c r="GS61" s="23">
        <f t="shared" si="196"/>
        <v>0</v>
      </c>
      <c r="GT61" s="23">
        <f t="shared" si="196"/>
        <v>0</v>
      </c>
      <c r="GU61" s="23">
        <f t="shared" si="196"/>
        <v>0</v>
      </c>
      <c r="GV61" s="23">
        <f t="shared" si="196"/>
        <v>0</v>
      </c>
      <c r="GW61" s="23">
        <f t="shared" si="196"/>
        <v>0</v>
      </c>
      <c r="GX61" s="23">
        <f t="shared" si="196"/>
        <v>0</v>
      </c>
      <c r="GY61" s="23">
        <f t="shared" si="196"/>
        <v>0</v>
      </c>
      <c r="GZ61" s="23">
        <f t="shared" si="196"/>
        <v>0</v>
      </c>
      <c r="HA61" s="23">
        <f t="shared" si="196"/>
        <v>0</v>
      </c>
      <c r="HB61" s="23">
        <f t="shared" si="196"/>
        <v>0</v>
      </c>
      <c r="HC61" s="23">
        <f t="shared" si="196"/>
        <v>0</v>
      </c>
      <c r="HD61" s="23">
        <f t="shared" si="196"/>
        <v>0</v>
      </c>
      <c r="HE61" s="23">
        <f t="shared" si="196"/>
        <v>0</v>
      </c>
      <c r="HF61" s="23">
        <f t="shared" si="196"/>
        <v>0</v>
      </c>
      <c r="HG61" s="23">
        <f t="shared" si="196"/>
        <v>0</v>
      </c>
      <c r="HH61" s="23">
        <f t="shared" si="196"/>
        <v>0</v>
      </c>
      <c r="HI61" s="23">
        <f t="shared" si="196"/>
        <v>0</v>
      </c>
      <c r="HJ61" s="23">
        <f t="shared" si="196"/>
        <v>0</v>
      </c>
      <c r="HK61" s="23">
        <f t="shared" si="196"/>
        <v>0</v>
      </c>
      <c r="HL61" s="23">
        <f t="shared" si="196"/>
        <v>0</v>
      </c>
      <c r="HM61" s="23">
        <f t="shared" si="196"/>
        <v>0</v>
      </c>
      <c r="HN61" s="23">
        <f t="shared" si="196"/>
        <v>0</v>
      </c>
      <c r="HO61" s="23">
        <f t="shared" si="196"/>
        <v>0</v>
      </c>
      <c r="HP61" s="23">
        <f t="shared" si="196"/>
        <v>0</v>
      </c>
      <c r="HQ61" s="23">
        <f t="shared" si="196"/>
        <v>0</v>
      </c>
      <c r="HR61" s="23">
        <f t="shared" si="196"/>
        <v>0</v>
      </c>
      <c r="HS61" s="23">
        <f t="shared" si="196"/>
        <v>0</v>
      </c>
      <c r="HT61" s="23">
        <f t="shared" si="196"/>
        <v>0</v>
      </c>
      <c r="HU61" s="23">
        <f t="shared" si="196"/>
        <v>0</v>
      </c>
      <c r="HV61" s="23">
        <f t="shared" si="196"/>
        <v>0</v>
      </c>
      <c r="HW61" s="23">
        <f t="shared" si="196"/>
        <v>0</v>
      </c>
      <c r="HX61" s="23">
        <f t="shared" si="196"/>
        <v>0</v>
      </c>
      <c r="HY61" s="23">
        <f t="shared" si="196"/>
        <v>0</v>
      </c>
      <c r="HZ61" s="23">
        <f t="shared" si="196"/>
        <v>0</v>
      </c>
      <c r="IA61" s="23">
        <f t="shared" si="196"/>
        <v>0</v>
      </c>
      <c r="IB61" s="23">
        <f t="shared" si="196"/>
        <v>0</v>
      </c>
      <c r="IC61" s="23">
        <f t="shared" si="196"/>
        <v>0</v>
      </c>
      <c r="ID61" s="23">
        <f t="shared" si="196"/>
        <v>0</v>
      </c>
      <c r="IE61" s="23">
        <f t="shared" si="196"/>
        <v>0</v>
      </c>
      <c r="IF61" s="23">
        <f t="shared" si="196"/>
        <v>0</v>
      </c>
      <c r="IG61" s="23">
        <f t="shared" si="196"/>
        <v>0</v>
      </c>
      <c r="IH61" s="23">
        <f t="shared" si="196"/>
        <v>0</v>
      </c>
      <c r="II61" s="23">
        <f t="shared" si="196"/>
        <v>0</v>
      </c>
      <c r="IJ61" s="23">
        <f t="shared" si="196"/>
        <v>0</v>
      </c>
      <c r="IK61" s="23">
        <f t="shared" si="196"/>
        <v>0</v>
      </c>
      <c r="IL61" s="23">
        <f t="shared" si="196"/>
        <v>0</v>
      </c>
      <c r="IM61" s="23">
        <f t="shared" si="196"/>
        <v>0</v>
      </c>
      <c r="IN61" s="23">
        <f t="shared" si="196"/>
        <v>0</v>
      </c>
      <c r="IO61" s="23">
        <f t="shared" si="196"/>
        <v>0</v>
      </c>
      <c r="IP61" s="23">
        <f t="shared" si="196"/>
        <v>0</v>
      </c>
      <c r="IQ61" s="23">
        <f t="shared" si="196"/>
        <v>0</v>
      </c>
      <c r="IR61" s="183">
        <f t="shared" si="196"/>
        <v>0</v>
      </c>
    </row>
    <row r="62" spans="1:252" s="7" customFormat="1" hidden="1" x14ac:dyDescent="0.25">
      <c r="A62" s="177"/>
      <c r="B62" s="24"/>
      <c r="C62" s="24">
        <f>IF(AND(B63-(Results!$D$64*Results!$C$45)&gt;0,C59+C57=0),Results!$D$64*Results!$C$45,B63)</f>
        <v>70000</v>
      </c>
      <c r="D62" s="24">
        <f>IF(AND(C63-(Results!$D$64*Results!$C$45)&gt;0,D59+D57=0),Results!$D$64*Results!$C$45,C63)</f>
        <v>70000</v>
      </c>
      <c r="E62" s="24">
        <f>IF(AND(D63-(Results!$D$64*Results!$C$45)&gt;0,E59+E57=0),Results!$D$64*Results!$C$45,D63)</f>
        <v>70000</v>
      </c>
      <c r="F62" s="24">
        <f>IF(AND(E63-(Results!$D$64*Results!$C$45)&gt;0,F59+F57=0),Results!$D$64*Results!$C$45,E63)</f>
        <v>70000</v>
      </c>
      <c r="G62" s="24">
        <f>IF(AND(F63-(Results!$D$64*Results!$C$45)&gt;0,G59+G57=0),Results!$D$64*Results!$C$45,F63)</f>
        <v>70000</v>
      </c>
      <c r="H62" s="24">
        <f>IF(AND(G63-(Results!$D$64*Results!$C$45)&gt;0,H59+H57=0),Results!$D$64*Results!$C$45,G63)</f>
        <v>70000</v>
      </c>
      <c r="I62" s="24">
        <f>IF(AND(H63-(Results!$D$64*Results!$C$45)&gt;0,I59+I57=0),Results!$D$64*Results!$C$45,H63)</f>
        <v>70000</v>
      </c>
      <c r="J62" s="24">
        <f>IF(AND(I63-(Results!$D$64*Results!$C$45)&gt;0,J59+J57=0),Results!$D$64*Results!$C$45,I63)</f>
        <v>70000</v>
      </c>
      <c r="K62" s="24">
        <f>IF(AND(J63-(Results!$D$64*Results!$C$45)&gt;0,K59+K57=0),Results!$D$64*Results!$C$45,J63)</f>
        <v>70000</v>
      </c>
      <c r="L62" s="24">
        <f>IF(AND(K63-(Results!$D$64*Results!$C$45)&gt;0,L59+L57=0),Results!$D$64*Results!$C$45,K63)</f>
        <v>70000</v>
      </c>
      <c r="M62" s="24">
        <f>IF(AND(L63-(Results!$D$64*Results!$C$45)&gt;0,M59+M57=0),Results!$D$64*Results!$C$45,L63)</f>
        <v>70000</v>
      </c>
      <c r="N62" s="24">
        <f>IF(AND(M63-(Results!$D$64*Results!$C$45)&gt;0,N59+N57=0),Results!$D$64*Results!$C$45,M63)</f>
        <v>70000</v>
      </c>
      <c r="O62" s="24">
        <f>IF(AND(N63-(Results!$D$64*Results!$C$45)&gt;0,O59+O57=0),Results!$D$64*Results!$C$45,N63)</f>
        <v>70000</v>
      </c>
      <c r="P62" s="24">
        <f>IF(AND(O63-(Results!$D$64*Results!$C$45)&gt;0,P59+P57=0),Results!$D$64*Results!$C$45,O63)</f>
        <v>70000</v>
      </c>
      <c r="Q62" s="24">
        <f>IF(AND(P63-(Results!$D$64*Results!$C$45)&gt;0,Q59+Q57=0),Results!$D$64*Results!$C$45,P63)</f>
        <v>70000</v>
      </c>
      <c r="R62" s="24">
        <f>IF(AND(Q63-(Results!$D$64*Results!$C$45)&gt;0,R59+R57=0),Results!$D$64*Results!$C$45,Q63)</f>
        <v>70000</v>
      </c>
      <c r="S62" s="24">
        <f>IF(AND(R63-(Results!$D$64*Results!$C$45)&gt;0,S59+S57=0),Results!$D$64*Results!$C$45,R63)</f>
        <v>70000</v>
      </c>
      <c r="T62" s="24">
        <f>IF(AND(S63-(Results!$D$64*Results!$C$45)&gt;0,T59+T57=0),Results!$D$64*Results!$C$45,S63)</f>
        <v>70000</v>
      </c>
      <c r="U62" s="24">
        <f>IF(AND(T63-(Results!$D$64*Results!$C$45)&gt;0,U59+U57=0),Results!$D$64*Results!$C$45,T63)</f>
        <v>70000</v>
      </c>
      <c r="V62" s="24">
        <f>IF(AND(U63-(Results!$D$64*Results!$C$45)&gt;0,V59+V57=0),Results!$D$64*Results!$C$45,U63)</f>
        <v>70000</v>
      </c>
      <c r="W62" s="24">
        <f>IF(AND(V63-(Results!$D$64*Results!$C$45)&gt;0,W59+W57=0),Results!$D$64*Results!$C$45,V63)</f>
        <v>70000</v>
      </c>
      <c r="X62" s="24">
        <f>IF(AND(W63-(Results!$D$64*Results!$C$45)&gt;0,X59+X57=0),Results!$D$64*Results!$C$45,W63)</f>
        <v>70000</v>
      </c>
      <c r="Y62" s="24">
        <f>IF(AND(X63-(Results!$D$64*Results!$C$45)&gt;0,Y59+Y57=0),Results!$D$64*Results!$C$45,X63)</f>
        <v>70000</v>
      </c>
      <c r="Z62" s="24">
        <f>IF(AND(Y63-(Results!$D$64*Results!$C$45)&gt;0,Z59+Z57=0),Results!$D$64*Results!$C$45,Y63)</f>
        <v>70000</v>
      </c>
      <c r="AA62" s="24">
        <f>IF(AND(Z63-(Results!$D$64*Results!$C$45)&gt;0,AA59+AA57=0),Results!$D$64*Results!$C$45,Z63)</f>
        <v>70000</v>
      </c>
      <c r="AB62" s="24">
        <f>IF(AND(AA63-(Results!$D$64*Results!$C$45)&gt;0,AB59+AB57=0),Results!$D$64*Results!$C$45,AA63)</f>
        <v>70000</v>
      </c>
      <c r="AC62" s="24">
        <f>IF(AND(AB63-(Results!$D$64*Results!$C$45)&gt;0,AC59+AC57=0),Results!$D$64*Results!$C$45,AB63)</f>
        <v>70000</v>
      </c>
      <c r="AD62" s="24">
        <f>IF(AND(AC63-(Results!$D$64*Results!$C$45)&gt;0,AD59+AD57=0),Results!$D$64*Results!$C$45,AC63)</f>
        <v>70000</v>
      </c>
      <c r="AE62" s="24">
        <f>IF(AND(AD63-(Results!$D$64*Results!$C$45)&gt;0,AE59+AE57=0),Results!$D$64*Results!$C$45,AD63)</f>
        <v>70000</v>
      </c>
      <c r="AF62" s="24">
        <f>IF(AND(AE63-(Results!$D$64*Results!$C$45)&gt;0,AF59+AF57=0),Results!$D$64*Results!$C$45,AE63)</f>
        <v>70000</v>
      </c>
      <c r="AG62" s="24">
        <f>IF(AND(AF63-(Results!$D$64*Results!$C$45)&gt;0,AG59+AG57=0),Results!$D$64*Results!$C$45,AF63)</f>
        <v>70000</v>
      </c>
      <c r="AH62" s="24">
        <f>IF(AND(AG63-(Results!$D$64*Results!$C$45)&gt;0,AH59+AH57=0),Results!$D$64*Results!$C$45,AG63)</f>
        <v>70000</v>
      </c>
      <c r="AI62" s="24">
        <f>IF(AND(AH63-(Results!$D$64*Results!$C$45)&gt;0,AI59+AI57=0),Results!$D$64*Results!$C$45,AH63)</f>
        <v>70000</v>
      </c>
      <c r="AJ62" s="24">
        <f>IF(AND(AI63-(Results!$D$64*Results!$C$45)&gt;0,AJ59+AJ57=0),Results!$D$64*Results!$C$45,AI63)</f>
        <v>70000</v>
      </c>
      <c r="AK62" s="24">
        <f>IF(AND(AJ63-(Results!$D$64*Results!$C$45)&gt;0,AK59+AK57=0),Results!$D$64*Results!$C$45,AJ63)</f>
        <v>70000</v>
      </c>
      <c r="AL62" s="24">
        <f>IF(AND(AK63-(Results!$D$64*Results!$C$45)&gt;0,AL59+AL57=0),Results!$D$64*Results!$C$45,AK63)</f>
        <v>70000</v>
      </c>
      <c r="AM62" s="24">
        <f>IF(AND(AL63-(Results!$D$64*Results!$C$45)&gt;0,AM59+AM57=0),Results!$D$64*Results!$C$45,AL63)</f>
        <v>70000</v>
      </c>
      <c r="AN62" s="24">
        <f>IF(AND(AM63-(Results!$D$64*Results!$C$45)&gt;0,AN59+AN57=0),Results!$D$64*Results!$C$45,AM63)</f>
        <v>70000</v>
      </c>
      <c r="AO62" s="24">
        <f>IF(AND(AN63-(Results!$D$64*Results!$C$45)&gt;0,AO59+AO57=0),Results!$D$64*Results!$C$45,AN63)</f>
        <v>70000</v>
      </c>
      <c r="AP62" s="24">
        <f>IF(AND(AO63-(Results!$D$64*Results!$C$45)&gt;0,AP59+AP57=0),Results!$D$64*Results!$C$45,AO63)</f>
        <v>70000</v>
      </c>
      <c r="AQ62" s="24">
        <f>IF(AND(AP63-(Results!$D$64*Results!$C$45)&gt;0,AQ59+AQ57=0),Results!$D$64*Results!$C$45,AP63)</f>
        <v>70000</v>
      </c>
      <c r="AR62" s="24">
        <f>IF(AND(AQ63-(Results!$D$64*Results!$C$45)&gt;0,AR59+AR57=0),Results!$D$64*Results!$C$45,AQ63)</f>
        <v>70000</v>
      </c>
      <c r="AS62" s="24">
        <f>IF(AND(AR63-(Results!$D$64*Results!$C$45)&gt;0,AS59+AS57=0),Results!$D$64*Results!$C$45,AR63)</f>
        <v>70000</v>
      </c>
      <c r="AT62" s="24">
        <f>IF(AND(AS63-(Results!$D$64*Results!$C$45)&gt;0,AT59+AT57=0),Results!$D$64*Results!$C$45,AS63)</f>
        <v>70000</v>
      </c>
      <c r="AU62" s="24">
        <f>IF(AND(AT63-(Results!$D$64*Results!$C$45)&gt;0,AU59+AU57=0),Results!$D$64*Results!$C$45,AT63)</f>
        <v>70000</v>
      </c>
      <c r="AV62" s="24">
        <f>IF(AND(AU63-(Results!$D$64*Results!$C$45)&gt;0,AV59+AV57=0),Results!$D$64*Results!$C$45,AU63)</f>
        <v>70000</v>
      </c>
      <c r="AW62" s="24">
        <f>IF(AND(AV63-(Results!$D$64*Results!$C$45)&gt;0,AW59+AW57=0),Results!$D$64*Results!$C$45,AV63)</f>
        <v>70000</v>
      </c>
      <c r="AX62" s="24">
        <f>IF(AND(AW63-(Results!$D$64*Results!$C$45)&gt;0,AX59+AX57=0),Results!$D$64*Results!$C$45,AW63)</f>
        <v>70000</v>
      </c>
      <c r="AY62" s="24">
        <f>IF(AND(AX63-(Results!$D$64*Results!$C$45)&gt;0,AY59+AY57=0),Results!$D$64*Results!$C$45,AX63)</f>
        <v>70000</v>
      </c>
      <c r="AZ62" s="24">
        <f>IF(AND(AY63-(Results!$D$64*Results!$C$45)&gt;0,AZ59+AZ57=0),Results!$D$64*Results!$C$45,AY63)</f>
        <v>70000</v>
      </c>
      <c r="BA62" s="24">
        <f>IF(AND(AZ63-(Results!$D$64*Results!$C$45)&gt;0,BA59+BA57=0),Results!$D$64*Results!$C$45,AZ63)</f>
        <v>70000</v>
      </c>
      <c r="BB62" s="24">
        <f>IF(AND(BA63-(Results!$D$64*Results!$C$45)&gt;0,BB59+BB57=0),Results!$D$64*Results!$C$45,BA63)</f>
        <v>70000</v>
      </c>
      <c r="BC62" s="24">
        <f>IF(AND(BB63-(Results!$D$64*Results!$C$45)&gt;0,BC59+BC57=0),Results!$D$64*Results!$C$45,BB63)</f>
        <v>70000</v>
      </c>
      <c r="BD62" s="24">
        <f>IF(AND(BC63-(Results!$D$64*Results!$C$45)&gt;0,BD59+BD57=0),Results!$D$64*Results!$C$45,BC63)</f>
        <v>70000</v>
      </c>
      <c r="BE62" s="24">
        <f>IF(AND(BD63-(Results!$D$64*Results!$C$45)&gt;0,BE59+BE57=0),Results!$D$64*Results!$C$45,BD63)</f>
        <v>70000</v>
      </c>
      <c r="BF62" s="24">
        <f>IF(AND(BE63-(Results!$D$64*Results!$C$45)&gt;0,BF59+BF57=0),Results!$D$64*Results!$C$45,BE63)</f>
        <v>70000</v>
      </c>
      <c r="BG62" s="24">
        <f>IF(AND(BF63-(Results!$D$64*Results!$C$45)&gt;0,BG59+BG57=0),Results!$D$64*Results!$C$45,BF63)</f>
        <v>70000</v>
      </c>
      <c r="BH62" s="24">
        <f>IF(AND(BG63-(Results!$D$64*Results!$C$45)&gt;0,BH59+BH57=0),Results!$D$64*Results!$C$45,BG63)</f>
        <v>70000</v>
      </c>
      <c r="BI62" s="24">
        <f>IF(AND(BH63-(Results!$D$64*Results!$C$45)&gt;0,BI59+BI57=0),Results!$D$64*Results!$C$45,BH63)</f>
        <v>70000</v>
      </c>
      <c r="BJ62" s="24">
        <f>IF(AND(BI63-(Results!$D$64*Results!$C$45)&gt;0,BJ59+BJ57=0),Results!$D$64*Results!$C$45,BI63)</f>
        <v>70000</v>
      </c>
      <c r="BK62" s="24">
        <f>IF(AND(BJ63-(Results!$D$64*Results!$C$45)&gt;0,BK59+BK57=0),Results!$D$64*Results!$C$45,BJ63)</f>
        <v>70000</v>
      </c>
      <c r="BL62" s="24">
        <f>IF(AND(BK63-(Results!$D$64*Results!$C$45)&gt;0,BL59+BL57=0),Results!$D$64*Results!$C$45,BK63)</f>
        <v>70000</v>
      </c>
      <c r="BM62" s="24">
        <f>IF(AND(BL63-(Results!$D$64*Results!$C$45)&gt;0,BM59+BM57=0),Results!$D$64*Results!$C$45,BL63)</f>
        <v>960</v>
      </c>
      <c r="BN62" s="24">
        <f>IF(AND(BM63-(Results!$D$64*Results!$C$45)&gt;0,BN59+BN57=0),Results!$D$64*Results!$C$45,BM63)</f>
        <v>960</v>
      </c>
      <c r="BO62" s="24">
        <f>IF(AND(BN63-(Results!$D$64*Results!$C$45)&gt;0,BO59+BO57=0),Results!$D$64*Results!$C$45,BN63)</f>
        <v>960</v>
      </c>
      <c r="BP62" s="24">
        <f>IF(AND(BO63-(Results!$D$64*Results!$C$45)&gt;0,BP59+BP57=0),Results!$D$64*Results!$C$45,BO63)</f>
        <v>960</v>
      </c>
      <c r="BQ62" s="24">
        <f>IF(AND(BP63-(Results!$D$64*Results!$C$45)&gt;0,BQ59+BQ57=0),Results!$D$64*Results!$C$45,BP63)</f>
        <v>960</v>
      </c>
      <c r="BR62" s="24">
        <f>IF(AND(BQ63-(Results!$D$64*Results!$C$45)&gt;0,BR59+BR57=0),Results!$D$64*Results!$C$45,BQ63)</f>
        <v>960</v>
      </c>
      <c r="BS62" s="24">
        <f>IF(AND(BR63-(Results!$D$64*Results!$C$45)&gt;0,BS59+BS57=0),Results!$D$64*Results!$C$45,BR63)</f>
        <v>960</v>
      </c>
      <c r="BT62" s="24">
        <f>IF(AND(BS63-(Results!$D$64*Results!$C$45)&gt;0,BT59+BT57=0),Results!$D$64*Results!$C$45,BS63)</f>
        <v>960</v>
      </c>
      <c r="BU62" s="24">
        <f>IF(AND(BT63-(Results!$D$64*Results!$C$45)&gt;0,BU59+BU57=0),Results!$D$64*Results!$C$45,BT63)</f>
        <v>960</v>
      </c>
      <c r="BV62" s="24">
        <f>IF(AND(BU63-(Results!$D$64*Results!$C$45)&gt;0,BV59+BV57=0),Results!$D$64*Results!$C$45,BU63)</f>
        <v>960</v>
      </c>
      <c r="BW62" s="24">
        <f>IF(AND(BV63-(Results!$D$64*Results!$C$45)&gt;0,BW59+BW57=0),Results!$D$64*Results!$C$45,BV63)</f>
        <v>960</v>
      </c>
      <c r="BX62" s="24">
        <f>IF(AND(BW63-(Results!$D$64*Results!$C$45)&gt;0,BX59+BX57=0),Results!$D$64*Results!$C$45,BW63)</f>
        <v>960</v>
      </c>
      <c r="BY62" s="24">
        <f>IF(AND(BX63-(Results!$D$64*Results!$C$45)&gt;0,BY59+BY57=0),Results!$D$64*Results!$C$45,BX63)</f>
        <v>960</v>
      </c>
      <c r="BZ62" s="24">
        <f>IF(AND(BY63-(Results!$D$64*Results!$C$45)&gt;0,BZ59+BZ57=0),Results!$D$64*Results!$C$45,BY63)</f>
        <v>960</v>
      </c>
      <c r="CA62" s="24">
        <f>IF(AND(BZ63-(Results!$D$64*Results!$C$45)&gt;0,CA59+CA57=0),Results!$D$64*Results!$C$45,BZ63)</f>
        <v>960</v>
      </c>
      <c r="CB62" s="24">
        <f>IF(AND(CA63-(Results!$D$64*Results!$C$45)&gt;0,CB59+CB57=0),Results!$D$64*Results!$C$45,CA63)</f>
        <v>960</v>
      </c>
      <c r="CC62" s="24">
        <f>IF(AND(CB63-(Results!$D$64*Results!$C$45)&gt;0,CC59+CC57=0),Results!$D$64*Results!$C$45,CB63)</f>
        <v>960</v>
      </c>
      <c r="CD62" s="24">
        <f>IF(AND(CC63-(Results!$D$64*Results!$C$45)&gt;0,CD59+CD57=0),Results!$D$64*Results!$C$45,CC63)</f>
        <v>960</v>
      </c>
      <c r="CE62" s="24">
        <f>IF(AND(CD63-(Results!$D$64*Results!$C$45)&gt;0,CE59+CE57=0),Results!$D$64*Results!$C$45,CD63)</f>
        <v>960</v>
      </c>
      <c r="CF62" s="24">
        <f>IF(AND(CE63-(Results!$D$64*Results!$C$45)&gt;0,CF59+CF57=0),Results!$D$64*Results!$C$45,CE63)</f>
        <v>960</v>
      </c>
      <c r="CG62" s="24">
        <f>IF(AND(CF63-(Results!$D$64*Results!$C$45)&gt;0,CG59+CG57=0),Results!$D$64*Results!$C$45,CF63)</f>
        <v>960</v>
      </c>
      <c r="CH62" s="24">
        <f>IF(AND(CG63-(Results!$D$64*Results!$C$45)&gt;0,CH59+CH57=0),Results!$D$64*Results!$C$45,CG63)</f>
        <v>960</v>
      </c>
      <c r="CI62" s="24">
        <f>IF(AND(CH63-(Results!$D$64*Results!$C$45)&gt;0,CI59+CI57=0),Results!$D$64*Results!$C$45,CH63)</f>
        <v>960</v>
      </c>
      <c r="CJ62" s="24">
        <f>IF(AND(CI63-(Results!$D$64*Results!$C$45)&gt;0,CJ59+CJ57=0),Results!$D$64*Results!$C$45,CI63)</f>
        <v>960</v>
      </c>
      <c r="CK62" s="24">
        <f>IF(AND(CJ63-(Results!$D$64*Results!$C$45)&gt;0,CK59+CK57=0),Results!$D$64*Results!$C$45,CJ63)</f>
        <v>960</v>
      </c>
      <c r="CL62" s="24">
        <f>IF(AND(CK63-(Results!$D$64*Results!$C$45)&gt;0,CL59+CL57=0),Results!$D$64*Results!$C$45,CK63)</f>
        <v>960</v>
      </c>
      <c r="CM62" s="24">
        <f>IF(AND(CL63-(Results!$D$64*Results!$C$45)&gt;0,CM59+CM57=0),Results!$D$64*Results!$C$45,CL63)</f>
        <v>960</v>
      </c>
      <c r="CN62" s="24">
        <f>IF(AND(CM63-(Results!$D$64*Results!$C$45)&gt;0,CN59+CN57=0),Results!$D$64*Results!$C$45,CM63)</f>
        <v>960</v>
      </c>
      <c r="CO62" s="24">
        <f>IF(AND(CN63-(Results!$D$64*Results!$C$45)&gt;0,CO59+CO57=0),Results!$D$64*Results!$C$45,CN63)</f>
        <v>960</v>
      </c>
      <c r="CP62" s="24">
        <f>IF(AND(CO63-(Results!$D$64*Results!$C$45)&gt;0,CP59+CP57=0),Results!$D$64*Results!$C$45,CO63)</f>
        <v>960</v>
      </c>
      <c r="CQ62" s="24">
        <f>IF(AND(CP63-(Results!$D$64*Results!$C$45)&gt;0,CQ59+CQ57=0),Results!$D$64*Results!$C$45,CP63)</f>
        <v>960</v>
      </c>
      <c r="CR62" s="24">
        <f>IF(AND(CQ63-(Results!$D$64*Results!$C$45)&gt;0,CR59+CR57=0),Results!$D$64*Results!$C$45,CQ63)</f>
        <v>960</v>
      </c>
      <c r="CS62" s="24">
        <f>IF(AND(CR63-(Results!$D$64*Results!$C$45)&gt;0,CS59+CS57=0),Results!$D$64*Results!$C$45,CR63)</f>
        <v>960</v>
      </c>
      <c r="CT62" s="24">
        <f>IF(AND(CS63-(Results!$D$64*Results!$C$45)&gt;0,CT59+CT57=0),Results!$D$64*Results!$C$45,CS63)</f>
        <v>960</v>
      </c>
      <c r="CU62" s="24">
        <f>IF(AND(CT63-(Results!$D$64*Results!$C$45)&gt;0,CU59+CU57=0),Results!$D$64*Results!$C$45,CT63)</f>
        <v>960</v>
      </c>
      <c r="CV62" s="24">
        <f>IF(AND(CU63-(Results!$D$64*Results!$C$45)&gt;0,CV59+CV57=0),Results!$D$64*Results!$C$45,CU63)</f>
        <v>960</v>
      </c>
      <c r="CW62" s="24">
        <f>IF(AND(CV63-(Results!$D$64*Results!$C$45)&gt;0,CW59+CW57=0),Results!$D$64*Results!$C$45,CV63)</f>
        <v>960</v>
      </c>
      <c r="CX62" s="24">
        <f>IF(AND(CW63-(Results!$D$64*Results!$C$45)&gt;0,CX59+CX57=0),Results!$D$64*Results!$C$45,CW63)</f>
        <v>960</v>
      </c>
      <c r="CY62" s="24">
        <f>IF(AND(CX63-(Results!$D$64*Results!$C$45)&gt;0,CY59+CY57=0),Results!$D$64*Results!$C$45,CX63)</f>
        <v>960</v>
      </c>
      <c r="CZ62" s="24">
        <f>IF(AND(CY63-(Results!$D$64*Results!$C$45)&gt;0,CZ59+CZ57=0),Results!$D$64*Results!$C$45,CY63)</f>
        <v>960</v>
      </c>
      <c r="DA62" s="24">
        <f>IF(AND(CZ63-(Results!$D$64*Results!$C$45)&gt;0,DA59+DA57=0),Results!$D$64*Results!$C$45,CZ63)</f>
        <v>960</v>
      </c>
      <c r="DB62" s="24">
        <f>IF(AND(DA63-(Results!$D$64*Results!$C$45)&gt;0,DB59+DB57=0),Results!$D$64*Results!$C$45,DA63)</f>
        <v>960</v>
      </c>
      <c r="DC62" s="24">
        <f>IF(AND(DB63-(Results!$D$64*Results!$C$45)&gt;0,DC59+DC57=0),Results!$D$64*Results!$C$45,DB63)</f>
        <v>960</v>
      </c>
      <c r="DD62" s="24">
        <f>IF(AND(DC63-(Results!$D$64*Results!$C$45)&gt;0,DD59+DD57=0),Results!$D$64*Results!$C$45,DC63)</f>
        <v>960</v>
      </c>
      <c r="DE62" s="24">
        <f>IF(AND(DD63-(Results!$D$64*Results!$C$45)&gt;0,DE59+DE57=0),Results!$D$64*Results!$C$45,DD63)</f>
        <v>960</v>
      </c>
      <c r="DF62" s="24">
        <f>IF(AND(DE63-(Results!$D$64*Results!$C$45)&gt;0,DF59+DF57=0),Results!$D$64*Results!$C$45,DE63)</f>
        <v>960</v>
      </c>
      <c r="DG62" s="24">
        <f>IF(AND(DF63-(Results!$D$64*Results!$C$45)&gt;0,DG59+DG57=0),Results!$D$64*Results!$C$45,DF63)</f>
        <v>960</v>
      </c>
      <c r="DH62" s="24">
        <f>IF(AND(DG63-(Results!$D$64*Results!$C$45)&gt;0,DH59+DH57=0),Results!$D$64*Results!$C$45,DG63)</f>
        <v>960</v>
      </c>
      <c r="DI62" s="24">
        <f>IF(AND(DH63-(Results!$D$64*Results!$C$45)&gt;0,DI59+DI57=0),Results!$D$64*Results!$C$45,DH63)</f>
        <v>960</v>
      </c>
      <c r="DJ62" s="24">
        <f>IF(AND(DI63-(Results!$D$64*Results!$C$45)&gt;0,DJ59+DJ57=0),Results!$D$64*Results!$C$45,DI63)</f>
        <v>960</v>
      </c>
      <c r="DK62" s="24">
        <f>IF(AND(DJ63-(Results!$D$64*Results!$C$45)&gt;0,DK59+DK57=0),Results!$D$64*Results!$C$45,DJ63)</f>
        <v>960</v>
      </c>
      <c r="DL62" s="24">
        <f>IF(AND(DK63-(Results!$D$64*Results!$C$45)&gt;0,DL59+DL57=0),Results!$D$64*Results!$C$45,DK63)</f>
        <v>960</v>
      </c>
      <c r="DM62" s="24">
        <f>IF(AND(DL63-(Results!$D$64*Results!$C$45)&gt;0,DM59+DM57=0),Results!$D$64*Results!$C$45,DL63)</f>
        <v>960</v>
      </c>
      <c r="DN62" s="24">
        <f>IF(AND(DM63-(Results!$D$64*Results!$C$45)&gt;0,DN59+DN57=0),Results!$D$64*Results!$C$45,DM63)</f>
        <v>960</v>
      </c>
      <c r="DO62" s="24">
        <f>IF(AND(DN63-(Results!$D$64*Results!$C$45)&gt;0,DO59+DO57=0),Results!$D$64*Results!$C$45,DN63)</f>
        <v>960</v>
      </c>
      <c r="DP62" s="24">
        <f>IF(AND(DO63-(Results!$D$64*Results!$C$45)&gt;0,DP59+DP57=0),Results!$D$64*Results!$C$45,DO63)</f>
        <v>960</v>
      </c>
      <c r="DQ62" s="24">
        <f>IF(AND(DP63-(Results!$D$64*Results!$C$45)&gt;0,DQ59+DQ57=0),Results!$D$64*Results!$C$45,DP63)</f>
        <v>960</v>
      </c>
      <c r="DR62" s="24">
        <f>IF(AND(DQ63-(Results!$D$64*Results!$C$45)&gt;0,DR59+DR57=0),Results!$D$64*Results!$C$45,DQ63)</f>
        <v>960</v>
      </c>
      <c r="DS62" s="24">
        <f>IF(AND(DR63-(Results!$D$64*Results!$C$45)&gt;0,DS59+DS57=0),Results!$D$64*Results!$C$45,DR63)</f>
        <v>960</v>
      </c>
      <c r="DT62" s="24">
        <f>IF(AND(DS63-(Results!$D$64*Results!$C$45)&gt;0,DT59+DT57=0),Results!$D$64*Results!$C$45,DS63)</f>
        <v>960</v>
      </c>
      <c r="DU62" s="24">
        <f>IF(AND(DT63-(Results!$D$64*Results!$C$45)&gt;0,DU59+DU57=0),Results!$D$64*Results!$C$45,DT63)</f>
        <v>960</v>
      </c>
      <c r="DV62" s="24">
        <f>IF(AND(DU63-(Results!$D$64*Results!$C$45)&gt;0,DV59+DV57=0),Results!$D$64*Results!$C$45,DU63)</f>
        <v>960</v>
      </c>
      <c r="DW62" s="24">
        <f>IF(AND(DV63-(Results!$D$64*Results!$C$45)&gt;0,DW59+DW57=0),Results!$D$64*Results!$C$45,DV63)</f>
        <v>960</v>
      </c>
      <c r="DX62" s="24">
        <f>IF(AND(DW63-(Results!$D$64*Results!$C$45)&gt;0,DX59+DX57=0),Results!$D$64*Results!$C$45,DW63)</f>
        <v>960</v>
      </c>
      <c r="DY62" s="24">
        <f>IF(AND(DX63-(Results!$D$64*Results!$C$45)&gt;0,DY59+DY57=0),Results!$D$64*Results!$C$45,DX63)</f>
        <v>960</v>
      </c>
      <c r="DZ62" s="24">
        <f>IF(AND(DY63-(Results!$D$64*Results!$C$45)&gt;0,DZ59+DZ57=0),Results!$D$64*Results!$C$45,DY63)</f>
        <v>960</v>
      </c>
      <c r="EA62" s="24">
        <f>IF(AND(DZ63-(Results!$D$64*Results!$C$45)&gt;0,EA59+EA57=0),Results!$D$64*Results!$C$45,DZ63)</f>
        <v>960</v>
      </c>
      <c r="EB62" s="24">
        <f>IF(AND(EA63-(Results!$D$64*Results!$C$45)&gt;0,EB59+EB57=0),Results!$D$64*Results!$C$45,EA63)</f>
        <v>960</v>
      </c>
      <c r="EC62" s="24">
        <f>IF(AND(EB63-(Results!$D$64*Results!$C$45)&gt;0,EC59+EC57=0),Results!$D$64*Results!$C$45,EB63)</f>
        <v>960</v>
      </c>
      <c r="ED62" s="24">
        <f>IF(AND(EC63-(Results!$D$64*Results!$C$45)&gt;0,ED59+ED57=0),Results!$D$64*Results!$C$45,EC63)</f>
        <v>960</v>
      </c>
      <c r="EE62" s="24">
        <f>IF(AND(ED63-(Results!$D$64*Results!$C$45)&gt;0,EE59+EE57=0),Results!$D$64*Results!$C$45,ED63)</f>
        <v>960</v>
      </c>
      <c r="EF62" s="24">
        <f>IF(AND(EE63-(Results!$D$64*Results!$C$45)&gt;0,EF59+EF57=0),Results!$D$64*Results!$C$45,EE63)</f>
        <v>960</v>
      </c>
      <c r="EG62" s="24">
        <f>IF(AND(EF63-(Results!$D$64*Results!$C$45)&gt;0,EG59+EG57=0),Results!$D$64*Results!$C$45,EF63)</f>
        <v>880</v>
      </c>
      <c r="EH62" s="24">
        <f>IF(AND(EG63-(Results!$D$64*Results!$C$45)&gt;0,EH59+EH57=0),Results!$D$64*Results!$C$45,EG63)</f>
        <v>0</v>
      </c>
      <c r="EI62" s="24">
        <f>IF(AND(EH63-(Results!$D$64*Results!$C$45)&gt;0,EI59+EI57=0),Results!$D$64*Results!$C$45,EH63)</f>
        <v>0</v>
      </c>
      <c r="EJ62" s="24">
        <f>IF(AND(EI63-(Results!$D$64*Results!$C$45)&gt;0,EJ59+EJ57=0),Results!$D$64*Results!$C$45,EI63)</f>
        <v>0</v>
      </c>
      <c r="EK62" s="24">
        <f>IF(AND(EJ63-(Results!$D$64*Results!$C$45)&gt;0,EK59+EK57=0),Results!$D$64*Results!$C$45,EJ63)</f>
        <v>0</v>
      </c>
      <c r="EL62" s="24">
        <f>IF(AND(EK63-(Results!$D$64*Results!$C$45)&gt;0,EL59+EL57=0),Results!$D$64*Results!$C$45,EK63)</f>
        <v>0</v>
      </c>
      <c r="EM62" s="24">
        <f>IF(AND(EL63-(Results!$D$64*Results!$C$45)&gt;0,EM59+EM57=0),Results!$D$64*Results!$C$45,EL63)</f>
        <v>0</v>
      </c>
      <c r="EN62" s="24">
        <f>IF(AND(EM63-(Results!$D$64*Results!$C$45)&gt;0,EN59+EN57=0),Results!$D$64*Results!$C$45,EM63)</f>
        <v>0</v>
      </c>
      <c r="EO62" s="24">
        <f>IF(AND(EN63-(Results!$D$64*Results!$C$45)&gt;0,EO59+EO57=0),Results!$D$64*Results!$C$45,EN63)</f>
        <v>0</v>
      </c>
      <c r="EP62" s="24">
        <f>IF(AND(EO63-(Results!$D$64*Results!$C$45)&gt;0,EP59+EP57=0),Results!$D$64*Results!$C$45,EO63)</f>
        <v>0</v>
      </c>
      <c r="EQ62" s="24">
        <f>IF(AND(EP63-(Results!$D$64*Results!$C$45)&gt;0,EQ59+EQ57=0),Results!$D$64*Results!$C$45,EP63)</f>
        <v>0</v>
      </c>
      <c r="ER62" s="24">
        <f>IF(AND(EQ63-(Results!$D$64*Results!$C$45)&gt;0,ER59+ER57=0),Results!$D$64*Results!$C$45,EQ63)</f>
        <v>0</v>
      </c>
      <c r="ES62" s="24">
        <f>IF(AND(ER63-(Results!$D$64*Results!$C$45)&gt;0,ES59+ES57=0),Results!$D$64*Results!$C$45,ER63)</f>
        <v>0</v>
      </c>
      <c r="ET62" s="24">
        <f>IF(AND(ES63-(Results!$D$64*Results!$C$45)&gt;0,ET59+ET57=0),Results!$D$64*Results!$C$45,ES63)</f>
        <v>0</v>
      </c>
      <c r="EU62" s="24">
        <f>IF(AND(ET63-(Results!$D$64*Results!$C$45)&gt;0,EU59+EU57=0),Results!$D$64*Results!$C$45,ET63)</f>
        <v>0</v>
      </c>
      <c r="EV62" s="24">
        <f>IF(AND(EU63-(Results!$D$64*Results!$C$45)&gt;0,EV59+EV57=0),Results!$D$64*Results!$C$45,EU63)</f>
        <v>0</v>
      </c>
      <c r="EW62" s="24">
        <f>IF(AND(EV63-(Results!$D$64*Results!$C$45)&gt;0,EW59+EW57=0),Results!$D$64*Results!$C$45,EV63)</f>
        <v>0</v>
      </c>
      <c r="EX62" s="24">
        <f>IF(AND(EW63-(Results!$D$64*Results!$C$45)&gt;0,EX59+EX57=0),Results!$D$64*Results!$C$45,EW63)</f>
        <v>0</v>
      </c>
      <c r="EY62" s="24">
        <f>IF(AND(EX63-(Results!$D$64*Results!$C$45)&gt;0,EY59+EY57=0),Results!$D$64*Results!$C$45,EX63)</f>
        <v>0</v>
      </c>
      <c r="EZ62" s="24">
        <f>IF(AND(EY63-(Results!$D$64*Results!$C$45)&gt;0,EZ59+EZ57=0),Results!$D$64*Results!$C$45,EY63)</f>
        <v>0</v>
      </c>
      <c r="FA62" s="24">
        <f>IF(AND(EZ63-(Results!$D$64*Results!$C$45)&gt;0,FA59+FA57=0),Results!$D$64*Results!$C$45,EZ63)</f>
        <v>0</v>
      </c>
      <c r="FB62" s="24">
        <f>IF(AND(FA63-(Results!$D$64*Results!$C$45)&gt;0,FB59+FB57=0),Results!$D$64*Results!$C$45,FA63)</f>
        <v>0</v>
      </c>
      <c r="FC62" s="24">
        <f>IF(AND(FB63-(Results!$D$64*Results!$C$45)&gt;0,FC59+FC57=0),Results!$D$64*Results!$C$45,FB63)</f>
        <v>0</v>
      </c>
      <c r="FD62" s="24">
        <f>IF(AND(FC63-(Results!$D$64*Results!$C$45)&gt;0,FD59+FD57=0),Results!$D$64*Results!$C$45,FC63)</f>
        <v>0</v>
      </c>
      <c r="FE62" s="24">
        <f>IF(AND(FD63-(Results!$D$64*Results!$C$45)&gt;0,FE59+FE57=0),Results!$D$64*Results!$C$45,FD63)</f>
        <v>0</v>
      </c>
      <c r="FF62" s="24">
        <f>IF(AND(FE63-(Results!$D$64*Results!$C$45)&gt;0,FF59+FF57=0),Results!$D$64*Results!$C$45,FE63)</f>
        <v>0</v>
      </c>
      <c r="FG62" s="24">
        <f>IF(AND(FF63-(Results!$D$64*Results!$C$45)&gt;0,FG59+FG57=0),Results!$D$64*Results!$C$45,FF63)</f>
        <v>0</v>
      </c>
      <c r="FH62" s="24">
        <f>IF(AND(FG63-(Results!$D$64*Results!$C$45)&gt;0,FH59+FH57=0),Results!$D$64*Results!$C$45,FG63)</f>
        <v>0</v>
      </c>
      <c r="FI62" s="24">
        <f>IF(AND(FH63-(Results!$D$64*Results!$C$45)&gt;0,FI59+FI57=0),Results!$D$64*Results!$C$45,FH63)</f>
        <v>0</v>
      </c>
      <c r="FJ62" s="24">
        <f>IF(AND(FI63-(Results!$D$64*Results!$C$45)&gt;0,FJ59+FJ57=0),Results!$D$64*Results!$C$45,FI63)</f>
        <v>0</v>
      </c>
      <c r="FK62" s="24">
        <f>IF(AND(FJ63-(Results!$D$64*Results!$C$45)&gt;0,FK59+FK57=0),Results!$D$64*Results!$C$45,FJ63)</f>
        <v>0</v>
      </c>
      <c r="FL62" s="24">
        <f>IF(AND(FK63-(Results!$D$64*Results!$C$45)&gt;0,FL59+FL57=0),Results!$D$64*Results!$C$45,FK63)</f>
        <v>0</v>
      </c>
      <c r="FM62" s="24">
        <f>IF(AND(FL63-(Results!$D$64*Results!$C$45)&gt;0,FM59+FM57=0),Results!$D$64*Results!$C$45,FL63)</f>
        <v>0</v>
      </c>
      <c r="FN62" s="24">
        <f>IF(AND(FM63-(Results!$D$64*Results!$C$45)&gt;0,FN59+FN57=0),Results!$D$64*Results!$C$45,FM63)</f>
        <v>0</v>
      </c>
      <c r="FO62" s="24">
        <f>IF(AND(FN63-(Results!$D$64*Results!$C$45)&gt;0,FO59+FO57=0),Results!$D$64*Results!$C$45,FN63)</f>
        <v>0</v>
      </c>
      <c r="FP62" s="24">
        <f>IF(AND(FO63-(Results!$D$64*Results!$C$45)&gt;0,FP59+FP57=0),Results!$D$64*Results!$C$45,FO63)</f>
        <v>0</v>
      </c>
      <c r="FQ62" s="24">
        <f>IF(AND(FP63-(Results!$D$64*Results!$C$45)&gt;0,FQ59+FQ57=0),Results!$D$64*Results!$C$45,FP63)</f>
        <v>0</v>
      </c>
      <c r="FR62" s="24">
        <f>IF(AND(FQ63-(Results!$D$64*Results!$C$45)&gt;0,FR59+FR57=0),Results!$D$64*Results!$C$45,FQ63)</f>
        <v>0</v>
      </c>
      <c r="FS62" s="24">
        <f>IF(AND(FR63-(Results!$D$64*Results!$C$45)&gt;0,FS59+FS57=0),Results!$D$64*Results!$C$45,FR63)</f>
        <v>0</v>
      </c>
      <c r="FT62" s="24">
        <f>IF(AND(FS63-(Results!$D$64*Results!$C$45)&gt;0,FT59+FT57=0),Results!$D$64*Results!$C$45,FS63)</f>
        <v>0</v>
      </c>
      <c r="FU62" s="24">
        <f>IF(AND(FT63-(Results!$D$64*Results!$C$45)&gt;0,FU59+FU57=0),Results!$D$64*Results!$C$45,FT63)</f>
        <v>0</v>
      </c>
      <c r="FV62" s="24">
        <f>IF(AND(FU63-(Results!$D$64*Results!$C$45)&gt;0,FV59+FV57=0),Results!$D$64*Results!$C$45,FU63)</f>
        <v>0</v>
      </c>
      <c r="FW62" s="24">
        <f>IF(AND(FV63-(Results!$D$64*Results!$C$45)&gt;0,FW59+FW57=0),Results!$D$64*Results!$C$45,FV63)</f>
        <v>0</v>
      </c>
      <c r="FX62" s="24">
        <f>IF(AND(FW63-(Results!$D$64*Results!$C$45)&gt;0,FX59+FX57=0),Results!$D$64*Results!$C$45,FW63)</f>
        <v>0</v>
      </c>
      <c r="FY62" s="24">
        <f>IF(AND(FX63-(Results!$D$64*Results!$C$45)&gt;0,FY59+FY57=0),Results!$D$64*Results!$C$45,FX63)</f>
        <v>0</v>
      </c>
      <c r="FZ62" s="24">
        <f>IF(AND(FY63-(Results!$D$64*Results!$C$45)&gt;0,FZ59+FZ57=0),Results!$D$64*Results!$C$45,FY63)</f>
        <v>0</v>
      </c>
      <c r="GA62" s="24">
        <f>IF(AND(FZ63-(Results!$D$64*Results!$C$45)&gt;0,GA59+GA57=0),Results!$D$64*Results!$C$45,FZ63)</f>
        <v>0</v>
      </c>
      <c r="GB62" s="24">
        <f>IF(AND(GA63-(Results!$D$64*Results!$C$45)&gt;0,GB59+GB57=0),Results!$D$64*Results!$C$45,GA63)</f>
        <v>0</v>
      </c>
      <c r="GC62" s="24">
        <f>IF(AND(GB63-(Results!$D$64*Results!$C$45)&gt;0,GC59+GC57=0),Results!$D$64*Results!$C$45,GB63)</f>
        <v>0</v>
      </c>
      <c r="GD62" s="24">
        <f>IF(AND(GC63-(Results!$D$64*Results!$C$45)&gt;0,GD59+GD57=0),Results!$D$64*Results!$C$45,GC63)</f>
        <v>0</v>
      </c>
      <c r="GE62" s="24">
        <f>IF(AND(GD63-(Results!$D$64*Results!$C$45)&gt;0,GE59+GE57=0),Results!$D$64*Results!$C$45,GD63)</f>
        <v>0</v>
      </c>
      <c r="GF62" s="24">
        <f>IF(AND(GE63-(Results!$D$64*Results!$C$45)&gt;0,GF59+GF57=0),Results!$D$64*Results!$C$45,GE63)</f>
        <v>0</v>
      </c>
      <c r="GG62" s="24">
        <f>IF(AND(GF63-(Results!$D$64*Results!$C$45)&gt;0,GG59+GG57=0),Results!$D$64*Results!$C$45,GF63)</f>
        <v>0</v>
      </c>
      <c r="GH62" s="24">
        <f>IF(AND(GG63-(Results!$D$64*Results!$C$45)&gt;0,GH59+GH57=0),Results!$D$64*Results!$C$45,GG63)</f>
        <v>0</v>
      </c>
      <c r="GI62" s="24">
        <f>IF(AND(GH63-(Results!$D$64*Results!$C$45)&gt;0,GI59+GI57=0),Results!$D$64*Results!$C$45,GH63)</f>
        <v>0</v>
      </c>
      <c r="GJ62" s="24">
        <f>IF(AND(GI63-(Results!$D$64*Results!$C$45)&gt;0,GJ59+GJ57=0),Results!$D$64*Results!$C$45,GI63)</f>
        <v>0</v>
      </c>
      <c r="GK62" s="24">
        <f>IF(AND(GJ63-(Results!$D$64*Results!$C$45)&gt;0,GK59+GK57=0),Results!$D$64*Results!$C$45,GJ63)</f>
        <v>0</v>
      </c>
      <c r="GL62" s="24">
        <f>IF(AND(GK63-(Results!$D$64*Results!$C$45)&gt;0,GL59+GL57=0),Results!$D$64*Results!$C$45,GK63)</f>
        <v>0</v>
      </c>
      <c r="GM62" s="24">
        <f>IF(AND(GL63-(Results!$D$64*Results!$C$45)&gt;0,GM59+GM57=0),Results!$D$64*Results!$C$45,GL63)</f>
        <v>0</v>
      </c>
      <c r="GN62" s="24">
        <f>IF(AND(GM63-(Results!$D$64*Results!$C$45)&gt;0,GN59+GN57=0),Results!$D$64*Results!$C$45,GM63)</f>
        <v>0</v>
      </c>
      <c r="GO62" s="24">
        <f>IF(AND(GN63-(Results!$D$64*Results!$C$45)&gt;0,GO59+GO57=0),Results!$D$64*Results!$C$45,GN63)</f>
        <v>0</v>
      </c>
      <c r="GP62" s="24">
        <f>IF(AND(GO63-(Results!$D$64*Results!$C$45)&gt;0,GP59+GP57=0),Results!$D$64*Results!$C$45,GO63)</f>
        <v>0</v>
      </c>
      <c r="GQ62" s="24">
        <f>IF(AND(GP63-(Results!$D$64*Results!$C$45)&gt;0,GQ59+GQ57=0),Results!$D$64*Results!$C$45,GP63)</f>
        <v>0</v>
      </c>
      <c r="GR62" s="24">
        <f>IF(AND(GQ63-(Results!$D$64*Results!$C$45)&gt;0,GR59+GR57=0),Results!$D$64*Results!$C$45,GQ63)</f>
        <v>0</v>
      </c>
      <c r="GS62" s="24">
        <f>IF(AND(GR63-(Results!$D$64*Results!$C$45)&gt;0,GS59+GS57=0),Results!$D$64*Results!$C$45,GR63)</f>
        <v>0</v>
      </c>
      <c r="GT62" s="24">
        <f>IF(AND(GS63-(Results!$D$64*Results!$C$45)&gt;0,GT59+GT57=0),Results!$D$64*Results!$C$45,GS63)</f>
        <v>0</v>
      </c>
      <c r="GU62" s="24">
        <f>IF(AND(GT63-(Results!$D$64*Results!$C$45)&gt;0,GU59+GU57=0),Results!$D$64*Results!$C$45,GT63)</f>
        <v>0</v>
      </c>
      <c r="GV62" s="24">
        <f>IF(AND(GU63-(Results!$D$64*Results!$C$45)&gt;0,GV59+GV57=0),Results!$D$64*Results!$C$45,GU63)</f>
        <v>0</v>
      </c>
      <c r="GW62" s="24">
        <f>IF(AND(GV63-(Results!$D$64*Results!$C$45)&gt;0,GW59+GW57=0),Results!$D$64*Results!$C$45,GV63)</f>
        <v>0</v>
      </c>
      <c r="GX62" s="24">
        <f>IF(AND(GW63-(Results!$D$64*Results!$C$45)&gt;0,GX59+GX57=0),Results!$D$64*Results!$C$45,GW63)</f>
        <v>0</v>
      </c>
      <c r="GY62" s="24">
        <f>IF(AND(GX63-(Results!$D$64*Results!$C$45)&gt;0,GY59+GY57=0),Results!$D$64*Results!$C$45,GX63)</f>
        <v>0</v>
      </c>
      <c r="GZ62" s="24">
        <f>IF(AND(GY63-(Results!$D$64*Results!$C$45)&gt;0,GZ59+GZ57=0),Results!$D$64*Results!$C$45,GY63)</f>
        <v>0</v>
      </c>
      <c r="HA62" s="24">
        <f>IF(AND(GZ63-(Results!$D$64*Results!$C$45)&gt;0,HA59+HA57=0),Results!$D$64*Results!$C$45,GZ63)</f>
        <v>0</v>
      </c>
      <c r="HB62" s="24">
        <f>IF(AND(HA63-(Results!$D$64*Results!$C$45)&gt;0,HB59+HB57=0),Results!$D$64*Results!$C$45,HA63)</f>
        <v>0</v>
      </c>
      <c r="HC62" s="24">
        <f>IF(AND(HB63-(Results!$D$64*Results!$C$45)&gt;0,HC59+HC57=0),Results!$D$64*Results!$C$45,HB63)</f>
        <v>0</v>
      </c>
      <c r="HD62" s="24">
        <f>IF(AND(HC63-(Results!$D$64*Results!$C$45)&gt;0,HD59+HD57=0),Results!$D$64*Results!$C$45,HC63)</f>
        <v>0</v>
      </c>
      <c r="HE62" s="24">
        <f>IF(AND(HD63-(Results!$D$64*Results!$C$45)&gt;0,HE59+HE57=0),Results!$D$64*Results!$C$45,HD63)</f>
        <v>0</v>
      </c>
      <c r="HF62" s="24">
        <f>IF(AND(HE63-(Results!$D$64*Results!$C$45)&gt;0,HF59+HF57=0),Results!$D$64*Results!$C$45,HE63)</f>
        <v>0</v>
      </c>
      <c r="HG62" s="24">
        <f>IF(AND(HF63-(Results!$D$64*Results!$C$45)&gt;0,HG59+HG57=0),Results!$D$64*Results!$C$45,HF63)</f>
        <v>0</v>
      </c>
      <c r="HH62" s="24">
        <f>IF(AND(HG63-(Results!$D$64*Results!$C$45)&gt;0,HH59+HH57=0),Results!$D$64*Results!$C$45,HG63)</f>
        <v>0</v>
      </c>
      <c r="HI62" s="24">
        <f>IF(AND(HH63-(Results!$D$64*Results!$C$45)&gt;0,HI59+HI57=0),Results!$D$64*Results!$C$45,HH63)</f>
        <v>0</v>
      </c>
      <c r="HJ62" s="24">
        <f>IF(AND(HI63-(Results!$D$64*Results!$C$45)&gt;0,HJ59+HJ57=0),Results!$D$64*Results!$C$45,HI63)</f>
        <v>0</v>
      </c>
      <c r="HK62" s="24">
        <f>IF(AND(HJ63-(Results!$D$64*Results!$C$45)&gt;0,HK59+HK57=0),Results!$D$64*Results!$C$45,HJ63)</f>
        <v>0</v>
      </c>
      <c r="HL62" s="24">
        <f>IF(AND(HK63-(Results!$D$64*Results!$C$45)&gt;0,HL59+HL57=0),Results!$D$64*Results!$C$45,HK63)</f>
        <v>0</v>
      </c>
      <c r="HM62" s="24">
        <f>IF(AND(HL63-(Results!$D$64*Results!$C$45)&gt;0,HM59+HM57=0),Results!$D$64*Results!$C$45,HL63)</f>
        <v>0</v>
      </c>
      <c r="HN62" s="24">
        <f>IF(AND(HM63-(Results!$D$64*Results!$C$45)&gt;0,HN59+HN57=0),Results!$D$64*Results!$C$45,HM63)</f>
        <v>0</v>
      </c>
      <c r="HO62" s="24">
        <f>IF(AND(HN63-(Results!$D$64*Results!$C$45)&gt;0,HO59+HO57=0),Results!$D$64*Results!$C$45,HN63)</f>
        <v>0</v>
      </c>
      <c r="HP62" s="24">
        <f>IF(AND(HO63-(Results!$D$64*Results!$C$45)&gt;0,HP59+HP57=0),Results!$D$64*Results!$C$45,HO63)</f>
        <v>0</v>
      </c>
      <c r="HQ62" s="24">
        <f>IF(AND(HP63-(Results!$D$64*Results!$C$45)&gt;0,HQ59+HQ57=0),Results!$D$64*Results!$C$45,HP63)</f>
        <v>0</v>
      </c>
      <c r="HR62" s="24">
        <f>IF(AND(HQ63-(Results!$D$64*Results!$C$45)&gt;0,HR59+HR57=0),Results!$D$64*Results!$C$45,HQ63)</f>
        <v>0</v>
      </c>
      <c r="HS62" s="24">
        <f>IF(AND(HR63-(Results!$D$64*Results!$C$45)&gt;0,HS59+HS57=0),Results!$D$64*Results!$C$45,HR63)</f>
        <v>0</v>
      </c>
      <c r="HT62" s="24">
        <f>IF(AND(HS63-(Results!$D$64*Results!$C$45)&gt;0,HT59+HT57=0),Results!$D$64*Results!$C$45,HS63)</f>
        <v>0</v>
      </c>
      <c r="HU62" s="24">
        <f>IF(AND(HT63-(Results!$D$64*Results!$C$45)&gt;0,HU59+HU57=0),Results!$D$64*Results!$C$45,HT63)</f>
        <v>0</v>
      </c>
      <c r="HV62" s="24">
        <f>IF(AND(HU63-(Results!$D$64*Results!$C$45)&gt;0,HV59+HV57=0),Results!$D$64*Results!$C$45,HU63)</f>
        <v>0</v>
      </c>
      <c r="HW62" s="24">
        <f>IF(AND(HV63-(Results!$D$64*Results!$C$45)&gt;0,HW59+HW57=0),Results!$D$64*Results!$C$45,HV63)</f>
        <v>0</v>
      </c>
      <c r="HX62" s="24">
        <f>IF(AND(HW63-(Results!$D$64*Results!$C$45)&gt;0,HX59+HX57=0),Results!$D$64*Results!$C$45,HW63)</f>
        <v>0</v>
      </c>
      <c r="HY62" s="24">
        <f>IF(AND(HX63-(Results!$D$64*Results!$C$45)&gt;0,HY59+HY57=0),Results!$D$64*Results!$C$45,HX63)</f>
        <v>0</v>
      </c>
      <c r="HZ62" s="24">
        <f>IF(AND(HY63-(Results!$D$64*Results!$C$45)&gt;0,HZ59+HZ57=0),Results!$D$64*Results!$C$45,HY63)</f>
        <v>0</v>
      </c>
      <c r="IA62" s="24">
        <f>IF(AND(HZ63-(Results!$D$64*Results!$C$45)&gt;0,IA59+IA57=0),Results!$D$64*Results!$C$45,HZ63)</f>
        <v>0</v>
      </c>
      <c r="IB62" s="24">
        <f>IF(AND(IA63-(Results!$D$64*Results!$C$45)&gt;0,IB59+IB57=0),Results!$D$64*Results!$C$45,IA63)</f>
        <v>0</v>
      </c>
      <c r="IC62" s="24">
        <f>IF(AND(IB63-(Results!$D$64*Results!$C$45)&gt;0,IC59+IC57=0),Results!$D$64*Results!$C$45,IB63)</f>
        <v>0</v>
      </c>
      <c r="ID62" s="24">
        <f>IF(AND(IC63-(Results!$D$64*Results!$C$45)&gt;0,ID59+ID57=0),Results!$D$64*Results!$C$45,IC63)</f>
        <v>0</v>
      </c>
      <c r="IE62" s="24">
        <f>IF(AND(ID63-(Results!$D$64*Results!$C$45)&gt;0,IE59+IE57=0),Results!$D$64*Results!$C$45,ID63)</f>
        <v>0</v>
      </c>
      <c r="IF62" s="24">
        <f>IF(AND(IE63-(Results!$D$64*Results!$C$45)&gt;0,IF59+IF57=0),Results!$D$64*Results!$C$45,IE63)</f>
        <v>0</v>
      </c>
      <c r="IG62" s="24">
        <f>IF(AND(IF63-(Results!$D$64*Results!$C$45)&gt;0,IG59+IG57=0),Results!$D$64*Results!$C$45,IF63)</f>
        <v>0</v>
      </c>
      <c r="IH62" s="24">
        <f>IF(AND(IG63-(Results!$D$64*Results!$C$45)&gt;0,IH59+IH57=0),Results!$D$64*Results!$C$45,IG63)</f>
        <v>0</v>
      </c>
      <c r="II62" s="24">
        <f>IF(AND(IH63-(Results!$D$64*Results!$C$45)&gt;0,II59+II57=0),Results!$D$64*Results!$C$45,IH63)</f>
        <v>0</v>
      </c>
      <c r="IJ62" s="24">
        <f>IF(AND(II63-(Results!$D$64*Results!$C$45)&gt;0,IJ59+IJ57=0),Results!$D$64*Results!$C$45,II63)</f>
        <v>0</v>
      </c>
      <c r="IK62" s="24">
        <f>IF(AND(IJ63-(Results!$D$64*Results!$C$45)&gt;0,IK59+IK57=0),Results!$D$64*Results!$C$45,IJ63)</f>
        <v>0</v>
      </c>
      <c r="IL62" s="24">
        <f>IF(AND(IK63-(Results!$D$64*Results!$C$45)&gt;0,IL59+IL57=0),Results!$D$64*Results!$C$45,IK63)</f>
        <v>0</v>
      </c>
      <c r="IM62" s="24">
        <f>IF(AND(IL63-(Results!$D$64*Results!$C$45)&gt;0,IM59+IM57=0),Results!$D$64*Results!$C$45,IL63)</f>
        <v>0</v>
      </c>
      <c r="IN62" s="24">
        <f>IF(AND(IM63-(Results!$D$64*Results!$C$45)&gt;0,IN59+IN57=0),Results!$D$64*Results!$C$45,IM63)</f>
        <v>0</v>
      </c>
      <c r="IO62" s="24">
        <f>IF(AND(IN63-(Results!$D$64*Results!$C$45)&gt;0,IO59+IO57=0),Results!$D$64*Results!$C$45,IN63)</f>
        <v>0</v>
      </c>
      <c r="IP62" s="24">
        <f>IF(AND(IO63-(Results!$D$64*Results!$C$45)&gt;0,IP59+IP57=0),Results!$D$64*Results!$C$45,IO63)</f>
        <v>0</v>
      </c>
      <c r="IQ62" s="24">
        <f>IF(AND(IP63-(Results!$D$64*Results!$C$45)&gt;0,IQ59+IQ57=0),Results!$D$64*Results!$C$45,IP63)</f>
        <v>0</v>
      </c>
      <c r="IR62" s="181">
        <f>IF(AND(IQ63-(Results!$D$64*Results!$C$45)&gt;0,IR59+IR57=0),Results!$D$64*Results!$C$45,IQ63)</f>
        <v>0</v>
      </c>
    </row>
    <row r="63" spans="1:252" s="7" customFormat="1" hidden="1" x14ac:dyDescent="0.25">
      <c r="A63" s="177"/>
      <c r="B63" s="24">
        <f>Results!$D$62</f>
        <v>70000</v>
      </c>
      <c r="C63" s="24">
        <f t="shared" ref="C63:AH63" si="197">IF(C59+C57&gt;0,B63,B63-C62)</f>
        <v>70000</v>
      </c>
      <c r="D63" s="24">
        <f t="shared" si="197"/>
        <v>70000</v>
      </c>
      <c r="E63" s="24">
        <f t="shared" si="197"/>
        <v>70000</v>
      </c>
      <c r="F63" s="24">
        <f t="shared" si="197"/>
        <v>70000</v>
      </c>
      <c r="G63" s="24">
        <f t="shared" si="197"/>
        <v>70000</v>
      </c>
      <c r="H63" s="24">
        <f t="shared" si="197"/>
        <v>70000</v>
      </c>
      <c r="I63" s="24">
        <f t="shared" si="197"/>
        <v>70000</v>
      </c>
      <c r="J63" s="24">
        <f t="shared" si="197"/>
        <v>70000</v>
      </c>
      <c r="K63" s="24">
        <f t="shared" si="197"/>
        <v>70000</v>
      </c>
      <c r="L63" s="24">
        <f t="shared" si="197"/>
        <v>70000</v>
      </c>
      <c r="M63" s="24">
        <f t="shared" si="197"/>
        <v>70000</v>
      </c>
      <c r="N63" s="24">
        <f t="shared" si="197"/>
        <v>70000</v>
      </c>
      <c r="O63" s="24">
        <f t="shared" si="197"/>
        <v>70000</v>
      </c>
      <c r="P63" s="24">
        <f t="shared" si="197"/>
        <v>70000</v>
      </c>
      <c r="Q63" s="24">
        <f t="shared" si="197"/>
        <v>70000</v>
      </c>
      <c r="R63" s="24">
        <f t="shared" si="197"/>
        <v>70000</v>
      </c>
      <c r="S63" s="24">
        <f t="shared" si="197"/>
        <v>70000</v>
      </c>
      <c r="T63" s="24">
        <f t="shared" si="197"/>
        <v>70000</v>
      </c>
      <c r="U63" s="24">
        <f t="shared" si="197"/>
        <v>70000</v>
      </c>
      <c r="V63" s="24">
        <f t="shared" si="197"/>
        <v>70000</v>
      </c>
      <c r="W63" s="24">
        <f t="shared" si="197"/>
        <v>70000</v>
      </c>
      <c r="X63" s="24">
        <f t="shared" si="197"/>
        <v>70000</v>
      </c>
      <c r="Y63" s="24">
        <f t="shared" si="197"/>
        <v>70000</v>
      </c>
      <c r="Z63" s="24">
        <f t="shared" si="197"/>
        <v>70000</v>
      </c>
      <c r="AA63" s="24">
        <f t="shared" si="197"/>
        <v>70000</v>
      </c>
      <c r="AB63" s="24">
        <f t="shared" si="197"/>
        <v>70000</v>
      </c>
      <c r="AC63" s="24">
        <f t="shared" si="197"/>
        <v>70000</v>
      </c>
      <c r="AD63" s="24">
        <f t="shared" si="197"/>
        <v>70000</v>
      </c>
      <c r="AE63" s="24">
        <f t="shared" si="197"/>
        <v>70000</v>
      </c>
      <c r="AF63" s="24">
        <f t="shared" si="197"/>
        <v>70000</v>
      </c>
      <c r="AG63" s="24">
        <f t="shared" si="197"/>
        <v>70000</v>
      </c>
      <c r="AH63" s="24">
        <f t="shared" si="197"/>
        <v>70000</v>
      </c>
      <c r="AI63" s="24">
        <f t="shared" ref="AI63:BN63" si="198">IF(AI59+AI57&gt;0,AH63,AH63-AI62)</f>
        <v>70000</v>
      </c>
      <c r="AJ63" s="24">
        <f t="shared" si="198"/>
        <v>70000</v>
      </c>
      <c r="AK63" s="24">
        <f t="shared" si="198"/>
        <v>70000</v>
      </c>
      <c r="AL63" s="24">
        <f t="shared" si="198"/>
        <v>70000</v>
      </c>
      <c r="AM63" s="24">
        <f t="shared" si="198"/>
        <v>70000</v>
      </c>
      <c r="AN63" s="24">
        <f t="shared" si="198"/>
        <v>70000</v>
      </c>
      <c r="AO63" s="24">
        <f t="shared" si="198"/>
        <v>70000</v>
      </c>
      <c r="AP63" s="24">
        <f t="shared" si="198"/>
        <v>70000</v>
      </c>
      <c r="AQ63" s="24">
        <f t="shared" si="198"/>
        <v>70000</v>
      </c>
      <c r="AR63" s="24">
        <f t="shared" si="198"/>
        <v>70000</v>
      </c>
      <c r="AS63" s="24">
        <f t="shared" si="198"/>
        <v>70000</v>
      </c>
      <c r="AT63" s="24">
        <f t="shared" si="198"/>
        <v>70000</v>
      </c>
      <c r="AU63" s="24">
        <f t="shared" si="198"/>
        <v>70000</v>
      </c>
      <c r="AV63" s="24">
        <f t="shared" si="198"/>
        <v>70000</v>
      </c>
      <c r="AW63" s="24">
        <f t="shared" si="198"/>
        <v>70000</v>
      </c>
      <c r="AX63" s="24">
        <f t="shared" si="198"/>
        <v>70000</v>
      </c>
      <c r="AY63" s="24">
        <f t="shared" si="198"/>
        <v>70000</v>
      </c>
      <c r="AZ63" s="24">
        <f t="shared" si="198"/>
        <v>70000</v>
      </c>
      <c r="BA63" s="24">
        <f t="shared" si="198"/>
        <v>70000</v>
      </c>
      <c r="BB63" s="24">
        <f t="shared" si="198"/>
        <v>70000</v>
      </c>
      <c r="BC63" s="24">
        <f t="shared" si="198"/>
        <v>70000</v>
      </c>
      <c r="BD63" s="24">
        <f t="shared" si="198"/>
        <v>70000</v>
      </c>
      <c r="BE63" s="24">
        <f t="shared" si="198"/>
        <v>70000</v>
      </c>
      <c r="BF63" s="24">
        <f t="shared" si="198"/>
        <v>70000</v>
      </c>
      <c r="BG63" s="24">
        <f t="shared" si="198"/>
        <v>70000</v>
      </c>
      <c r="BH63" s="24">
        <f t="shared" si="198"/>
        <v>70000</v>
      </c>
      <c r="BI63" s="24">
        <f t="shared" si="198"/>
        <v>70000</v>
      </c>
      <c r="BJ63" s="24">
        <f t="shared" si="198"/>
        <v>70000</v>
      </c>
      <c r="BK63" s="24">
        <f t="shared" si="198"/>
        <v>70000</v>
      </c>
      <c r="BL63" s="24">
        <f t="shared" si="198"/>
        <v>70000</v>
      </c>
      <c r="BM63" s="24">
        <f t="shared" si="198"/>
        <v>69040</v>
      </c>
      <c r="BN63" s="24">
        <f t="shared" si="198"/>
        <v>68080</v>
      </c>
      <c r="BO63" s="24">
        <f t="shared" ref="BO63:CL63" si="199">IF(BO59+BO57&gt;0,BN63,BN63-BO62)</f>
        <v>67120</v>
      </c>
      <c r="BP63" s="24">
        <f t="shared" si="199"/>
        <v>66160</v>
      </c>
      <c r="BQ63" s="24">
        <f t="shared" si="199"/>
        <v>65200</v>
      </c>
      <c r="BR63" s="24">
        <f t="shared" si="199"/>
        <v>64240</v>
      </c>
      <c r="BS63" s="24">
        <f t="shared" si="199"/>
        <v>63280</v>
      </c>
      <c r="BT63" s="24">
        <f t="shared" si="199"/>
        <v>62320</v>
      </c>
      <c r="BU63" s="24">
        <f t="shared" si="199"/>
        <v>61360</v>
      </c>
      <c r="BV63" s="24">
        <f t="shared" si="199"/>
        <v>60400</v>
      </c>
      <c r="BW63" s="24">
        <f t="shared" si="199"/>
        <v>59440</v>
      </c>
      <c r="BX63" s="24">
        <f t="shared" si="199"/>
        <v>58480</v>
      </c>
      <c r="BY63" s="24">
        <f t="shared" si="199"/>
        <v>57520</v>
      </c>
      <c r="BZ63" s="24">
        <f t="shared" si="199"/>
        <v>56560</v>
      </c>
      <c r="CA63" s="24">
        <f t="shared" si="199"/>
        <v>55600</v>
      </c>
      <c r="CB63" s="24">
        <f t="shared" si="199"/>
        <v>54640</v>
      </c>
      <c r="CC63" s="24">
        <f t="shared" si="199"/>
        <v>53680</v>
      </c>
      <c r="CD63" s="24">
        <f t="shared" si="199"/>
        <v>52720</v>
      </c>
      <c r="CE63" s="24">
        <f t="shared" si="199"/>
        <v>51760</v>
      </c>
      <c r="CF63" s="24">
        <f t="shared" si="199"/>
        <v>50800</v>
      </c>
      <c r="CG63" s="24">
        <f t="shared" si="199"/>
        <v>49840</v>
      </c>
      <c r="CH63" s="24">
        <f t="shared" si="199"/>
        <v>48880</v>
      </c>
      <c r="CI63" s="24">
        <f t="shared" si="199"/>
        <v>47920</v>
      </c>
      <c r="CJ63" s="24">
        <f t="shared" si="199"/>
        <v>46960</v>
      </c>
      <c r="CK63" s="24">
        <f t="shared" si="199"/>
        <v>46000</v>
      </c>
      <c r="CL63" s="24">
        <f t="shared" si="199"/>
        <v>45040</v>
      </c>
      <c r="CM63" s="24">
        <f t="shared" ref="CM63:EX63" si="200">IF(CM59+CM57&gt;0,CL63,CL63-CM62)</f>
        <v>44080</v>
      </c>
      <c r="CN63" s="24">
        <f t="shared" si="200"/>
        <v>43120</v>
      </c>
      <c r="CO63" s="24">
        <f t="shared" si="200"/>
        <v>42160</v>
      </c>
      <c r="CP63" s="24">
        <f t="shared" si="200"/>
        <v>41200</v>
      </c>
      <c r="CQ63" s="24">
        <f t="shared" si="200"/>
        <v>40240</v>
      </c>
      <c r="CR63" s="24">
        <f t="shared" si="200"/>
        <v>39280</v>
      </c>
      <c r="CS63" s="24">
        <f t="shared" si="200"/>
        <v>38320</v>
      </c>
      <c r="CT63" s="24">
        <f t="shared" si="200"/>
        <v>37360</v>
      </c>
      <c r="CU63" s="24">
        <f t="shared" si="200"/>
        <v>36400</v>
      </c>
      <c r="CV63" s="24">
        <f t="shared" si="200"/>
        <v>35440</v>
      </c>
      <c r="CW63" s="24">
        <f t="shared" si="200"/>
        <v>34480</v>
      </c>
      <c r="CX63" s="24">
        <f t="shared" si="200"/>
        <v>33520</v>
      </c>
      <c r="CY63" s="24">
        <f t="shared" si="200"/>
        <v>32560</v>
      </c>
      <c r="CZ63" s="24">
        <f t="shared" si="200"/>
        <v>31600</v>
      </c>
      <c r="DA63" s="24">
        <f t="shared" si="200"/>
        <v>30640</v>
      </c>
      <c r="DB63" s="24">
        <f t="shared" si="200"/>
        <v>29680</v>
      </c>
      <c r="DC63" s="24">
        <f t="shared" si="200"/>
        <v>28720</v>
      </c>
      <c r="DD63" s="24">
        <f t="shared" si="200"/>
        <v>27760</v>
      </c>
      <c r="DE63" s="24">
        <f t="shared" si="200"/>
        <v>26800</v>
      </c>
      <c r="DF63" s="24">
        <f t="shared" si="200"/>
        <v>25840</v>
      </c>
      <c r="DG63" s="24">
        <f t="shared" si="200"/>
        <v>24880</v>
      </c>
      <c r="DH63" s="24">
        <f t="shared" si="200"/>
        <v>23920</v>
      </c>
      <c r="DI63" s="24">
        <f t="shared" si="200"/>
        <v>22960</v>
      </c>
      <c r="DJ63" s="24">
        <f t="shared" si="200"/>
        <v>22000</v>
      </c>
      <c r="DK63" s="24">
        <f t="shared" si="200"/>
        <v>21040</v>
      </c>
      <c r="DL63" s="24">
        <f t="shared" si="200"/>
        <v>20080</v>
      </c>
      <c r="DM63" s="24">
        <f t="shared" si="200"/>
        <v>19120</v>
      </c>
      <c r="DN63" s="24">
        <f t="shared" si="200"/>
        <v>18160</v>
      </c>
      <c r="DO63" s="24">
        <f t="shared" si="200"/>
        <v>17200</v>
      </c>
      <c r="DP63" s="24">
        <f t="shared" si="200"/>
        <v>16240</v>
      </c>
      <c r="DQ63" s="24">
        <f t="shared" si="200"/>
        <v>15280</v>
      </c>
      <c r="DR63" s="24">
        <f t="shared" si="200"/>
        <v>14320</v>
      </c>
      <c r="DS63" s="24">
        <f t="shared" si="200"/>
        <v>13360</v>
      </c>
      <c r="DT63" s="24">
        <f t="shared" si="200"/>
        <v>12400</v>
      </c>
      <c r="DU63" s="24">
        <f t="shared" si="200"/>
        <v>11440</v>
      </c>
      <c r="DV63" s="24">
        <f t="shared" si="200"/>
        <v>10480</v>
      </c>
      <c r="DW63" s="24">
        <f t="shared" si="200"/>
        <v>9520</v>
      </c>
      <c r="DX63" s="24">
        <f t="shared" si="200"/>
        <v>8560</v>
      </c>
      <c r="DY63" s="24">
        <f t="shared" si="200"/>
        <v>7600</v>
      </c>
      <c r="DZ63" s="24">
        <f t="shared" si="200"/>
        <v>6640</v>
      </c>
      <c r="EA63" s="24">
        <f t="shared" si="200"/>
        <v>5680</v>
      </c>
      <c r="EB63" s="24">
        <f t="shared" si="200"/>
        <v>4720</v>
      </c>
      <c r="EC63" s="24">
        <f t="shared" si="200"/>
        <v>3760</v>
      </c>
      <c r="ED63" s="24">
        <f t="shared" si="200"/>
        <v>2800</v>
      </c>
      <c r="EE63" s="24">
        <f t="shared" si="200"/>
        <v>1840</v>
      </c>
      <c r="EF63" s="24">
        <f t="shared" si="200"/>
        <v>880</v>
      </c>
      <c r="EG63" s="24">
        <f t="shared" si="200"/>
        <v>0</v>
      </c>
      <c r="EH63" s="24">
        <f t="shared" si="200"/>
        <v>0</v>
      </c>
      <c r="EI63" s="24">
        <f t="shared" si="200"/>
        <v>0</v>
      </c>
      <c r="EJ63" s="24">
        <f t="shared" si="200"/>
        <v>0</v>
      </c>
      <c r="EK63" s="24">
        <f t="shared" si="200"/>
        <v>0</v>
      </c>
      <c r="EL63" s="24">
        <f t="shared" si="200"/>
        <v>0</v>
      </c>
      <c r="EM63" s="24">
        <f t="shared" si="200"/>
        <v>0</v>
      </c>
      <c r="EN63" s="24">
        <f t="shared" si="200"/>
        <v>0</v>
      </c>
      <c r="EO63" s="24">
        <f t="shared" si="200"/>
        <v>0</v>
      </c>
      <c r="EP63" s="24">
        <f t="shared" si="200"/>
        <v>0</v>
      </c>
      <c r="EQ63" s="24">
        <f t="shared" si="200"/>
        <v>0</v>
      </c>
      <c r="ER63" s="24">
        <f t="shared" si="200"/>
        <v>0</v>
      </c>
      <c r="ES63" s="24">
        <f t="shared" si="200"/>
        <v>0</v>
      </c>
      <c r="ET63" s="24">
        <f t="shared" si="200"/>
        <v>0</v>
      </c>
      <c r="EU63" s="24">
        <f t="shared" si="200"/>
        <v>0</v>
      </c>
      <c r="EV63" s="24">
        <f t="shared" si="200"/>
        <v>0</v>
      </c>
      <c r="EW63" s="24">
        <f t="shared" si="200"/>
        <v>0</v>
      </c>
      <c r="EX63" s="24">
        <f t="shared" si="200"/>
        <v>0</v>
      </c>
      <c r="EY63" s="24">
        <f t="shared" ref="EY63:HJ63" si="201">IF(EY59+EY57&gt;0,EX63,EX63-EY62)</f>
        <v>0</v>
      </c>
      <c r="EZ63" s="24">
        <f t="shared" si="201"/>
        <v>0</v>
      </c>
      <c r="FA63" s="24">
        <f t="shared" si="201"/>
        <v>0</v>
      </c>
      <c r="FB63" s="24">
        <f t="shared" si="201"/>
        <v>0</v>
      </c>
      <c r="FC63" s="24">
        <f t="shared" si="201"/>
        <v>0</v>
      </c>
      <c r="FD63" s="24">
        <f t="shared" si="201"/>
        <v>0</v>
      </c>
      <c r="FE63" s="24">
        <f t="shared" si="201"/>
        <v>0</v>
      </c>
      <c r="FF63" s="24">
        <f t="shared" si="201"/>
        <v>0</v>
      </c>
      <c r="FG63" s="24">
        <f t="shared" si="201"/>
        <v>0</v>
      </c>
      <c r="FH63" s="24">
        <f t="shared" si="201"/>
        <v>0</v>
      </c>
      <c r="FI63" s="24">
        <f t="shared" si="201"/>
        <v>0</v>
      </c>
      <c r="FJ63" s="24">
        <f t="shared" si="201"/>
        <v>0</v>
      </c>
      <c r="FK63" s="24">
        <f t="shared" si="201"/>
        <v>0</v>
      </c>
      <c r="FL63" s="24">
        <f t="shared" si="201"/>
        <v>0</v>
      </c>
      <c r="FM63" s="24">
        <f t="shared" si="201"/>
        <v>0</v>
      </c>
      <c r="FN63" s="24">
        <f t="shared" si="201"/>
        <v>0</v>
      </c>
      <c r="FO63" s="24">
        <f t="shared" si="201"/>
        <v>0</v>
      </c>
      <c r="FP63" s="24">
        <f t="shared" si="201"/>
        <v>0</v>
      </c>
      <c r="FQ63" s="24">
        <f t="shared" si="201"/>
        <v>0</v>
      </c>
      <c r="FR63" s="24">
        <f t="shared" si="201"/>
        <v>0</v>
      </c>
      <c r="FS63" s="24">
        <f t="shared" si="201"/>
        <v>0</v>
      </c>
      <c r="FT63" s="24">
        <f t="shared" si="201"/>
        <v>0</v>
      </c>
      <c r="FU63" s="24">
        <f t="shared" si="201"/>
        <v>0</v>
      </c>
      <c r="FV63" s="24">
        <f t="shared" si="201"/>
        <v>0</v>
      </c>
      <c r="FW63" s="24">
        <f t="shared" si="201"/>
        <v>0</v>
      </c>
      <c r="FX63" s="24">
        <f t="shared" si="201"/>
        <v>0</v>
      </c>
      <c r="FY63" s="24">
        <f t="shared" si="201"/>
        <v>0</v>
      </c>
      <c r="FZ63" s="24">
        <f t="shared" si="201"/>
        <v>0</v>
      </c>
      <c r="GA63" s="24">
        <f t="shared" si="201"/>
        <v>0</v>
      </c>
      <c r="GB63" s="24">
        <f t="shared" si="201"/>
        <v>0</v>
      </c>
      <c r="GC63" s="24">
        <f t="shared" si="201"/>
        <v>0</v>
      </c>
      <c r="GD63" s="24">
        <f t="shared" si="201"/>
        <v>0</v>
      </c>
      <c r="GE63" s="24">
        <f t="shared" si="201"/>
        <v>0</v>
      </c>
      <c r="GF63" s="24">
        <f t="shared" si="201"/>
        <v>0</v>
      </c>
      <c r="GG63" s="24">
        <f t="shared" si="201"/>
        <v>0</v>
      </c>
      <c r="GH63" s="24">
        <f t="shared" si="201"/>
        <v>0</v>
      </c>
      <c r="GI63" s="24">
        <f t="shared" si="201"/>
        <v>0</v>
      </c>
      <c r="GJ63" s="24">
        <f t="shared" si="201"/>
        <v>0</v>
      </c>
      <c r="GK63" s="24">
        <f t="shared" si="201"/>
        <v>0</v>
      </c>
      <c r="GL63" s="24">
        <f t="shared" si="201"/>
        <v>0</v>
      </c>
      <c r="GM63" s="24">
        <f t="shared" si="201"/>
        <v>0</v>
      </c>
      <c r="GN63" s="24">
        <f t="shared" si="201"/>
        <v>0</v>
      </c>
      <c r="GO63" s="24">
        <f t="shared" si="201"/>
        <v>0</v>
      </c>
      <c r="GP63" s="24">
        <f t="shared" si="201"/>
        <v>0</v>
      </c>
      <c r="GQ63" s="24">
        <f t="shared" si="201"/>
        <v>0</v>
      </c>
      <c r="GR63" s="24">
        <f t="shared" si="201"/>
        <v>0</v>
      </c>
      <c r="GS63" s="24">
        <f t="shared" si="201"/>
        <v>0</v>
      </c>
      <c r="GT63" s="24">
        <f t="shared" si="201"/>
        <v>0</v>
      </c>
      <c r="GU63" s="24">
        <f t="shared" si="201"/>
        <v>0</v>
      </c>
      <c r="GV63" s="24">
        <f t="shared" si="201"/>
        <v>0</v>
      </c>
      <c r="GW63" s="24">
        <f t="shared" si="201"/>
        <v>0</v>
      </c>
      <c r="GX63" s="24">
        <f t="shared" si="201"/>
        <v>0</v>
      </c>
      <c r="GY63" s="24">
        <f t="shared" si="201"/>
        <v>0</v>
      </c>
      <c r="GZ63" s="24">
        <f t="shared" si="201"/>
        <v>0</v>
      </c>
      <c r="HA63" s="24">
        <f t="shared" si="201"/>
        <v>0</v>
      </c>
      <c r="HB63" s="24">
        <f t="shared" si="201"/>
        <v>0</v>
      </c>
      <c r="HC63" s="24">
        <f t="shared" si="201"/>
        <v>0</v>
      </c>
      <c r="HD63" s="24">
        <f t="shared" si="201"/>
        <v>0</v>
      </c>
      <c r="HE63" s="24">
        <f t="shared" si="201"/>
        <v>0</v>
      </c>
      <c r="HF63" s="24">
        <f t="shared" si="201"/>
        <v>0</v>
      </c>
      <c r="HG63" s="24">
        <f t="shared" si="201"/>
        <v>0</v>
      </c>
      <c r="HH63" s="24">
        <f t="shared" si="201"/>
        <v>0</v>
      </c>
      <c r="HI63" s="24">
        <f t="shared" si="201"/>
        <v>0</v>
      </c>
      <c r="HJ63" s="24">
        <f t="shared" si="201"/>
        <v>0</v>
      </c>
      <c r="HK63" s="24">
        <f t="shared" ref="HK63:IR63" si="202">IF(HK59+HK57&gt;0,HJ63,HJ63-HK62)</f>
        <v>0</v>
      </c>
      <c r="HL63" s="24">
        <f t="shared" si="202"/>
        <v>0</v>
      </c>
      <c r="HM63" s="24">
        <f t="shared" si="202"/>
        <v>0</v>
      </c>
      <c r="HN63" s="24">
        <f t="shared" si="202"/>
        <v>0</v>
      </c>
      <c r="HO63" s="24">
        <f t="shared" si="202"/>
        <v>0</v>
      </c>
      <c r="HP63" s="24">
        <f t="shared" si="202"/>
        <v>0</v>
      </c>
      <c r="HQ63" s="24">
        <f t="shared" si="202"/>
        <v>0</v>
      </c>
      <c r="HR63" s="24">
        <f t="shared" si="202"/>
        <v>0</v>
      </c>
      <c r="HS63" s="24">
        <f t="shared" si="202"/>
        <v>0</v>
      </c>
      <c r="HT63" s="24">
        <f t="shared" si="202"/>
        <v>0</v>
      </c>
      <c r="HU63" s="24">
        <f t="shared" si="202"/>
        <v>0</v>
      </c>
      <c r="HV63" s="24">
        <f t="shared" si="202"/>
        <v>0</v>
      </c>
      <c r="HW63" s="24">
        <f t="shared" si="202"/>
        <v>0</v>
      </c>
      <c r="HX63" s="24">
        <f t="shared" si="202"/>
        <v>0</v>
      </c>
      <c r="HY63" s="24">
        <f t="shared" si="202"/>
        <v>0</v>
      </c>
      <c r="HZ63" s="24">
        <f t="shared" si="202"/>
        <v>0</v>
      </c>
      <c r="IA63" s="24">
        <f t="shared" si="202"/>
        <v>0</v>
      </c>
      <c r="IB63" s="24">
        <f t="shared" si="202"/>
        <v>0</v>
      </c>
      <c r="IC63" s="24">
        <f t="shared" si="202"/>
        <v>0</v>
      </c>
      <c r="ID63" s="24">
        <f t="shared" si="202"/>
        <v>0</v>
      </c>
      <c r="IE63" s="24">
        <f t="shared" si="202"/>
        <v>0</v>
      </c>
      <c r="IF63" s="24">
        <f t="shared" si="202"/>
        <v>0</v>
      </c>
      <c r="IG63" s="24">
        <f t="shared" si="202"/>
        <v>0</v>
      </c>
      <c r="IH63" s="24">
        <f t="shared" si="202"/>
        <v>0</v>
      </c>
      <c r="II63" s="24">
        <f t="shared" si="202"/>
        <v>0</v>
      </c>
      <c r="IJ63" s="24">
        <f t="shared" si="202"/>
        <v>0</v>
      </c>
      <c r="IK63" s="24">
        <f t="shared" si="202"/>
        <v>0</v>
      </c>
      <c r="IL63" s="24">
        <f t="shared" si="202"/>
        <v>0</v>
      </c>
      <c r="IM63" s="24">
        <f t="shared" si="202"/>
        <v>0</v>
      </c>
      <c r="IN63" s="24">
        <f t="shared" si="202"/>
        <v>0</v>
      </c>
      <c r="IO63" s="24">
        <f t="shared" si="202"/>
        <v>0</v>
      </c>
      <c r="IP63" s="24">
        <f t="shared" si="202"/>
        <v>0</v>
      </c>
      <c r="IQ63" s="24">
        <f t="shared" si="202"/>
        <v>0</v>
      </c>
      <c r="IR63" s="181">
        <f t="shared" si="202"/>
        <v>0</v>
      </c>
    </row>
    <row r="64" spans="1:252" s="3" customFormat="1" hidden="1" x14ac:dyDescent="0.25">
      <c r="A64" s="182"/>
      <c r="B64" s="23">
        <f>B63</f>
        <v>70000</v>
      </c>
      <c r="C64" s="23">
        <f t="shared" ref="C64:BN64" si="203">IF(B147=1,0,C63)</f>
        <v>70000</v>
      </c>
      <c r="D64" s="23">
        <f t="shared" si="203"/>
        <v>70000</v>
      </c>
      <c r="E64" s="23">
        <f t="shared" si="203"/>
        <v>70000</v>
      </c>
      <c r="F64" s="23">
        <f t="shared" si="203"/>
        <v>70000</v>
      </c>
      <c r="G64" s="23">
        <f t="shared" si="203"/>
        <v>70000</v>
      </c>
      <c r="H64" s="23">
        <f t="shared" si="203"/>
        <v>70000</v>
      </c>
      <c r="I64" s="23">
        <f t="shared" si="203"/>
        <v>70000</v>
      </c>
      <c r="J64" s="23">
        <f t="shared" si="203"/>
        <v>70000</v>
      </c>
      <c r="K64" s="23">
        <f t="shared" si="203"/>
        <v>70000</v>
      </c>
      <c r="L64" s="23">
        <f t="shared" si="203"/>
        <v>70000</v>
      </c>
      <c r="M64" s="23">
        <f t="shared" si="203"/>
        <v>70000</v>
      </c>
      <c r="N64" s="23">
        <f t="shared" si="203"/>
        <v>70000</v>
      </c>
      <c r="O64" s="23">
        <f t="shared" si="203"/>
        <v>70000</v>
      </c>
      <c r="P64" s="23">
        <f t="shared" si="203"/>
        <v>70000</v>
      </c>
      <c r="Q64" s="23">
        <f t="shared" si="203"/>
        <v>70000</v>
      </c>
      <c r="R64" s="23">
        <f t="shared" si="203"/>
        <v>70000</v>
      </c>
      <c r="S64" s="23">
        <f t="shared" si="203"/>
        <v>70000</v>
      </c>
      <c r="T64" s="23">
        <f t="shared" si="203"/>
        <v>70000</v>
      </c>
      <c r="U64" s="23">
        <f t="shared" si="203"/>
        <v>70000</v>
      </c>
      <c r="V64" s="23">
        <f t="shared" si="203"/>
        <v>70000</v>
      </c>
      <c r="W64" s="23">
        <f t="shared" si="203"/>
        <v>70000</v>
      </c>
      <c r="X64" s="23">
        <f t="shared" si="203"/>
        <v>70000</v>
      </c>
      <c r="Y64" s="23">
        <f t="shared" si="203"/>
        <v>70000</v>
      </c>
      <c r="Z64" s="23">
        <f t="shared" si="203"/>
        <v>70000</v>
      </c>
      <c r="AA64" s="23">
        <f t="shared" si="203"/>
        <v>70000</v>
      </c>
      <c r="AB64" s="23">
        <f t="shared" si="203"/>
        <v>70000</v>
      </c>
      <c r="AC64" s="23">
        <f t="shared" si="203"/>
        <v>70000</v>
      </c>
      <c r="AD64" s="23">
        <f t="shared" si="203"/>
        <v>70000</v>
      </c>
      <c r="AE64" s="23">
        <f t="shared" si="203"/>
        <v>70000</v>
      </c>
      <c r="AF64" s="23">
        <f t="shared" si="203"/>
        <v>70000</v>
      </c>
      <c r="AG64" s="23">
        <f t="shared" si="203"/>
        <v>70000</v>
      </c>
      <c r="AH64" s="23">
        <f t="shared" si="203"/>
        <v>70000</v>
      </c>
      <c r="AI64" s="23">
        <f t="shared" si="203"/>
        <v>70000</v>
      </c>
      <c r="AJ64" s="23">
        <f t="shared" si="203"/>
        <v>70000</v>
      </c>
      <c r="AK64" s="23">
        <f t="shared" si="203"/>
        <v>70000</v>
      </c>
      <c r="AL64" s="23">
        <f t="shared" si="203"/>
        <v>70000</v>
      </c>
      <c r="AM64" s="23">
        <f t="shared" si="203"/>
        <v>70000</v>
      </c>
      <c r="AN64" s="23">
        <f t="shared" si="203"/>
        <v>70000</v>
      </c>
      <c r="AO64" s="23">
        <f t="shared" si="203"/>
        <v>70000</v>
      </c>
      <c r="AP64" s="23">
        <f t="shared" si="203"/>
        <v>70000</v>
      </c>
      <c r="AQ64" s="23">
        <f t="shared" si="203"/>
        <v>70000</v>
      </c>
      <c r="AR64" s="23">
        <f t="shared" si="203"/>
        <v>70000</v>
      </c>
      <c r="AS64" s="23">
        <f t="shared" si="203"/>
        <v>70000</v>
      </c>
      <c r="AT64" s="23">
        <f t="shared" si="203"/>
        <v>70000</v>
      </c>
      <c r="AU64" s="23">
        <f t="shared" si="203"/>
        <v>70000</v>
      </c>
      <c r="AV64" s="23">
        <f t="shared" si="203"/>
        <v>70000</v>
      </c>
      <c r="AW64" s="23">
        <f t="shared" si="203"/>
        <v>70000</v>
      </c>
      <c r="AX64" s="23">
        <f t="shared" si="203"/>
        <v>70000</v>
      </c>
      <c r="AY64" s="23">
        <f t="shared" si="203"/>
        <v>70000</v>
      </c>
      <c r="AZ64" s="23">
        <f t="shared" si="203"/>
        <v>70000</v>
      </c>
      <c r="BA64" s="23">
        <f t="shared" si="203"/>
        <v>70000</v>
      </c>
      <c r="BB64" s="23">
        <f t="shared" si="203"/>
        <v>70000</v>
      </c>
      <c r="BC64" s="23">
        <f t="shared" si="203"/>
        <v>70000</v>
      </c>
      <c r="BD64" s="23">
        <f t="shared" si="203"/>
        <v>70000</v>
      </c>
      <c r="BE64" s="23">
        <f t="shared" si="203"/>
        <v>70000</v>
      </c>
      <c r="BF64" s="23">
        <f t="shared" si="203"/>
        <v>70000</v>
      </c>
      <c r="BG64" s="23">
        <f t="shared" si="203"/>
        <v>70000</v>
      </c>
      <c r="BH64" s="23">
        <f t="shared" si="203"/>
        <v>70000</v>
      </c>
      <c r="BI64" s="23">
        <f t="shared" si="203"/>
        <v>70000</v>
      </c>
      <c r="BJ64" s="23">
        <f t="shared" si="203"/>
        <v>70000</v>
      </c>
      <c r="BK64" s="23">
        <f t="shared" si="203"/>
        <v>70000</v>
      </c>
      <c r="BL64" s="23">
        <f t="shared" si="203"/>
        <v>70000</v>
      </c>
      <c r="BM64" s="23">
        <f t="shared" si="203"/>
        <v>69040</v>
      </c>
      <c r="BN64" s="23">
        <f t="shared" si="203"/>
        <v>68080</v>
      </c>
      <c r="BO64" s="23">
        <f t="shared" ref="BO64:DZ64" si="204">IF(BN147=1,0,BO63)</f>
        <v>67120</v>
      </c>
      <c r="BP64" s="23">
        <f t="shared" si="204"/>
        <v>66160</v>
      </c>
      <c r="BQ64" s="23">
        <f t="shared" si="204"/>
        <v>65200</v>
      </c>
      <c r="BR64" s="23">
        <f t="shared" si="204"/>
        <v>64240</v>
      </c>
      <c r="BS64" s="23">
        <f t="shared" si="204"/>
        <v>63280</v>
      </c>
      <c r="BT64" s="23">
        <f t="shared" si="204"/>
        <v>62320</v>
      </c>
      <c r="BU64" s="23">
        <f t="shared" si="204"/>
        <v>61360</v>
      </c>
      <c r="BV64" s="23">
        <f t="shared" si="204"/>
        <v>60400</v>
      </c>
      <c r="BW64" s="23">
        <f t="shared" si="204"/>
        <v>59440</v>
      </c>
      <c r="BX64" s="23">
        <f t="shared" si="204"/>
        <v>58480</v>
      </c>
      <c r="BY64" s="23">
        <f t="shared" si="204"/>
        <v>57520</v>
      </c>
      <c r="BZ64" s="23">
        <f t="shared" si="204"/>
        <v>56560</v>
      </c>
      <c r="CA64" s="23">
        <f t="shared" si="204"/>
        <v>55600</v>
      </c>
      <c r="CB64" s="23">
        <f t="shared" si="204"/>
        <v>54640</v>
      </c>
      <c r="CC64" s="23">
        <f t="shared" si="204"/>
        <v>53680</v>
      </c>
      <c r="CD64" s="23">
        <f t="shared" si="204"/>
        <v>52720</v>
      </c>
      <c r="CE64" s="23">
        <f t="shared" si="204"/>
        <v>51760</v>
      </c>
      <c r="CF64" s="23">
        <f t="shared" si="204"/>
        <v>50800</v>
      </c>
      <c r="CG64" s="23">
        <f t="shared" si="204"/>
        <v>49840</v>
      </c>
      <c r="CH64" s="23">
        <f t="shared" si="204"/>
        <v>48880</v>
      </c>
      <c r="CI64" s="23">
        <f t="shared" si="204"/>
        <v>47920</v>
      </c>
      <c r="CJ64" s="23">
        <f t="shared" si="204"/>
        <v>46960</v>
      </c>
      <c r="CK64" s="23">
        <f t="shared" si="204"/>
        <v>46000</v>
      </c>
      <c r="CL64" s="23">
        <f t="shared" si="204"/>
        <v>45040</v>
      </c>
      <c r="CM64" s="23">
        <f t="shared" si="204"/>
        <v>44080</v>
      </c>
      <c r="CN64" s="23">
        <f t="shared" si="204"/>
        <v>43120</v>
      </c>
      <c r="CO64" s="23">
        <f t="shared" si="204"/>
        <v>42160</v>
      </c>
      <c r="CP64" s="23">
        <f t="shared" si="204"/>
        <v>41200</v>
      </c>
      <c r="CQ64" s="23">
        <f t="shared" si="204"/>
        <v>40240</v>
      </c>
      <c r="CR64" s="23">
        <f t="shared" si="204"/>
        <v>39280</v>
      </c>
      <c r="CS64" s="23">
        <f t="shared" si="204"/>
        <v>38320</v>
      </c>
      <c r="CT64" s="23">
        <f t="shared" si="204"/>
        <v>37360</v>
      </c>
      <c r="CU64" s="23">
        <f t="shared" si="204"/>
        <v>36400</v>
      </c>
      <c r="CV64" s="23">
        <f t="shared" si="204"/>
        <v>35440</v>
      </c>
      <c r="CW64" s="23">
        <f t="shared" si="204"/>
        <v>34480</v>
      </c>
      <c r="CX64" s="23">
        <f t="shared" si="204"/>
        <v>33520</v>
      </c>
      <c r="CY64" s="23">
        <f t="shared" si="204"/>
        <v>32560</v>
      </c>
      <c r="CZ64" s="23">
        <f t="shared" si="204"/>
        <v>31600</v>
      </c>
      <c r="DA64" s="23">
        <f t="shared" si="204"/>
        <v>30640</v>
      </c>
      <c r="DB64" s="23">
        <f t="shared" si="204"/>
        <v>29680</v>
      </c>
      <c r="DC64" s="23">
        <f t="shared" si="204"/>
        <v>28720</v>
      </c>
      <c r="DD64" s="23">
        <f t="shared" si="204"/>
        <v>27760</v>
      </c>
      <c r="DE64" s="23">
        <f t="shared" si="204"/>
        <v>26800</v>
      </c>
      <c r="DF64" s="23">
        <f t="shared" si="204"/>
        <v>25840</v>
      </c>
      <c r="DG64" s="23">
        <f t="shared" si="204"/>
        <v>24880</v>
      </c>
      <c r="DH64" s="23">
        <f t="shared" si="204"/>
        <v>23920</v>
      </c>
      <c r="DI64" s="23">
        <f t="shared" si="204"/>
        <v>22960</v>
      </c>
      <c r="DJ64" s="23">
        <f t="shared" si="204"/>
        <v>22000</v>
      </c>
      <c r="DK64" s="23">
        <f t="shared" si="204"/>
        <v>21040</v>
      </c>
      <c r="DL64" s="23">
        <f t="shared" si="204"/>
        <v>20080</v>
      </c>
      <c r="DM64" s="23">
        <f t="shared" si="204"/>
        <v>19120</v>
      </c>
      <c r="DN64" s="23">
        <f t="shared" si="204"/>
        <v>18160</v>
      </c>
      <c r="DO64" s="23">
        <f t="shared" si="204"/>
        <v>17200</v>
      </c>
      <c r="DP64" s="23">
        <f t="shared" si="204"/>
        <v>16240</v>
      </c>
      <c r="DQ64" s="23">
        <f t="shared" si="204"/>
        <v>15280</v>
      </c>
      <c r="DR64" s="23">
        <f t="shared" si="204"/>
        <v>14320</v>
      </c>
      <c r="DS64" s="23">
        <f t="shared" si="204"/>
        <v>13360</v>
      </c>
      <c r="DT64" s="23">
        <f t="shared" si="204"/>
        <v>12400</v>
      </c>
      <c r="DU64" s="23">
        <f t="shared" si="204"/>
        <v>11440</v>
      </c>
      <c r="DV64" s="23">
        <f t="shared" si="204"/>
        <v>10480</v>
      </c>
      <c r="DW64" s="23">
        <f t="shared" si="204"/>
        <v>9520</v>
      </c>
      <c r="DX64" s="23">
        <f t="shared" si="204"/>
        <v>8560</v>
      </c>
      <c r="DY64" s="23">
        <f t="shared" si="204"/>
        <v>7600</v>
      </c>
      <c r="DZ64" s="23">
        <f t="shared" si="204"/>
        <v>6640</v>
      </c>
      <c r="EA64" s="23">
        <f t="shared" ref="EA64:GL64" si="205">IF(DZ147=1,0,EA63)</f>
        <v>5680</v>
      </c>
      <c r="EB64" s="23">
        <f t="shared" si="205"/>
        <v>4720</v>
      </c>
      <c r="EC64" s="23">
        <f t="shared" si="205"/>
        <v>3760</v>
      </c>
      <c r="ED64" s="23">
        <f t="shared" si="205"/>
        <v>2800</v>
      </c>
      <c r="EE64" s="23">
        <f t="shared" si="205"/>
        <v>1840</v>
      </c>
      <c r="EF64" s="23">
        <f t="shared" si="205"/>
        <v>880</v>
      </c>
      <c r="EG64" s="23">
        <f t="shared" si="205"/>
        <v>0</v>
      </c>
      <c r="EH64" s="23">
        <f t="shared" si="205"/>
        <v>0</v>
      </c>
      <c r="EI64" s="23">
        <f t="shared" si="205"/>
        <v>0</v>
      </c>
      <c r="EJ64" s="23">
        <f t="shared" si="205"/>
        <v>0</v>
      </c>
      <c r="EK64" s="23">
        <f t="shared" si="205"/>
        <v>0</v>
      </c>
      <c r="EL64" s="23">
        <f t="shared" si="205"/>
        <v>0</v>
      </c>
      <c r="EM64" s="23">
        <f t="shared" si="205"/>
        <v>0</v>
      </c>
      <c r="EN64" s="23">
        <f t="shared" si="205"/>
        <v>0</v>
      </c>
      <c r="EO64" s="23">
        <f t="shared" si="205"/>
        <v>0</v>
      </c>
      <c r="EP64" s="23">
        <f t="shared" si="205"/>
        <v>0</v>
      </c>
      <c r="EQ64" s="23">
        <f t="shared" si="205"/>
        <v>0</v>
      </c>
      <c r="ER64" s="23">
        <f t="shared" si="205"/>
        <v>0</v>
      </c>
      <c r="ES64" s="23">
        <f t="shared" si="205"/>
        <v>0</v>
      </c>
      <c r="ET64" s="23">
        <f t="shared" si="205"/>
        <v>0</v>
      </c>
      <c r="EU64" s="23">
        <f t="shared" si="205"/>
        <v>0</v>
      </c>
      <c r="EV64" s="23">
        <f t="shared" si="205"/>
        <v>0</v>
      </c>
      <c r="EW64" s="23">
        <f t="shared" si="205"/>
        <v>0</v>
      </c>
      <c r="EX64" s="23">
        <f t="shared" si="205"/>
        <v>0</v>
      </c>
      <c r="EY64" s="23">
        <f t="shared" si="205"/>
        <v>0</v>
      </c>
      <c r="EZ64" s="23">
        <f t="shared" si="205"/>
        <v>0</v>
      </c>
      <c r="FA64" s="23">
        <f t="shared" si="205"/>
        <v>0</v>
      </c>
      <c r="FB64" s="23">
        <f t="shared" si="205"/>
        <v>0</v>
      </c>
      <c r="FC64" s="23">
        <f t="shared" si="205"/>
        <v>0</v>
      </c>
      <c r="FD64" s="23">
        <f t="shared" si="205"/>
        <v>0</v>
      </c>
      <c r="FE64" s="23">
        <f t="shared" si="205"/>
        <v>0</v>
      </c>
      <c r="FF64" s="23">
        <f t="shared" si="205"/>
        <v>0</v>
      </c>
      <c r="FG64" s="23">
        <f t="shared" si="205"/>
        <v>0</v>
      </c>
      <c r="FH64" s="23">
        <f t="shared" si="205"/>
        <v>0</v>
      </c>
      <c r="FI64" s="23">
        <f t="shared" si="205"/>
        <v>0</v>
      </c>
      <c r="FJ64" s="23">
        <f t="shared" si="205"/>
        <v>0</v>
      </c>
      <c r="FK64" s="23">
        <f t="shared" si="205"/>
        <v>0</v>
      </c>
      <c r="FL64" s="23">
        <f t="shared" si="205"/>
        <v>0</v>
      </c>
      <c r="FM64" s="23">
        <f t="shared" si="205"/>
        <v>0</v>
      </c>
      <c r="FN64" s="23">
        <f t="shared" si="205"/>
        <v>0</v>
      </c>
      <c r="FO64" s="23">
        <f t="shared" si="205"/>
        <v>0</v>
      </c>
      <c r="FP64" s="23">
        <f t="shared" si="205"/>
        <v>0</v>
      </c>
      <c r="FQ64" s="23">
        <f t="shared" si="205"/>
        <v>0</v>
      </c>
      <c r="FR64" s="23">
        <f t="shared" si="205"/>
        <v>0</v>
      </c>
      <c r="FS64" s="23">
        <f t="shared" si="205"/>
        <v>0</v>
      </c>
      <c r="FT64" s="23">
        <f t="shared" si="205"/>
        <v>0</v>
      </c>
      <c r="FU64" s="23">
        <f t="shared" si="205"/>
        <v>0</v>
      </c>
      <c r="FV64" s="23">
        <f t="shared" si="205"/>
        <v>0</v>
      </c>
      <c r="FW64" s="23">
        <f t="shared" si="205"/>
        <v>0</v>
      </c>
      <c r="FX64" s="23">
        <f t="shared" si="205"/>
        <v>0</v>
      </c>
      <c r="FY64" s="23">
        <f t="shared" si="205"/>
        <v>0</v>
      </c>
      <c r="FZ64" s="23">
        <f t="shared" si="205"/>
        <v>0</v>
      </c>
      <c r="GA64" s="23">
        <f t="shared" si="205"/>
        <v>0</v>
      </c>
      <c r="GB64" s="23">
        <f t="shared" si="205"/>
        <v>0</v>
      </c>
      <c r="GC64" s="23">
        <f t="shared" si="205"/>
        <v>0</v>
      </c>
      <c r="GD64" s="23">
        <f t="shared" si="205"/>
        <v>0</v>
      </c>
      <c r="GE64" s="23">
        <f t="shared" si="205"/>
        <v>0</v>
      </c>
      <c r="GF64" s="23">
        <f t="shared" si="205"/>
        <v>0</v>
      </c>
      <c r="GG64" s="23">
        <f t="shared" si="205"/>
        <v>0</v>
      </c>
      <c r="GH64" s="23">
        <f t="shared" si="205"/>
        <v>0</v>
      </c>
      <c r="GI64" s="23">
        <f t="shared" si="205"/>
        <v>0</v>
      </c>
      <c r="GJ64" s="23">
        <f t="shared" si="205"/>
        <v>0</v>
      </c>
      <c r="GK64" s="23">
        <f t="shared" si="205"/>
        <v>0</v>
      </c>
      <c r="GL64" s="23">
        <f t="shared" si="205"/>
        <v>0</v>
      </c>
      <c r="GM64" s="23">
        <f t="shared" ref="GM64:IR64" si="206">IF(GL147=1,0,GM63)</f>
        <v>0</v>
      </c>
      <c r="GN64" s="23">
        <f t="shared" si="206"/>
        <v>0</v>
      </c>
      <c r="GO64" s="23">
        <f t="shared" si="206"/>
        <v>0</v>
      </c>
      <c r="GP64" s="23">
        <f t="shared" si="206"/>
        <v>0</v>
      </c>
      <c r="GQ64" s="23">
        <f t="shared" si="206"/>
        <v>0</v>
      </c>
      <c r="GR64" s="23">
        <f t="shared" si="206"/>
        <v>0</v>
      </c>
      <c r="GS64" s="23">
        <f t="shared" si="206"/>
        <v>0</v>
      </c>
      <c r="GT64" s="23">
        <f t="shared" si="206"/>
        <v>0</v>
      </c>
      <c r="GU64" s="23">
        <f t="shared" si="206"/>
        <v>0</v>
      </c>
      <c r="GV64" s="23">
        <f t="shared" si="206"/>
        <v>0</v>
      </c>
      <c r="GW64" s="23">
        <f t="shared" si="206"/>
        <v>0</v>
      </c>
      <c r="GX64" s="23">
        <f t="shared" si="206"/>
        <v>0</v>
      </c>
      <c r="GY64" s="23">
        <f t="shared" si="206"/>
        <v>0</v>
      </c>
      <c r="GZ64" s="23">
        <f t="shared" si="206"/>
        <v>0</v>
      </c>
      <c r="HA64" s="23">
        <f t="shared" si="206"/>
        <v>0</v>
      </c>
      <c r="HB64" s="23">
        <f t="shared" si="206"/>
        <v>0</v>
      </c>
      <c r="HC64" s="23">
        <f t="shared" si="206"/>
        <v>0</v>
      </c>
      <c r="HD64" s="23">
        <f t="shared" si="206"/>
        <v>0</v>
      </c>
      <c r="HE64" s="23">
        <f t="shared" si="206"/>
        <v>0</v>
      </c>
      <c r="HF64" s="23">
        <f t="shared" si="206"/>
        <v>0</v>
      </c>
      <c r="HG64" s="23">
        <f t="shared" si="206"/>
        <v>0</v>
      </c>
      <c r="HH64" s="23">
        <f t="shared" si="206"/>
        <v>0</v>
      </c>
      <c r="HI64" s="23">
        <f t="shared" si="206"/>
        <v>0</v>
      </c>
      <c r="HJ64" s="23">
        <f t="shared" si="206"/>
        <v>0</v>
      </c>
      <c r="HK64" s="23">
        <f t="shared" si="206"/>
        <v>0</v>
      </c>
      <c r="HL64" s="23">
        <f t="shared" si="206"/>
        <v>0</v>
      </c>
      <c r="HM64" s="23">
        <f t="shared" si="206"/>
        <v>0</v>
      </c>
      <c r="HN64" s="23">
        <f t="shared" si="206"/>
        <v>0</v>
      </c>
      <c r="HO64" s="23">
        <f t="shared" si="206"/>
        <v>0</v>
      </c>
      <c r="HP64" s="23">
        <f t="shared" si="206"/>
        <v>0</v>
      </c>
      <c r="HQ64" s="23">
        <f t="shared" si="206"/>
        <v>0</v>
      </c>
      <c r="HR64" s="23">
        <f t="shared" si="206"/>
        <v>0</v>
      </c>
      <c r="HS64" s="23">
        <f t="shared" si="206"/>
        <v>0</v>
      </c>
      <c r="HT64" s="23">
        <f t="shared" si="206"/>
        <v>0</v>
      </c>
      <c r="HU64" s="23">
        <f t="shared" si="206"/>
        <v>0</v>
      </c>
      <c r="HV64" s="23">
        <f t="shared" si="206"/>
        <v>0</v>
      </c>
      <c r="HW64" s="23">
        <f t="shared" si="206"/>
        <v>0</v>
      </c>
      <c r="HX64" s="23">
        <f t="shared" si="206"/>
        <v>0</v>
      </c>
      <c r="HY64" s="23">
        <f t="shared" si="206"/>
        <v>0</v>
      </c>
      <c r="HZ64" s="23">
        <f t="shared" si="206"/>
        <v>0</v>
      </c>
      <c r="IA64" s="23">
        <f t="shared" si="206"/>
        <v>0</v>
      </c>
      <c r="IB64" s="23">
        <f t="shared" si="206"/>
        <v>0</v>
      </c>
      <c r="IC64" s="23">
        <f t="shared" si="206"/>
        <v>0</v>
      </c>
      <c r="ID64" s="23">
        <f t="shared" si="206"/>
        <v>0</v>
      </c>
      <c r="IE64" s="23">
        <f t="shared" si="206"/>
        <v>0</v>
      </c>
      <c r="IF64" s="23">
        <f t="shared" si="206"/>
        <v>0</v>
      </c>
      <c r="IG64" s="23">
        <f t="shared" si="206"/>
        <v>0</v>
      </c>
      <c r="IH64" s="23">
        <f t="shared" si="206"/>
        <v>0</v>
      </c>
      <c r="II64" s="23">
        <f t="shared" si="206"/>
        <v>0</v>
      </c>
      <c r="IJ64" s="23">
        <f t="shared" si="206"/>
        <v>0</v>
      </c>
      <c r="IK64" s="23">
        <f t="shared" si="206"/>
        <v>0</v>
      </c>
      <c r="IL64" s="23">
        <f t="shared" si="206"/>
        <v>0</v>
      </c>
      <c r="IM64" s="23">
        <f t="shared" si="206"/>
        <v>0</v>
      </c>
      <c r="IN64" s="23">
        <f t="shared" si="206"/>
        <v>0</v>
      </c>
      <c r="IO64" s="23">
        <f t="shared" si="206"/>
        <v>0</v>
      </c>
      <c r="IP64" s="23">
        <f t="shared" si="206"/>
        <v>0</v>
      </c>
      <c r="IQ64" s="23">
        <f t="shared" si="206"/>
        <v>0</v>
      </c>
      <c r="IR64" s="183">
        <f t="shared" si="206"/>
        <v>0</v>
      </c>
    </row>
    <row r="65" spans="1:252" s="7" customFormat="1" hidden="1" x14ac:dyDescent="0.25">
      <c r="A65" s="177"/>
      <c r="B65" s="24"/>
      <c r="C65" s="24">
        <f>IF(C59+C57=0,C62,C59)</f>
        <v>6857.1428571428569</v>
      </c>
      <c r="D65" s="24">
        <f t="shared" ref="D65:BO65" si="207">IF(D59+D57=0,D62,D59)</f>
        <v>6857.1428571428569</v>
      </c>
      <c r="E65" s="24">
        <f t="shared" si="207"/>
        <v>6857.1428571428569</v>
      </c>
      <c r="F65" s="24">
        <f t="shared" si="207"/>
        <v>6857.1428571428569</v>
      </c>
      <c r="G65" s="24">
        <f t="shared" si="207"/>
        <v>6857.1428571428569</v>
      </c>
      <c r="H65" s="24">
        <f t="shared" si="207"/>
        <v>6857.1428571428569</v>
      </c>
      <c r="I65" s="24">
        <f t="shared" si="207"/>
        <v>6857.1428571428569</v>
      </c>
      <c r="J65" s="24">
        <f t="shared" si="207"/>
        <v>6857.1428571428569</v>
      </c>
      <c r="K65" s="24">
        <f t="shared" si="207"/>
        <v>6857.1428571428569</v>
      </c>
      <c r="L65" s="24">
        <f t="shared" si="207"/>
        <v>6857.1428571428569</v>
      </c>
      <c r="M65" s="24">
        <f t="shared" si="207"/>
        <v>6857.1428571428569</v>
      </c>
      <c r="N65" s="24">
        <f t="shared" si="207"/>
        <v>6857.1428571428569</v>
      </c>
      <c r="O65" s="24">
        <f t="shared" si="207"/>
        <v>6857.1428571428569</v>
      </c>
      <c r="P65" s="24">
        <f t="shared" si="207"/>
        <v>6857.1428571428569</v>
      </c>
      <c r="Q65" s="24">
        <f t="shared" si="207"/>
        <v>6857.1428571428569</v>
      </c>
      <c r="R65" s="24">
        <f t="shared" si="207"/>
        <v>6857.1428571428569</v>
      </c>
      <c r="S65" s="24">
        <f t="shared" si="207"/>
        <v>6857.1428571428569</v>
      </c>
      <c r="T65" s="24">
        <f t="shared" si="207"/>
        <v>6857.1428571428569</v>
      </c>
      <c r="U65" s="24">
        <f t="shared" si="207"/>
        <v>6857.1428571428569</v>
      </c>
      <c r="V65" s="24">
        <f t="shared" si="207"/>
        <v>6857.1428571428569</v>
      </c>
      <c r="W65" s="24">
        <f t="shared" si="207"/>
        <v>6857.1428571428569</v>
      </c>
      <c r="X65" s="24">
        <f t="shared" si="207"/>
        <v>6857.1428571428569</v>
      </c>
      <c r="Y65" s="24">
        <f t="shared" si="207"/>
        <v>6857.1428571428569</v>
      </c>
      <c r="Z65" s="24">
        <f t="shared" si="207"/>
        <v>6857.1428571428569</v>
      </c>
      <c r="AA65" s="24">
        <f t="shared" si="207"/>
        <v>6857.1428571428569</v>
      </c>
      <c r="AB65" s="24">
        <f t="shared" si="207"/>
        <v>6857.1428571428569</v>
      </c>
      <c r="AC65" s="24">
        <f t="shared" si="207"/>
        <v>6857.1428571428569</v>
      </c>
      <c r="AD65" s="24">
        <f t="shared" si="207"/>
        <v>6857.1428571428569</v>
      </c>
      <c r="AE65" s="24">
        <f t="shared" si="207"/>
        <v>6857.1428571428569</v>
      </c>
      <c r="AF65" s="24">
        <f t="shared" si="207"/>
        <v>6857.1428571428569</v>
      </c>
      <c r="AG65" s="24">
        <f t="shared" si="207"/>
        <v>6857.1428571428569</v>
      </c>
      <c r="AH65" s="24">
        <f t="shared" si="207"/>
        <v>6857.1428571428569</v>
      </c>
      <c r="AI65" s="24">
        <f t="shared" si="207"/>
        <v>6857.1428571428569</v>
      </c>
      <c r="AJ65" s="24">
        <f t="shared" si="207"/>
        <v>6857.1428571428569</v>
      </c>
      <c r="AK65" s="24">
        <f t="shared" si="207"/>
        <v>6857.1428571428569</v>
      </c>
      <c r="AL65" s="24">
        <f t="shared" si="207"/>
        <v>6857.1428571428569</v>
      </c>
      <c r="AM65" s="24">
        <f t="shared" si="207"/>
        <v>6857.1428571428569</v>
      </c>
      <c r="AN65" s="24">
        <f t="shared" si="207"/>
        <v>6857.1428571428569</v>
      </c>
      <c r="AO65" s="24">
        <f t="shared" si="207"/>
        <v>6857.1428571428569</v>
      </c>
      <c r="AP65" s="24">
        <f t="shared" si="207"/>
        <v>6857.1428571428569</v>
      </c>
      <c r="AQ65" s="24">
        <f t="shared" si="207"/>
        <v>6857.1428571428569</v>
      </c>
      <c r="AR65" s="24">
        <f t="shared" si="207"/>
        <v>6857.1428571428569</v>
      </c>
      <c r="AS65" s="24">
        <f t="shared" si="207"/>
        <v>6857.1428571428569</v>
      </c>
      <c r="AT65" s="24">
        <f t="shared" si="207"/>
        <v>6857.1428571428569</v>
      </c>
      <c r="AU65" s="24">
        <f t="shared" si="207"/>
        <v>6857.1428571428569</v>
      </c>
      <c r="AV65" s="24">
        <f t="shared" si="207"/>
        <v>6857.1428571428569</v>
      </c>
      <c r="AW65" s="24">
        <f t="shared" si="207"/>
        <v>6857.1428571428569</v>
      </c>
      <c r="AX65" s="24">
        <f t="shared" si="207"/>
        <v>6857.1428571428569</v>
      </c>
      <c r="AY65" s="24">
        <f t="shared" si="207"/>
        <v>6857.1428571428569</v>
      </c>
      <c r="AZ65" s="24">
        <f t="shared" si="207"/>
        <v>6857.1428571428569</v>
      </c>
      <c r="BA65" s="24">
        <f t="shared" si="207"/>
        <v>6857.1428571428569</v>
      </c>
      <c r="BB65" s="24">
        <f t="shared" si="207"/>
        <v>285.71428571428442</v>
      </c>
      <c r="BC65" s="24">
        <f t="shared" si="207"/>
        <v>0</v>
      </c>
      <c r="BD65" s="24">
        <f t="shared" si="207"/>
        <v>0</v>
      </c>
      <c r="BE65" s="24">
        <f t="shared" si="207"/>
        <v>0</v>
      </c>
      <c r="BF65" s="24">
        <f t="shared" si="207"/>
        <v>0</v>
      </c>
      <c r="BG65" s="24">
        <f t="shared" si="207"/>
        <v>0</v>
      </c>
      <c r="BH65" s="24">
        <f t="shared" si="207"/>
        <v>0</v>
      </c>
      <c r="BI65" s="24">
        <f t="shared" si="207"/>
        <v>0</v>
      </c>
      <c r="BJ65" s="24">
        <f t="shared" si="207"/>
        <v>0</v>
      </c>
      <c r="BK65" s="24">
        <f t="shared" si="207"/>
        <v>0</v>
      </c>
      <c r="BL65" s="24">
        <f t="shared" si="207"/>
        <v>0</v>
      </c>
      <c r="BM65" s="24">
        <f t="shared" si="207"/>
        <v>960</v>
      </c>
      <c r="BN65" s="24">
        <f t="shared" si="207"/>
        <v>960</v>
      </c>
      <c r="BO65" s="24">
        <f t="shared" si="207"/>
        <v>960</v>
      </c>
      <c r="BP65" s="24">
        <f t="shared" ref="BP65:EA65" si="208">IF(BP59+BP57=0,BP62,BP59)</f>
        <v>960</v>
      </c>
      <c r="BQ65" s="24">
        <f t="shared" si="208"/>
        <v>960</v>
      </c>
      <c r="BR65" s="24">
        <f t="shared" si="208"/>
        <v>960</v>
      </c>
      <c r="BS65" s="24">
        <f t="shared" si="208"/>
        <v>960</v>
      </c>
      <c r="BT65" s="24">
        <f t="shared" si="208"/>
        <v>960</v>
      </c>
      <c r="BU65" s="24">
        <f t="shared" si="208"/>
        <v>960</v>
      </c>
      <c r="BV65" s="24">
        <f t="shared" si="208"/>
        <v>960</v>
      </c>
      <c r="BW65" s="24">
        <f t="shared" si="208"/>
        <v>960</v>
      </c>
      <c r="BX65" s="24">
        <f t="shared" si="208"/>
        <v>960</v>
      </c>
      <c r="BY65" s="24">
        <f t="shared" si="208"/>
        <v>960</v>
      </c>
      <c r="BZ65" s="24">
        <f t="shared" si="208"/>
        <v>960</v>
      </c>
      <c r="CA65" s="24">
        <f t="shared" si="208"/>
        <v>960</v>
      </c>
      <c r="CB65" s="24">
        <f t="shared" si="208"/>
        <v>960</v>
      </c>
      <c r="CC65" s="24">
        <f t="shared" si="208"/>
        <v>960</v>
      </c>
      <c r="CD65" s="24">
        <f t="shared" si="208"/>
        <v>960</v>
      </c>
      <c r="CE65" s="24">
        <f t="shared" si="208"/>
        <v>960</v>
      </c>
      <c r="CF65" s="24">
        <f t="shared" si="208"/>
        <v>960</v>
      </c>
      <c r="CG65" s="24">
        <f t="shared" si="208"/>
        <v>960</v>
      </c>
      <c r="CH65" s="24">
        <f t="shared" si="208"/>
        <v>960</v>
      </c>
      <c r="CI65" s="24">
        <f t="shared" si="208"/>
        <v>960</v>
      </c>
      <c r="CJ65" s="24">
        <f t="shared" si="208"/>
        <v>960</v>
      </c>
      <c r="CK65" s="24">
        <f t="shared" si="208"/>
        <v>960</v>
      </c>
      <c r="CL65" s="24">
        <f t="shared" si="208"/>
        <v>960</v>
      </c>
      <c r="CM65" s="24">
        <f t="shared" si="208"/>
        <v>960</v>
      </c>
      <c r="CN65" s="24">
        <f t="shared" si="208"/>
        <v>960</v>
      </c>
      <c r="CO65" s="24">
        <f t="shared" si="208"/>
        <v>960</v>
      </c>
      <c r="CP65" s="24">
        <f t="shared" si="208"/>
        <v>960</v>
      </c>
      <c r="CQ65" s="24">
        <f t="shared" si="208"/>
        <v>960</v>
      </c>
      <c r="CR65" s="24">
        <f t="shared" si="208"/>
        <v>960</v>
      </c>
      <c r="CS65" s="24">
        <f t="shared" si="208"/>
        <v>960</v>
      </c>
      <c r="CT65" s="24">
        <f t="shared" si="208"/>
        <v>960</v>
      </c>
      <c r="CU65" s="24">
        <f t="shared" si="208"/>
        <v>960</v>
      </c>
      <c r="CV65" s="24">
        <f t="shared" si="208"/>
        <v>960</v>
      </c>
      <c r="CW65" s="24">
        <f t="shared" si="208"/>
        <v>960</v>
      </c>
      <c r="CX65" s="24">
        <f t="shared" si="208"/>
        <v>960</v>
      </c>
      <c r="CY65" s="24">
        <f t="shared" si="208"/>
        <v>960</v>
      </c>
      <c r="CZ65" s="24">
        <f t="shared" si="208"/>
        <v>960</v>
      </c>
      <c r="DA65" s="24">
        <f t="shared" si="208"/>
        <v>960</v>
      </c>
      <c r="DB65" s="24">
        <f t="shared" si="208"/>
        <v>960</v>
      </c>
      <c r="DC65" s="24">
        <f t="shared" si="208"/>
        <v>960</v>
      </c>
      <c r="DD65" s="24">
        <f t="shared" si="208"/>
        <v>960</v>
      </c>
      <c r="DE65" s="24">
        <f t="shared" si="208"/>
        <v>960</v>
      </c>
      <c r="DF65" s="24">
        <f t="shared" si="208"/>
        <v>960</v>
      </c>
      <c r="DG65" s="24">
        <f t="shared" si="208"/>
        <v>960</v>
      </c>
      <c r="DH65" s="24">
        <f t="shared" si="208"/>
        <v>960</v>
      </c>
      <c r="DI65" s="24">
        <f t="shared" si="208"/>
        <v>960</v>
      </c>
      <c r="DJ65" s="24">
        <f t="shared" si="208"/>
        <v>960</v>
      </c>
      <c r="DK65" s="24">
        <f t="shared" si="208"/>
        <v>960</v>
      </c>
      <c r="DL65" s="24">
        <f t="shared" si="208"/>
        <v>960</v>
      </c>
      <c r="DM65" s="24">
        <f t="shared" si="208"/>
        <v>960</v>
      </c>
      <c r="DN65" s="24">
        <f t="shared" si="208"/>
        <v>960</v>
      </c>
      <c r="DO65" s="24">
        <f t="shared" si="208"/>
        <v>960</v>
      </c>
      <c r="DP65" s="24">
        <f t="shared" si="208"/>
        <v>960</v>
      </c>
      <c r="DQ65" s="24">
        <f t="shared" si="208"/>
        <v>960</v>
      </c>
      <c r="DR65" s="24">
        <f t="shared" si="208"/>
        <v>960</v>
      </c>
      <c r="DS65" s="24">
        <f t="shared" si="208"/>
        <v>960</v>
      </c>
      <c r="DT65" s="24">
        <f t="shared" si="208"/>
        <v>960</v>
      </c>
      <c r="DU65" s="24">
        <f t="shared" si="208"/>
        <v>960</v>
      </c>
      <c r="DV65" s="24">
        <f t="shared" si="208"/>
        <v>960</v>
      </c>
      <c r="DW65" s="24">
        <f t="shared" si="208"/>
        <v>960</v>
      </c>
      <c r="DX65" s="24">
        <f t="shared" si="208"/>
        <v>960</v>
      </c>
      <c r="DY65" s="24">
        <f t="shared" si="208"/>
        <v>960</v>
      </c>
      <c r="DZ65" s="24">
        <f t="shared" si="208"/>
        <v>960</v>
      </c>
      <c r="EA65" s="24">
        <f t="shared" si="208"/>
        <v>960</v>
      </c>
      <c r="EB65" s="24">
        <f t="shared" ref="EB65:GM65" si="209">IF(EB59+EB57=0,EB62,EB59)</f>
        <v>960</v>
      </c>
      <c r="EC65" s="24">
        <f t="shared" si="209"/>
        <v>960</v>
      </c>
      <c r="ED65" s="24">
        <f t="shared" si="209"/>
        <v>960</v>
      </c>
      <c r="EE65" s="24">
        <f t="shared" si="209"/>
        <v>960</v>
      </c>
      <c r="EF65" s="24">
        <f t="shared" si="209"/>
        <v>960</v>
      </c>
      <c r="EG65" s="24">
        <f t="shared" si="209"/>
        <v>880</v>
      </c>
      <c r="EH65" s="24">
        <f t="shared" si="209"/>
        <v>0</v>
      </c>
      <c r="EI65" s="24">
        <f t="shared" si="209"/>
        <v>0</v>
      </c>
      <c r="EJ65" s="24">
        <f t="shared" si="209"/>
        <v>0</v>
      </c>
      <c r="EK65" s="24">
        <f t="shared" si="209"/>
        <v>0</v>
      </c>
      <c r="EL65" s="24">
        <f t="shared" si="209"/>
        <v>0</v>
      </c>
      <c r="EM65" s="24">
        <f t="shared" si="209"/>
        <v>0</v>
      </c>
      <c r="EN65" s="24">
        <f t="shared" si="209"/>
        <v>0</v>
      </c>
      <c r="EO65" s="24">
        <f t="shared" si="209"/>
        <v>0</v>
      </c>
      <c r="EP65" s="24">
        <f t="shared" si="209"/>
        <v>0</v>
      </c>
      <c r="EQ65" s="24">
        <f t="shared" si="209"/>
        <v>0</v>
      </c>
      <c r="ER65" s="24">
        <f t="shared" si="209"/>
        <v>0</v>
      </c>
      <c r="ES65" s="24">
        <f t="shared" si="209"/>
        <v>0</v>
      </c>
      <c r="ET65" s="24">
        <f t="shared" si="209"/>
        <v>0</v>
      </c>
      <c r="EU65" s="24">
        <f t="shared" si="209"/>
        <v>0</v>
      </c>
      <c r="EV65" s="24">
        <f t="shared" si="209"/>
        <v>0</v>
      </c>
      <c r="EW65" s="24">
        <f t="shared" si="209"/>
        <v>0</v>
      </c>
      <c r="EX65" s="24">
        <f t="shared" si="209"/>
        <v>0</v>
      </c>
      <c r="EY65" s="24">
        <f t="shared" si="209"/>
        <v>0</v>
      </c>
      <c r="EZ65" s="24">
        <f t="shared" si="209"/>
        <v>0</v>
      </c>
      <c r="FA65" s="24">
        <f t="shared" si="209"/>
        <v>0</v>
      </c>
      <c r="FB65" s="24">
        <f t="shared" si="209"/>
        <v>0</v>
      </c>
      <c r="FC65" s="24">
        <f t="shared" si="209"/>
        <v>0</v>
      </c>
      <c r="FD65" s="24">
        <f t="shared" si="209"/>
        <v>0</v>
      </c>
      <c r="FE65" s="24">
        <f t="shared" si="209"/>
        <v>0</v>
      </c>
      <c r="FF65" s="24">
        <f t="shared" si="209"/>
        <v>0</v>
      </c>
      <c r="FG65" s="24">
        <f t="shared" si="209"/>
        <v>0</v>
      </c>
      <c r="FH65" s="24">
        <f t="shared" si="209"/>
        <v>0</v>
      </c>
      <c r="FI65" s="24">
        <f t="shared" si="209"/>
        <v>0</v>
      </c>
      <c r="FJ65" s="24">
        <f t="shared" si="209"/>
        <v>0</v>
      </c>
      <c r="FK65" s="24">
        <f t="shared" si="209"/>
        <v>0</v>
      </c>
      <c r="FL65" s="24">
        <f t="shared" si="209"/>
        <v>0</v>
      </c>
      <c r="FM65" s="24">
        <f t="shared" si="209"/>
        <v>0</v>
      </c>
      <c r="FN65" s="24">
        <f t="shared" si="209"/>
        <v>0</v>
      </c>
      <c r="FO65" s="24">
        <f t="shared" si="209"/>
        <v>0</v>
      </c>
      <c r="FP65" s="24">
        <f t="shared" si="209"/>
        <v>0</v>
      </c>
      <c r="FQ65" s="24">
        <f t="shared" si="209"/>
        <v>0</v>
      </c>
      <c r="FR65" s="24">
        <f t="shared" si="209"/>
        <v>0</v>
      </c>
      <c r="FS65" s="24">
        <f t="shared" si="209"/>
        <v>0</v>
      </c>
      <c r="FT65" s="24">
        <f t="shared" si="209"/>
        <v>0</v>
      </c>
      <c r="FU65" s="24">
        <f t="shared" si="209"/>
        <v>0</v>
      </c>
      <c r="FV65" s="24">
        <f t="shared" si="209"/>
        <v>0</v>
      </c>
      <c r="FW65" s="24">
        <f t="shared" si="209"/>
        <v>0</v>
      </c>
      <c r="FX65" s="24">
        <f t="shared" si="209"/>
        <v>0</v>
      </c>
      <c r="FY65" s="24">
        <f t="shared" si="209"/>
        <v>0</v>
      </c>
      <c r="FZ65" s="24">
        <f t="shared" si="209"/>
        <v>0</v>
      </c>
      <c r="GA65" s="24">
        <f t="shared" si="209"/>
        <v>0</v>
      </c>
      <c r="GB65" s="24">
        <f t="shared" si="209"/>
        <v>0</v>
      </c>
      <c r="GC65" s="24">
        <f t="shared" si="209"/>
        <v>0</v>
      </c>
      <c r="GD65" s="24">
        <f t="shared" si="209"/>
        <v>0</v>
      </c>
      <c r="GE65" s="24">
        <f t="shared" si="209"/>
        <v>0</v>
      </c>
      <c r="GF65" s="24">
        <f t="shared" si="209"/>
        <v>0</v>
      </c>
      <c r="GG65" s="24">
        <f t="shared" si="209"/>
        <v>0</v>
      </c>
      <c r="GH65" s="24">
        <f t="shared" si="209"/>
        <v>0</v>
      </c>
      <c r="GI65" s="24">
        <f t="shared" si="209"/>
        <v>0</v>
      </c>
      <c r="GJ65" s="24">
        <f t="shared" si="209"/>
        <v>0</v>
      </c>
      <c r="GK65" s="24">
        <f t="shared" si="209"/>
        <v>0</v>
      </c>
      <c r="GL65" s="24">
        <f t="shared" si="209"/>
        <v>0</v>
      </c>
      <c r="GM65" s="24">
        <f t="shared" si="209"/>
        <v>0</v>
      </c>
      <c r="GN65" s="24">
        <f t="shared" ref="GN65:IR65" si="210">IF(GN59+GN57=0,GN62,GN59)</f>
        <v>0</v>
      </c>
      <c r="GO65" s="24">
        <f t="shared" si="210"/>
        <v>0</v>
      </c>
      <c r="GP65" s="24">
        <f t="shared" si="210"/>
        <v>0</v>
      </c>
      <c r="GQ65" s="24">
        <f t="shared" si="210"/>
        <v>0</v>
      </c>
      <c r="GR65" s="24">
        <f t="shared" si="210"/>
        <v>0</v>
      </c>
      <c r="GS65" s="24">
        <f t="shared" si="210"/>
        <v>0</v>
      </c>
      <c r="GT65" s="24">
        <f t="shared" si="210"/>
        <v>0</v>
      </c>
      <c r="GU65" s="24">
        <f t="shared" si="210"/>
        <v>0</v>
      </c>
      <c r="GV65" s="24">
        <f t="shared" si="210"/>
        <v>0</v>
      </c>
      <c r="GW65" s="24">
        <f t="shared" si="210"/>
        <v>0</v>
      </c>
      <c r="GX65" s="24">
        <f t="shared" si="210"/>
        <v>0</v>
      </c>
      <c r="GY65" s="24">
        <f t="shared" si="210"/>
        <v>0</v>
      </c>
      <c r="GZ65" s="24">
        <f t="shared" si="210"/>
        <v>0</v>
      </c>
      <c r="HA65" s="24">
        <f t="shared" si="210"/>
        <v>0</v>
      </c>
      <c r="HB65" s="24">
        <f t="shared" si="210"/>
        <v>0</v>
      </c>
      <c r="HC65" s="24">
        <f t="shared" si="210"/>
        <v>0</v>
      </c>
      <c r="HD65" s="24">
        <f t="shared" si="210"/>
        <v>0</v>
      </c>
      <c r="HE65" s="24">
        <f t="shared" si="210"/>
        <v>0</v>
      </c>
      <c r="HF65" s="24">
        <f t="shared" si="210"/>
        <v>0</v>
      </c>
      <c r="HG65" s="24">
        <f t="shared" si="210"/>
        <v>0</v>
      </c>
      <c r="HH65" s="24">
        <f t="shared" si="210"/>
        <v>0</v>
      </c>
      <c r="HI65" s="24">
        <f t="shared" si="210"/>
        <v>0</v>
      </c>
      <c r="HJ65" s="24">
        <f t="shared" si="210"/>
        <v>0</v>
      </c>
      <c r="HK65" s="24">
        <f t="shared" si="210"/>
        <v>0</v>
      </c>
      <c r="HL65" s="24">
        <f t="shared" si="210"/>
        <v>0</v>
      </c>
      <c r="HM65" s="24">
        <f t="shared" si="210"/>
        <v>0</v>
      </c>
      <c r="HN65" s="24">
        <f t="shared" si="210"/>
        <v>0</v>
      </c>
      <c r="HO65" s="24">
        <f t="shared" si="210"/>
        <v>0</v>
      </c>
      <c r="HP65" s="24">
        <f t="shared" si="210"/>
        <v>0</v>
      </c>
      <c r="HQ65" s="24">
        <f t="shared" si="210"/>
        <v>0</v>
      </c>
      <c r="HR65" s="24">
        <f t="shared" si="210"/>
        <v>0</v>
      </c>
      <c r="HS65" s="24">
        <f t="shared" si="210"/>
        <v>0</v>
      </c>
      <c r="HT65" s="24">
        <f t="shared" si="210"/>
        <v>0</v>
      </c>
      <c r="HU65" s="24">
        <f t="shared" si="210"/>
        <v>0</v>
      </c>
      <c r="HV65" s="24">
        <f t="shared" si="210"/>
        <v>0</v>
      </c>
      <c r="HW65" s="24">
        <f t="shared" si="210"/>
        <v>0</v>
      </c>
      <c r="HX65" s="24">
        <f t="shared" si="210"/>
        <v>0</v>
      </c>
      <c r="HY65" s="24">
        <f t="shared" si="210"/>
        <v>0</v>
      </c>
      <c r="HZ65" s="24">
        <f t="shared" si="210"/>
        <v>0</v>
      </c>
      <c r="IA65" s="24">
        <f t="shared" si="210"/>
        <v>0</v>
      </c>
      <c r="IB65" s="24">
        <f t="shared" si="210"/>
        <v>0</v>
      </c>
      <c r="IC65" s="24">
        <f t="shared" si="210"/>
        <v>0</v>
      </c>
      <c r="ID65" s="24">
        <f t="shared" si="210"/>
        <v>0</v>
      </c>
      <c r="IE65" s="24">
        <f t="shared" si="210"/>
        <v>0</v>
      </c>
      <c r="IF65" s="24">
        <f t="shared" si="210"/>
        <v>0</v>
      </c>
      <c r="IG65" s="24">
        <f t="shared" si="210"/>
        <v>0</v>
      </c>
      <c r="IH65" s="24">
        <f t="shared" si="210"/>
        <v>0</v>
      </c>
      <c r="II65" s="24">
        <f t="shared" si="210"/>
        <v>0</v>
      </c>
      <c r="IJ65" s="24">
        <f t="shared" si="210"/>
        <v>0</v>
      </c>
      <c r="IK65" s="24">
        <f t="shared" si="210"/>
        <v>0</v>
      </c>
      <c r="IL65" s="24">
        <f t="shared" si="210"/>
        <v>0</v>
      </c>
      <c r="IM65" s="24">
        <f t="shared" si="210"/>
        <v>0</v>
      </c>
      <c r="IN65" s="24">
        <f t="shared" si="210"/>
        <v>0</v>
      </c>
      <c r="IO65" s="24">
        <f t="shared" si="210"/>
        <v>0</v>
      </c>
      <c r="IP65" s="24">
        <f t="shared" si="210"/>
        <v>0</v>
      </c>
      <c r="IQ65" s="24">
        <f t="shared" si="210"/>
        <v>0</v>
      </c>
      <c r="IR65" s="181">
        <f t="shared" si="210"/>
        <v>0</v>
      </c>
    </row>
    <row r="66" spans="1:252" s="3" customFormat="1" hidden="1" x14ac:dyDescent="0.25">
      <c r="A66" s="182"/>
      <c r="B66" s="23"/>
      <c r="C66" s="23">
        <f t="shared" ref="C66:BN66" si="211">IF(B147=1,0,C65)</f>
        <v>6857.1428571428569</v>
      </c>
      <c r="D66" s="23">
        <f t="shared" si="211"/>
        <v>6857.1428571428569</v>
      </c>
      <c r="E66" s="23">
        <f t="shared" si="211"/>
        <v>6857.1428571428569</v>
      </c>
      <c r="F66" s="23">
        <f t="shared" si="211"/>
        <v>6857.1428571428569</v>
      </c>
      <c r="G66" s="23">
        <f t="shared" si="211"/>
        <v>6857.1428571428569</v>
      </c>
      <c r="H66" s="23">
        <f t="shared" si="211"/>
        <v>6857.1428571428569</v>
      </c>
      <c r="I66" s="23">
        <f t="shared" si="211"/>
        <v>6857.1428571428569</v>
      </c>
      <c r="J66" s="23">
        <f t="shared" si="211"/>
        <v>6857.1428571428569</v>
      </c>
      <c r="K66" s="23">
        <f t="shared" si="211"/>
        <v>6857.1428571428569</v>
      </c>
      <c r="L66" s="23">
        <f t="shared" si="211"/>
        <v>6857.1428571428569</v>
      </c>
      <c r="M66" s="23">
        <f t="shared" si="211"/>
        <v>6857.1428571428569</v>
      </c>
      <c r="N66" s="23">
        <f t="shared" si="211"/>
        <v>6857.1428571428569</v>
      </c>
      <c r="O66" s="23">
        <f t="shared" si="211"/>
        <v>6857.1428571428569</v>
      </c>
      <c r="P66" s="23">
        <f t="shared" si="211"/>
        <v>6857.1428571428569</v>
      </c>
      <c r="Q66" s="23">
        <f t="shared" si="211"/>
        <v>6857.1428571428569</v>
      </c>
      <c r="R66" s="23">
        <f t="shared" si="211"/>
        <v>6857.1428571428569</v>
      </c>
      <c r="S66" s="23">
        <f t="shared" si="211"/>
        <v>6857.1428571428569</v>
      </c>
      <c r="T66" s="23">
        <f t="shared" si="211"/>
        <v>6857.1428571428569</v>
      </c>
      <c r="U66" s="23">
        <f t="shared" si="211"/>
        <v>6857.1428571428569</v>
      </c>
      <c r="V66" s="23">
        <f t="shared" si="211"/>
        <v>6857.1428571428569</v>
      </c>
      <c r="W66" s="23">
        <f t="shared" si="211"/>
        <v>6857.1428571428569</v>
      </c>
      <c r="X66" s="23">
        <f t="shared" si="211"/>
        <v>6857.1428571428569</v>
      </c>
      <c r="Y66" s="23">
        <f t="shared" si="211"/>
        <v>6857.1428571428569</v>
      </c>
      <c r="Z66" s="23">
        <f t="shared" si="211"/>
        <v>6857.1428571428569</v>
      </c>
      <c r="AA66" s="23">
        <f t="shared" si="211"/>
        <v>6857.1428571428569</v>
      </c>
      <c r="AB66" s="23">
        <f t="shared" si="211"/>
        <v>6857.1428571428569</v>
      </c>
      <c r="AC66" s="23">
        <f t="shared" si="211"/>
        <v>6857.1428571428569</v>
      </c>
      <c r="AD66" s="23">
        <f t="shared" si="211"/>
        <v>6857.1428571428569</v>
      </c>
      <c r="AE66" s="23">
        <f t="shared" si="211"/>
        <v>6857.1428571428569</v>
      </c>
      <c r="AF66" s="23">
        <f t="shared" si="211"/>
        <v>6857.1428571428569</v>
      </c>
      <c r="AG66" s="23">
        <f t="shared" si="211"/>
        <v>6857.1428571428569</v>
      </c>
      <c r="AH66" s="23">
        <f t="shared" si="211"/>
        <v>6857.1428571428569</v>
      </c>
      <c r="AI66" s="23">
        <f t="shared" si="211"/>
        <v>6857.1428571428569</v>
      </c>
      <c r="AJ66" s="23">
        <f t="shared" si="211"/>
        <v>6857.1428571428569</v>
      </c>
      <c r="AK66" s="23">
        <f t="shared" si="211"/>
        <v>6857.1428571428569</v>
      </c>
      <c r="AL66" s="23">
        <f t="shared" si="211"/>
        <v>6857.1428571428569</v>
      </c>
      <c r="AM66" s="23">
        <f t="shared" si="211"/>
        <v>6857.1428571428569</v>
      </c>
      <c r="AN66" s="23">
        <f t="shared" si="211"/>
        <v>6857.1428571428569</v>
      </c>
      <c r="AO66" s="23">
        <f t="shared" si="211"/>
        <v>6857.1428571428569</v>
      </c>
      <c r="AP66" s="23">
        <f t="shared" si="211"/>
        <v>6857.1428571428569</v>
      </c>
      <c r="AQ66" s="23">
        <f t="shared" si="211"/>
        <v>6857.1428571428569</v>
      </c>
      <c r="AR66" s="23">
        <f t="shared" si="211"/>
        <v>6857.1428571428569</v>
      </c>
      <c r="AS66" s="23">
        <f t="shared" si="211"/>
        <v>6857.1428571428569</v>
      </c>
      <c r="AT66" s="23">
        <f t="shared" si="211"/>
        <v>6857.1428571428569</v>
      </c>
      <c r="AU66" s="23">
        <f t="shared" si="211"/>
        <v>6857.1428571428569</v>
      </c>
      <c r="AV66" s="23">
        <f t="shared" si="211"/>
        <v>6857.1428571428569</v>
      </c>
      <c r="AW66" s="23">
        <f t="shared" si="211"/>
        <v>6857.1428571428569</v>
      </c>
      <c r="AX66" s="23">
        <f t="shared" si="211"/>
        <v>6857.1428571428569</v>
      </c>
      <c r="AY66" s="23">
        <f t="shared" si="211"/>
        <v>6857.1428571428569</v>
      </c>
      <c r="AZ66" s="23">
        <f t="shared" si="211"/>
        <v>6857.1428571428569</v>
      </c>
      <c r="BA66" s="23">
        <f t="shared" si="211"/>
        <v>6857.1428571428569</v>
      </c>
      <c r="BB66" s="23">
        <f t="shared" si="211"/>
        <v>285.71428571428442</v>
      </c>
      <c r="BC66" s="23">
        <f t="shared" si="211"/>
        <v>0</v>
      </c>
      <c r="BD66" s="23">
        <f t="shared" si="211"/>
        <v>0</v>
      </c>
      <c r="BE66" s="23">
        <f t="shared" si="211"/>
        <v>0</v>
      </c>
      <c r="BF66" s="23">
        <f t="shared" si="211"/>
        <v>0</v>
      </c>
      <c r="BG66" s="23">
        <f t="shared" si="211"/>
        <v>0</v>
      </c>
      <c r="BH66" s="23">
        <f t="shared" si="211"/>
        <v>0</v>
      </c>
      <c r="BI66" s="23">
        <f t="shared" si="211"/>
        <v>0</v>
      </c>
      <c r="BJ66" s="23">
        <f t="shared" si="211"/>
        <v>0</v>
      </c>
      <c r="BK66" s="23">
        <f t="shared" si="211"/>
        <v>0</v>
      </c>
      <c r="BL66" s="23">
        <f t="shared" si="211"/>
        <v>0</v>
      </c>
      <c r="BM66" s="23">
        <f t="shared" si="211"/>
        <v>960</v>
      </c>
      <c r="BN66" s="23">
        <f t="shared" si="211"/>
        <v>960</v>
      </c>
      <c r="BO66" s="23">
        <f t="shared" ref="BO66:DZ66" si="212">IF(BN147=1,0,BO65)</f>
        <v>960</v>
      </c>
      <c r="BP66" s="23">
        <f t="shared" si="212"/>
        <v>960</v>
      </c>
      <c r="BQ66" s="23">
        <f t="shared" si="212"/>
        <v>960</v>
      </c>
      <c r="BR66" s="23">
        <f t="shared" si="212"/>
        <v>960</v>
      </c>
      <c r="BS66" s="23">
        <f t="shared" si="212"/>
        <v>960</v>
      </c>
      <c r="BT66" s="23">
        <f t="shared" si="212"/>
        <v>960</v>
      </c>
      <c r="BU66" s="23">
        <f t="shared" si="212"/>
        <v>960</v>
      </c>
      <c r="BV66" s="23">
        <f t="shared" si="212"/>
        <v>960</v>
      </c>
      <c r="BW66" s="23">
        <f t="shared" si="212"/>
        <v>960</v>
      </c>
      <c r="BX66" s="23">
        <f t="shared" si="212"/>
        <v>960</v>
      </c>
      <c r="BY66" s="23">
        <f t="shared" si="212"/>
        <v>960</v>
      </c>
      <c r="BZ66" s="23">
        <f t="shared" si="212"/>
        <v>960</v>
      </c>
      <c r="CA66" s="23">
        <f t="shared" si="212"/>
        <v>960</v>
      </c>
      <c r="CB66" s="23">
        <f t="shared" si="212"/>
        <v>960</v>
      </c>
      <c r="CC66" s="23">
        <f t="shared" si="212"/>
        <v>960</v>
      </c>
      <c r="CD66" s="23">
        <f t="shared" si="212"/>
        <v>960</v>
      </c>
      <c r="CE66" s="23">
        <f t="shared" si="212"/>
        <v>960</v>
      </c>
      <c r="CF66" s="23">
        <f t="shared" si="212"/>
        <v>960</v>
      </c>
      <c r="CG66" s="23">
        <f t="shared" si="212"/>
        <v>960</v>
      </c>
      <c r="CH66" s="23">
        <f t="shared" si="212"/>
        <v>960</v>
      </c>
      <c r="CI66" s="23">
        <f t="shared" si="212"/>
        <v>960</v>
      </c>
      <c r="CJ66" s="23">
        <f t="shared" si="212"/>
        <v>960</v>
      </c>
      <c r="CK66" s="23">
        <f t="shared" si="212"/>
        <v>960</v>
      </c>
      <c r="CL66" s="23">
        <f t="shared" si="212"/>
        <v>960</v>
      </c>
      <c r="CM66" s="23">
        <f t="shared" si="212"/>
        <v>960</v>
      </c>
      <c r="CN66" s="23">
        <f t="shared" si="212"/>
        <v>960</v>
      </c>
      <c r="CO66" s="23">
        <f t="shared" si="212"/>
        <v>960</v>
      </c>
      <c r="CP66" s="23">
        <f t="shared" si="212"/>
        <v>960</v>
      </c>
      <c r="CQ66" s="23">
        <f t="shared" si="212"/>
        <v>960</v>
      </c>
      <c r="CR66" s="23">
        <f t="shared" si="212"/>
        <v>960</v>
      </c>
      <c r="CS66" s="23">
        <f t="shared" si="212"/>
        <v>960</v>
      </c>
      <c r="CT66" s="23">
        <f t="shared" si="212"/>
        <v>960</v>
      </c>
      <c r="CU66" s="23">
        <f t="shared" si="212"/>
        <v>960</v>
      </c>
      <c r="CV66" s="23">
        <f t="shared" si="212"/>
        <v>960</v>
      </c>
      <c r="CW66" s="23">
        <f t="shared" si="212"/>
        <v>960</v>
      </c>
      <c r="CX66" s="23">
        <f t="shared" si="212"/>
        <v>960</v>
      </c>
      <c r="CY66" s="23">
        <f t="shared" si="212"/>
        <v>960</v>
      </c>
      <c r="CZ66" s="23">
        <f t="shared" si="212"/>
        <v>960</v>
      </c>
      <c r="DA66" s="23">
        <f t="shared" si="212"/>
        <v>960</v>
      </c>
      <c r="DB66" s="23">
        <f t="shared" si="212"/>
        <v>960</v>
      </c>
      <c r="DC66" s="23">
        <f t="shared" si="212"/>
        <v>960</v>
      </c>
      <c r="DD66" s="23">
        <f t="shared" si="212"/>
        <v>960</v>
      </c>
      <c r="DE66" s="23">
        <f t="shared" si="212"/>
        <v>960</v>
      </c>
      <c r="DF66" s="23">
        <f t="shared" si="212"/>
        <v>960</v>
      </c>
      <c r="DG66" s="23">
        <f t="shared" si="212"/>
        <v>960</v>
      </c>
      <c r="DH66" s="23">
        <f t="shared" si="212"/>
        <v>960</v>
      </c>
      <c r="DI66" s="23">
        <f t="shared" si="212"/>
        <v>960</v>
      </c>
      <c r="DJ66" s="23">
        <f t="shared" si="212"/>
        <v>960</v>
      </c>
      <c r="DK66" s="23">
        <f t="shared" si="212"/>
        <v>960</v>
      </c>
      <c r="DL66" s="23">
        <f t="shared" si="212"/>
        <v>960</v>
      </c>
      <c r="DM66" s="23">
        <f t="shared" si="212"/>
        <v>960</v>
      </c>
      <c r="DN66" s="23">
        <f t="shared" si="212"/>
        <v>960</v>
      </c>
      <c r="DO66" s="23">
        <f t="shared" si="212"/>
        <v>960</v>
      </c>
      <c r="DP66" s="23">
        <f t="shared" si="212"/>
        <v>960</v>
      </c>
      <c r="DQ66" s="23">
        <f t="shared" si="212"/>
        <v>960</v>
      </c>
      <c r="DR66" s="23">
        <f t="shared" si="212"/>
        <v>960</v>
      </c>
      <c r="DS66" s="23">
        <f t="shared" si="212"/>
        <v>960</v>
      </c>
      <c r="DT66" s="23">
        <f t="shared" si="212"/>
        <v>960</v>
      </c>
      <c r="DU66" s="23">
        <f t="shared" si="212"/>
        <v>960</v>
      </c>
      <c r="DV66" s="23">
        <f t="shared" si="212"/>
        <v>960</v>
      </c>
      <c r="DW66" s="23">
        <f t="shared" si="212"/>
        <v>960</v>
      </c>
      <c r="DX66" s="23">
        <f t="shared" si="212"/>
        <v>960</v>
      </c>
      <c r="DY66" s="23">
        <f t="shared" si="212"/>
        <v>960</v>
      </c>
      <c r="DZ66" s="23">
        <f t="shared" si="212"/>
        <v>960</v>
      </c>
      <c r="EA66" s="23">
        <f t="shared" ref="EA66:GL66" si="213">IF(DZ147=1,0,EA65)</f>
        <v>960</v>
      </c>
      <c r="EB66" s="23">
        <f t="shared" si="213"/>
        <v>960</v>
      </c>
      <c r="EC66" s="23">
        <f t="shared" si="213"/>
        <v>960</v>
      </c>
      <c r="ED66" s="23">
        <f t="shared" si="213"/>
        <v>960</v>
      </c>
      <c r="EE66" s="23">
        <f t="shared" si="213"/>
        <v>960</v>
      </c>
      <c r="EF66" s="23">
        <f t="shared" si="213"/>
        <v>960</v>
      </c>
      <c r="EG66" s="23">
        <f t="shared" si="213"/>
        <v>880</v>
      </c>
      <c r="EH66" s="23">
        <f t="shared" si="213"/>
        <v>0</v>
      </c>
      <c r="EI66" s="23">
        <f t="shared" si="213"/>
        <v>0</v>
      </c>
      <c r="EJ66" s="23">
        <f t="shared" si="213"/>
        <v>0</v>
      </c>
      <c r="EK66" s="23">
        <f t="shared" si="213"/>
        <v>0</v>
      </c>
      <c r="EL66" s="23">
        <f t="shared" si="213"/>
        <v>0</v>
      </c>
      <c r="EM66" s="23">
        <f t="shared" si="213"/>
        <v>0</v>
      </c>
      <c r="EN66" s="23">
        <f t="shared" si="213"/>
        <v>0</v>
      </c>
      <c r="EO66" s="23">
        <f t="shared" si="213"/>
        <v>0</v>
      </c>
      <c r="EP66" s="23">
        <f t="shared" si="213"/>
        <v>0</v>
      </c>
      <c r="EQ66" s="23">
        <f t="shared" si="213"/>
        <v>0</v>
      </c>
      <c r="ER66" s="23">
        <f t="shared" si="213"/>
        <v>0</v>
      </c>
      <c r="ES66" s="23">
        <f t="shared" si="213"/>
        <v>0</v>
      </c>
      <c r="ET66" s="23">
        <f t="shared" si="213"/>
        <v>0</v>
      </c>
      <c r="EU66" s="23">
        <f t="shared" si="213"/>
        <v>0</v>
      </c>
      <c r="EV66" s="23">
        <f t="shared" si="213"/>
        <v>0</v>
      </c>
      <c r="EW66" s="23">
        <f t="shared" si="213"/>
        <v>0</v>
      </c>
      <c r="EX66" s="23">
        <f t="shared" si="213"/>
        <v>0</v>
      </c>
      <c r="EY66" s="23">
        <f t="shared" si="213"/>
        <v>0</v>
      </c>
      <c r="EZ66" s="23">
        <f t="shared" si="213"/>
        <v>0</v>
      </c>
      <c r="FA66" s="23">
        <f t="shared" si="213"/>
        <v>0</v>
      </c>
      <c r="FB66" s="23">
        <f t="shared" si="213"/>
        <v>0</v>
      </c>
      <c r="FC66" s="23">
        <f t="shared" si="213"/>
        <v>0</v>
      </c>
      <c r="FD66" s="23">
        <f t="shared" si="213"/>
        <v>0</v>
      </c>
      <c r="FE66" s="23">
        <f t="shared" si="213"/>
        <v>0</v>
      </c>
      <c r="FF66" s="23">
        <f t="shared" si="213"/>
        <v>0</v>
      </c>
      <c r="FG66" s="23">
        <f t="shared" si="213"/>
        <v>0</v>
      </c>
      <c r="FH66" s="23">
        <f t="shared" si="213"/>
        <v>0</v>
      </c>
      <c r="FI66" s="23">
        <f t="shared" si="213"/>
        <v>0</v>
      </c>
      <c r="FJ66" s="23">
        <f t="shared" si="213"/>
        <v>0</v>
      </c>
      <c r="FK66" s="23">
        <f t="shared" si="213"/>
        <v>0</v>
      </c>
      <c r="FL66" s="23">
        <f t="shared" si="213"/>
        <v>0</v>
      </c>
      <c r="FM66" s="23">
        <f t="shared" si="213"/>
        <v>0</v>
      </c>
      <c r="FN66" s="23">
        <f t="shared" si="213"/>
        <v>0</v>
      </c>
      <c r="FO66" s="23">
        <f t="shared" si="213"/>
        <v>0</v>
      </c>
      <c r="FP66" s="23">
        <f t="shared" si="213"/>
        <v>0</v>
      </c>
      <c r="FQ66" s="23">
        <f t="shared" si="213"/>
        <v>0</v>
      </c>
      <c r="FR66" s="23">
        <f t="shared" si="213"/>
        <v>0</v>
      </c>
      <c r="FS66" s="23">
        <f t="shared" si="213"/>
        <v>0</v>
      </c>
      <c r="FT66" s="23">
        <f t="shared" si="213"/>
        <v>0</v>
      </c>
      <c r="FU66" s="23">
        <f t="shared" si="213"/>
        <v>0</v>
      </c>
      <c r="FV66" s="23">
        <f t="shared" si="213"/>
        <v>0</v>
      </c>
      <c r="FW66" s="23">
        <f t="shared" si="213"/>
        <v>0</v>
      </c>
      <c r="FX66" s="23">
        <f t="shared" si="213"/>
        <v>0</v>
      </c>
      <c r="FY66" s="23">
        <f t="shared" si="213"/>
        <v>0</v>
      </c>
      <c r="FZ66" s="23">
        <f t="shared" si="213"/>
        <v>0</v>
      </c>
      <c r="GA66" s="23">
        <f t="shared" si="213"/>
        <v>0</v>
      </c>
      <c r="GB66" s="23">
        <f t="shared" si="213"/>
        <v>0</v>
      </c>
      <c r="GC66" s="23">
        <f t="shared" si="213"/>
        <v>0</v>
      </c>
      <c r="GD66" s="23">
        <f t="shared" si="213"/>
        <v>0</v>
      </c>
      <c r="GE66" s="23">
        <f t="shared" si="213"/>
        <v>0</v>
      </c>
      <c r="GF66" s="23">
        <f t="shared" si="213"/>
        <v>0</v>
      </c>
      <c r="GG66" s="23">
        <f t="shared" si="213"/>
        <v>0</v>
      </c>
      <c r="GH66" s="23">
        <f t="shared" si="213"/>
        <v>0</v>
      </c>
      <c r="GI66" s="23">
        <f t="shared" si="213"/>
        <v>0</v>
      </c>
      <c r="GJ66" s="23">
        <f t="shared" si="213"/>
        <v>0</v>
      </c>
      <c r="GK66" s="23">
        <f t="shared" si="213"/>
        <v>0</v>
      </c>
      <c r="GL66" s="23">
        <f t="shared" si="213"/>
        <v>0</v>
      </c>
      <c r="GM66" s="23">
        <f t="shared" ref="GM66:IR66" si="214">IF(GL147=1,0,GM65)</f>
        <v>0</v>
      </c>
      <c r="GN66" s="23">
        <f t="shared" si="214"/>
        <v>0</v>
      </c>
      <c r="GO66" s="23">
        <f t="shared" si="214"/>
        <v>0</v>
      </c>
      <c r="GP66" s="23">
        <f t="shared" si="214"/>
        <v>0</v>
      </c>
      <c r="GQ66" s="23">
        <f t="shared" si="214"/>
        <v>0</v>
      </c>
      <c r="GR66" s="23">
        <f t="shared" si="214"/>
        <v>0</v>
      </c>
      <c r="GS66" s="23">
        <f t="shared" si="214"/>
        <v>0</v>
      </c>
      <c r="GT66" s="23">
        <f t="shared" si="214"/>
        <v>0</v>
      </c>
      <c r="GU66" s="23">
        <f t="shared" si="214"/>
        <v>0</v>
      </c>
      <c r="GV66" s="23">
        <f t="shared" si="214"/>
        <v>0</v>
      </c>
      <c r="GW66" s="23">
        <f t="shared" si="214"/>
        <v>0</v>
      </c>
      <c r="GX66" s="23">
        <f t="shared" si="214"/>
        <v>0</v>
      </c>
      <c r="GY66" s="23">
        <f t="shared" si="214"/>
        <v>0</v>
      </c>
      <c r="GZ66" s="23">
        <f t="shared" si="214"/>
        <v>0</v>
      </c>
      <c r="HA66" s="23">
        <f t="shared" si="214"/>
        <v>0</v>
      </c>
      <c r="HB66" s="23">
        <f t="shared" si="214"/>
        <v>0</v>
      </c>
      <c r="HC66" s="23">
        <f t="shared" si="214"/>
        <v>0</v>
      </c>
      <c r="HD66" s="23">
        <f t="shared" si="214"/>
        <v>0</v>
      </c>
      <c r="HE66" s="23">
        <f t="shared" si="214"/>
        <v>0</v>
      </c>
      <c r="HF66" s="23">
        <f t="shared" si="214"/>
        <v>0</v>
      </c>
      <c r="HG66" s="23">
        <f t="shared" si="214"/>
        <v>0</v>
      </c>
      <c r="HH66" s="23">
        <f t="shared" si="214"/>
        <v>0</v>
      </c>
      <c r="HI66" s="23">
        <f t="shared" si="214"/>
        <v>0</v>
      </c>
      <c r="HJ66" s="23">
        <f t="shared" si="214"/>
        <v>0</v>
      </c>
      <c r="HK66" s="23">
        <f t="shared" si="214"/>
        <v>0</v>
      </c>
      <c r="HL66" s="23">
        <f t="shared" si="214"/>
        <v>0</v>
      </c>
      <c r="HM66" s="23">
        <f t="shared" si="214"/>
        <v>0</v>
      </c>
      <c r="HN66" s="23">
        <f t="shared" si="214"/>
        <v>0</v>
      </c>
      <c r="HO66" s="23">
        <f t="shared" si="214"/>
        <v>0</v>
      </c>
      <c r="HP66" s="23">
        <f t="shared" si="214"/>
        <v>0</v>
      </c>
      <c r="HQ66" s="23">
        <f t="shared" si="214"/>
        <v>0</v>
      </c>
      <c r="HR66" s="23">
        <f t="shared" si="214"/>
        <v>0</v>
      </c>
      <c r="HS66" s="23">
        <f t="shared" si="214"/>
        <v>0</v>
      </c>
      <c r="HT66" s="23">
        <f t="shared" si="214"/>
        <v>0</v>
      </c>
      <c r="HU66" s="23">
        <f t="shared" si="214"/>
        <v>0</v>
      </c>
      <c r="HV66" s="23">
        <f t="shared" si="214"/>
        <v>0</v>
      </c>
      <c r="HW66" s="23">
        <f t="shared" si="214"/>
        <v>0</v>
      </c>
      <c r="HX66" s="23">
        <f t="shared" si="214"/>
        <v>0</v>
      </c>
      <c r="HY66" s="23">
        <f t="shared" si="214"/>
        <v>0</v>
      </c>
      <c r="HZ66" s="23">
        <f t="shared" si="214"/>
        <v>0</v>
      </c>
      <c r="IA66" s="23">
        <f t="shared" si="214"/>
        <v>0</v>
      </c>
      <c r="IB66" s="23">
        <f t="shared" si="214"/>
        <v>0</v>
      </c>
      <c r="IC66" s="23">
        <f t="shared" si="214"/>
        <v>0</v>
      </c>
      <c r="ID66" s="23">
        <f t="shared" si="214"/>
        <v>0</v>
      </c>
      <c r="IE66" s="23">
        <f t="shared" si="214"/>
        <v>0</v>
      </c>
      <c r="IF66" s="23">
        <f t="shared" si="214"/>
        <v>0</v>
      </c>
      <c r="IG66" s="23">
        <f t="shared" si="214"/>
        <v>0</v>
      </c>
      <c r="IH66" s="23">
        <f t="shared" si="214"/>
        <v>0</v>
      </c>
      <c r="II66" s="23">
        <f t="shared" si="214"/>
        <v>0</v>
      </c>
      <c r="IJ66" s="23">
        <f t="shared" si="214"/>
        <v>0</v>
      </c>
      <c r="IK66" s="23">
        <f t="shared" si="214"/>
        <v>0</v>
      </c>
      <c r="IL66" s="23">
        <f t="shared" si="214"/>
        <v>0</v>
      </c>
      <c r="IM66" s="23">
        <f t="shared" si="214"/>
        <v>0</v>
      </c>
      <c r="IN66" s="23">
        <f t="shared" si="214"/>
        <v>0</v>
      </c>
      <c r="IO66" s="23">
        <f t="shared" si="214"/>
        <v>0</v>
      </c>
      <c r="IP66" s="23">
        <f t="shared" si="214"/>
        <v>0</v>
      </c>
      <c r="IQ66" s="23">
        <f t="shared" si="214"/>
        <v>0</v>
      </c>
      <c r="IR66" s="183">
        <f t="shared" si="214"/>
        <v>0</v>
      </c>
    </row>
    <row r="67" spans="1:252" s="7" customFormat="1" hidden="1" x14ac:dyDescent="0.25">
      <c r="A67" s="177"/>
      <c r="B67" s="24"/>
      <c r="C67" s="24">
        <f>IF(C59+C57&gt;0,Results!$C$37*(C59/(Results!$C$64*Results!$C$45)),Results!$D$37*(C62/(Results!$D$64*Results!$C$45)))</f>
        <v>800000</v>
      </c>
      <c r="D67" s="24">
        <f>IF(D59+D57&gt;0,Results!$C$37*(D59/(Results!$C$64*Results!$C$45)),Results!$D$37*(D62/(Results!$D$64*Results!$C$45)))</f>
        <v>800000</v>
      </c>
      <c r="E67" s="24">
        <f>IF(E59+E57&gt;0,Results!$C$37*(E59/(Results!$C$64*Results!$C$45)),Results!$D$37*(E62/(Results!$D$64*Results!$C$45)))</f>
        <v>800000</v>
      </c>
      <c r="F67" s="24">
        <f>IF(F59+F57&gt;0,Results!$C$37*(F59/(Results!$C$64*Results!$C$45)),Results!$D$37*(F62/(Results!$D$64*Results!$C$45)))</f>
        <v>800000</v>
      </c>
      <c r="G67" s="24">
        <f>IF(G59+G57&gt;0,Results!$C$37*(G59/(Results!$C$64*Results!$C$45)),Results!$D$37*(G62/(Results!$D$64*Results!$C$45)))</f>
        <v>800000</v>
      </c>
      <c r="H67" s="24">
        <f>IF(H59+H57&gt;0,Results!$C$37*(H59/(Results!$C$64*Results!$C$45)),Results!$D$37*(H62/(Results!$D$64*Results!$C$45)))</f>
        <v>800000</v>
      </c>
      <c r="I67" s="24">
        <f>IF(I59+I57&gt;0,Results!$C$37*(I59/(Results!$C$64*Results!$C$45)),Results!$D$37*(I62/(Results!$D$64*Results!$C$45)))</f>
        <v>800000</v>
      </c>
      <c r="J67" s="24">
        <f>IF(J59+J57&gt;0,Results!$C$37*(J59/(Results!$C$64*Results!$C$45)),Results!$D$37*(J62/(Results!$D$64*Results!$C$45)))</f>
        <v>800000</v>
      </c>
      <c r="K67" s="24">
        <f>IF(K59+K57&gt;0,Results!$C$37*(K59/(Results!$C$64*Results!$C$45)),Results!$D$37*(K62/(Results!$D$64*Results!$C$45)))</f>
        <v>800000</v>
      </c>
      <c r="L67" s="24">
        <f>IF(L59+L57&gt;0,Results!$C$37*(L59/(Results!$C$64*Results!$C$45)),Results!$D$37*(L62/(Results!$D$64*Results!$C$45)))</f>
        <v>800000</v>
      </c>
      <c r="M67" s="24">
        <f>IF(M59+M57&gt;0,Results!$C$37*(M59/(Results!$C$64*Results!$C$45)),Results!$D$37*(M62/(Results!$D$64*Results!$C$45)))</f>
        <v>800000</v>
      </c>
      <c r="N67" s="24">
        <f>IF(N59+N57&gt;0,Results!$C$37*(N59/(Results!$C$64*Results!$C$45)),Results!$D$37*(N62/(Results!$D$64*Results!$C$45)))</f>
        <v>800000</v>
      </c>
      <c r="O67" s="24">
        <f>IF(O59+O57&gt;0,Results!$C$37*(O59/(Results!$C$64*Results!$C$45)),Results!$D$37*(O62/(Results!$D$64*Results!$C$45)))</f>
        <v>800000</v>
      </c>
      <c r="P67" s="24">
        <f>IF(P59+P57&gt;0,Results!$C$37*(P59/(Results!$C$64*Results!$C$45)),Results!$D$37*(P62/(Results!$D$64*Results!$C$45)))</f>
        <v>800000</v>
      </c>
      <c r="Q67" s="24">
        <f>IF(Q59+Q57&gt;0,Results!$C$37*(Q59/(Results!$C$64*Results!$C$45)),Results!$D$37*(Q62/(Results!$D$64*Results!$C$45)))</f>
        <v>800000</v>
      </c>
      <c r="R67" s="24">
        <f>IF(R59+R57&gt;0,Results!$C$37*(R59/(Results!$C$64*Results!$C$45)),Results!$D$37*(R62/(Results!$D$64*Results!$C$45)))</f>
        <v>800000</v>
      </c>
      <c r="S67" s="24">
        <f>IF(S59+S57&gt;0,Results!$C$37*(S59/(Results!$C$64*Results!$C$45)),Results!$D$37*(S62/(Results!$D$64*Results!$C$45)))</f>
        <v>800000</v>
      </c>
      <c r="T67" s="24">
        <f>IF(T59+T57&gt;0,Results!$C$37*(T59/(Results!$C$64*Results!$C$45)),Results!$D$37*(T62/(Results!$D$64*Results!$C$45)))</f>
        <v>800000</v>
      </c>
      <c r="U67" s="24">
        <f>IF(U59+U57&gt;0,Results!$C$37*(U59/(Results!$C$64*Results!$C$45)),Results!$D$37*(U62/(Results!$D$64*Results!$C$45)))</f>
        <v>800000</v>
      </c>
      <c r="V67" s="24">
        <f>IF(V59+V57&gt;0,Results!$C$37*(V59/(Results!$C$64*Results!$C$45)),Results!$D$37*(V62/(Results!$D$64*Results!$C$45)))</f>
        <v>800000</v>
      </c>
      <c r="W67" s="24">
        <f>IF(W59+W57&gt;0,Results!$C$37*(W59/(Results!$C$64*Results!$C$45)),Results!$D$37*(W62/(Results!$D$64*Results!$C$45)))</f>
        <v>800000</v>
      </c>
      <c r="X67" s="24">
        <f>IF(X59+X57&gt;0,Results!$C$37*(X59/(Results!$C$64*Results!$C$45)),Results!$D$37*(X62/(Results!$D$64*Results!$C$45)))</f>
        <v>800000</v>
      </c>
      <c r="Y67" s="24">
        <f>IF(Y59+Y57&gt;0,Results!$C$37*(Y59/(Results!$C$64*Results!$C$45)),Results!$D$37*(Y62/(Results!$D$64*Results!$C$45)))</f>
        <v>800000</v>
      </c>
      <c r="Z67" s="24">
        <f>IF(Z59+Z57&gt;0,Results!$C$37*(Z59/(Results!$C$64*Results!$C$45)),Results!$D$37*(Z62/(Results!$D$64*Results!$C$45)))</f>
        <v>800000</v>
      </c>
      <c r="AA67" s="24">
        <f>IF(AA59+AA57&gt;0,Results!$C$37*(AA59/(Results!$C$64*Results!$C$45)),Results!$D$37*(AA62/(Results!$D$64*Results!$C$45)))</f>
        <v>800000</v>
      </c>
      <c r="AB67" s="24">
        <f>IF(AB59+AB57&gt;0,Results!$C$37*(AB59/(Results!$C$64*Results!$C$45)),Results!$D$37*(AB62/(Results!$D$64*Results!$C$45)))</f>
        <v>800000</v>
      </c>
      <c r="AC67" s="24">
        <f>IF(AC59+AC57&gt;0,Results!$C$37*(AC59/(Results!$C$64*Results!$C$45)),Results!$D$37*(AC62/(Results!$D$64*Results!$C$45)))</f>
        <v>800000</v>
      </c>
      <c r="AD67" s="24">
        <f>IF(AD59+AD57&gt;0,Results!$C$37*(AD59/(Results!$C$64*Results!$C$45)),Results!$D$37*(AD62/(Results!$D$64*Results!$C$45)))</f>
        <v>800000</v>
      </c>
      <c r="AE67" s="24">
        <f>IF(AE59+AE57&gt;0,Results!$C$37*(AE59/(Results!$C$64*Results!$C$45)),Results!$D$37*(AE62/(Results!$D$64*Results!$C$45)))</f>
        <v>800000</v>
      </c>
      <c r="AF67" s="24">
        <f>IF(AF59+AF57&gt;0,Results!$C$37*(AF59/(Results!$C$64*Results!$C$45)),Results!$D$37*(AF62/(Results!$D$64*Results!$C$45)))</f>
        <v>800000</v>
      </c>
      <c r="AG67" s="24">
        <f>IF(AG59+AG57&gt;0,Results!$C$37*(AG59/(Results!$C$64*Results!$C$45)),Results!$D$37*(AG62/(Results!$D$64*Results!$C$45)))</f>
        <v>800000</v>
      </c>
      <c r="AH67" s="24">
        <f>IF(AH59+AH57&gt;0,Results!$C$37*(AH59/(Results!$C$64*Results!$C$45)),Results!$D$37*(AH62/(Results!$D$64*Results!$C$45)))</f>
        <v>800000</v>
      </c>
      <c r="AI67" s="24">
        <f>IF(AI59+AI57&gt;0,Results!$C$37*(AI59/(Results!$C$64*Results!$C$45)),Results!$D$37*(AI62/(Results!$D$64*Results!$C$45)))</f>
        <v>800000</v>
      </c>
      <c r="AJ67" s="24">
        <f>IF(AJ59+AJ57&gt;0,Results!$C$37*(AJ59/(Results!$C$64*Results!$C$45)),Results!$D$37*(AJ62/(Results!$D$64*Results!$C$45)))</f>
        <v>800000</v>
      </c>
      <c r="AK67" s="24">
        <f>IF(AK59+AK57&gt;0,Results!$C$37*(AK59/(Results!$C$64*Results!$C$45)),Results!$D$37*(AK62/(Results!$D$64*Results!$C$45)))</f>
        <v>800000</v>
      </c>
      <c r="AL67" s="24">
        <f>IF(AL59+AL57&gt;0,Results!$C$37*(AL59/(Results!$C$64*Results!$C$45)),Results!$D$37*(AL62/(Results!$D$64*Results!$C$45)))</f>
        <v>800000</v>
      </c>
      <c r="AM67" s="24">
        <f>IF(AM59+AM57&gt;0,Results!$C$37*(AM59/(Results!$C$64*Results!$C$45)),Results!$D$37*(AM62/(Results!$D$64*Results!$C$45)))</f>
        <v>800000</v>
      </c>
      <c r="AN67" s="24">
        <f>IF(AN59+AN57&gt;0,Results!$C$37*(AN59/(Results!$C$64*Results!$C$45)),Results!$D$37*(AN62/(Results!$D$64*Results!$C$45)))</f>
        <v>800000</v>
      </c>
      <c r="AO67" s="24">
        <f>IF(AO59+AO57&gt;0,Results!$C$37*(AO59/(Results!$C$64*Results!$C$45)),Results!$D$37*(AO62/(Results!$D$64*Results!$C$45)))</f>
        <v>800000</v>
      </c>
      <c r="AP67" s="24">
        <f>IF(AP59+AP57&gt;0,Results!$C$37*(AP59/(Results!$C$64*Results!$C$45)),Results!$D$37*(AP62/(Results!$D$64*Results!$C$45)))</f>
        <v>800000</v>
      </c>
      <c r="AQ67" s="24">
        <f>IF(AQ59+AQ57&gt;0,Results!$C$37*(AQ59/(Results!$C$64*Results!$C$45)),Results!$D$37*(AQ62/(Results!$D$64*Results!$C$45)))</f>
        <v>800000</v>
      </c>
      <c r="AR67" s="24">
        <f>IF(AR59+AR57&gt;0,Results!$C$37*(AR59/(Results!$C$64*Results!$C$45)),Results!$D$37*(AR62/(Results!$D$64*Results!$C$45)))</f>
        <v>800000</v>
      </c>
      <c r="AS67" s="24">
        <f>IF(AS59+AS57&gt;0,Results!$C$37*(AS59/(Results!$C$64*Results!$C$45)),Results!$D$37*(AS62/(Results!$D$64*Results!$C$45)))</f>
        <v>800000</v>
      </c>
      <c r="AT67" s="24">
        <f>IF(AT59+AT57&gt;0,Results!$C$37*(AT59/(Results!$C$64*Results!$C$45)),Results!$D$37*(AT62/(Results!$D$64*Results!$C$45)))</f>
        <v>800000</v>
      </c>
      <c r="AU67" s="24">
        <f>IF(AU59+AU57&gt;0,Results!$C$37*(AU59/(Results!$C$64*Results!$C$45)),Results!$D$37*(AU62/(Results!$D$64*Results!$C$45)))</f>
        <v>800000</v>
      </c>
      <c r="AV67" s="24">
        <f>IF(AV59+AV57&gt;0,Results!$C$37*(AV59/(Results!$C$64*Results!$C$45)),Results!$D$37*(AV62/(Results!$D$64*Results!$C$45)))</f>
        <v>800000</v>
      </c>
      <c r="AW67" s="24">
        <f>IF(AW59+AW57&gt;0,Results!$C$37*(AW59/(Results!$C$64*Results!$C$45)),Results!$D$37*(AW62/(Results!$D$64*Results!$C$45)))</f>
        <v>800000</v>
      </c>
      <c r="AX67" s="24">
        <f>IF(AX59+AX57&gt;0,Results!$C$37*(AX59/(Results!$C$64*Results!$C$45)),Results!$D$37*(AX62/(Results!$D$64*Results!$C$45)))</f>
        <v>800000</v>
      </c>
      <c r="AY67" s="24">
        <f>IF(AY59+AY57&gt;0,Results!$C$37*(AY59/(Results!$C$64*Results!$C$45)),Results!$D$37*(AY62/(Results!$D$64*Results!$C$45)))</f>
        <v>800000</v>
      </c>
      <c r="AZ67" s="24">
        <f>IF(AZ59+AZ57&gt;0,Results!$C$37*(AZ59/(Results!$C$64*Results!$C$45)),Results!$D$37*(AZ62/(Results!$D$64*Results!$C$45)))</f>
        <v>800000</v>
      </c>
      <c r="BA67" s="24">
        <f>IF(BA59+BA57&gt;0,Results!$C$37*(BA59/(Results!$C$64*Results!$C$45)),Results!$D$37*(BA62/(Results!$D$64*Results!$C$45)))</f>
        <v>800000</v>
      </c>
      <c r="BB67" s="24">
        <f>IF(BB59+BB57&gt;0,Results!$C$37*(BB59/(Results!$C$64*Results!$C$45)),Results!$D$37*(BB62/(Results!$D$64*Results!$C$45)))</f>
        <v>33333.333333333183</v>
      </c>
      <c r="BC67" s="24">
        <f>IF(BC59+BC57&gt;0,Results!$C$37*(BC59/(Results!$C$64*Results!$C$45)),Results!$D$37*(BC62/(Results!$D$64*Results!$C$45)))</f>
        <v>0</v>
      </c>
      <c r="BD67" s="24">
        <f>IF(BD59+BD57&gt;0,Results!$C$37*(BD59/(Results!$C$64*Results!$C$45)),Results!$D$37*(BD62/(Results!$D$64*Results!$C$45)))</f>
        <v>0</v>
      </c>
      <c r="BE67" s="24">
        <f>IF(BE59+BE57&gt;0,Results!$C$37*(BE59/(Results!$C$64*Results!$C$45)),Results!$D$37*(BE62/(Results!$D$64*Results!$C$45)))</f>
        <v>0</v>
      </c>
      <c r="BF67" s="24">
        <f>IF(BF59+BF57&gt;0,Results!$C$37*(BF59/(Results!$C$64*Results!$C$45)),Results!$D$37*(BF62/(Results!$D$64*Results!$C$45)))</f>
        <v>0</v>
      </c>
      <c r="BG67" s="24">
        <f>IF(BG59+BG57&gt;0,Results!$C$37*(BG59/(Results!$C$64*Results!$C$45)),Results!$D$37*(BG62/(Results!$D$64*Results!$C$45)))</f>
        <v>0</v>
      </c>
      <c r="BH67" s="24">
        <f>IF(BH59+BH57&gt;0,Results!$C$37*(BH59/(Results!$C$64*Results!$C$45)),Results!$D$37*(BH62/(Results!$D$64*Results!$C$45)))</f>
        <v>0</v>
      </c>
      <c r="BI67" s="24">
        <f>IF(BI59+BI57&gt;0,Results!$C$37*(BI59/(Results!$C$64*Results!$C$45)),Results!$D$37*(BI62/(Results!$D$64*Results!$C$45)))</f>
        <v>0</v>
      </c>
      <c r="BJ67" s="24">
        <f>IF(BJ59+BJ57&gt;0,Results!$C$37*(BJ59/(Results!$C$64*Results!$C$45)),Results!$D$37*(BJ62/(Results!$D$64*Results!$C$45)))</f>
        <v>0</v>
      </c>
      <c r="BK67" s="24">
        <f>IF(BK59+BK57&gt;0,Results!$C$37*(BK59/(Results!$C$64*Results!$C$45)),Results!$D$37*(BK62/(Results!$D$64*Results!$C$45)))</f>
        <v>0</v>
      </c>
      <c r="BL67" s="24">
        <f>IF(BL59+BL57&gt;0,Results!$C$37*(BL59/(Results!$C$64*Results!$C$45)),Results!$D$37*(BL62/(Results!$D$64*Results!$C$45)))</f>
        <v>0</v>
      </c>
      <c r="BM67" s="24">
        <f>IF(BM59+BM57&gt;0,Results!$C$37*(BM59/(Results!$C$64*Results!$C$45)),Results!$D$37*(BM62/(Results!$D$64*Results!$C$45)))</f>
        <v>120000</v>
      </c>
      <c r="BN67" s="24">
        <f>IF(BN59+BN57&gt;0,Results!$C$37*(BN59/(Results!$C$64*Results!$C$45)),Results!$D$37*(BN62/(Results!$D$64*Results!$C$45)))</f>
        <v>120000</v>
      </c>
      <c r="BO67" s="24">
        <f>IF(BO59+BO57&gt;0,Results!$C$37*(BO59/(Results!$C$64*Results!$C$45)),Results!$D$37*(BO62/(Results!$D$64*Results!$C$45)))</f>
        <v>120000</v>
      </c>
      <c r="BP67" s="24">
        <f>IF(BP59+BP57&gt;0,Results!$C$37*(BP59/(Results!$C$64*Results!$C$45)),Results!$D$37*(BP62/(Results!$D$64*Results!$C$45)))</f>
        <v>120000</v>
      </c>
      <c r="BQ67" s="24">
        <f>IF(BQ59+BQ57&gt;0,Results!$C$37*(BQ59/(Results!$C$64*Results!$C$45)),Results!$D$37*(BQ62/(Results!$D$64*Results!$C$45)))</f>
        <v>120000</v>
      </c>
      <c r="BR67" s="24">
        <f>IF(BR59+BR57&gt;0,Results!$C$37*(BR59/(Results!$C$64*Results!$C$45)),Results!$D$37*(BR62/(Results!$D$64*Results!$C$45)))</f>
        <v>120000</v>
      </c>
      <c r="BS67" s="24">
        <f>IF(BS59+BS57&gt;0,Results!$C$37*(BS59/(Results!$C$64*Results!$C$45)),Results!$D$37*(BS62/(Results!$D$64*Results!$C$45)))</f>
        <v>120000</v>
      </c>
      <c r="BT67" s="24">
        <f>IF(BT59+BT57&gt;0,Results!$C$37*(BT59/(Results!$C$64*Results!$C$45)),Results!$D$37*(BT62/(Results!$D$64*Results!$C$45)))</f>
        <v>120000</v>
      </c>
      <c r="BU67" s="24">
        <f>IF(BU59+BU57&gt;0,Results!$C$37*(BU59/(Results!$C$64*Results!$C$45)),Results!$D$37*(BU62/(Results!$D$64*Results!$C$45)))</f>
        <v>120000</v>
      </c>
      <c r="BV67" s="24">
        <f>IF(BV59+BV57&gt;0,Results!$C$37*(BV59/(Results!$C$64*Results!$C$45)),Results!$D$37*(BV62/(Results!$D$64*Results!$C$45)))</f>
        <v>120000</v>
      </c>
      <c r="BW67" s="24">
        <f>IF(BW59+BW57&gt;0,Results!$C$37*(BW59/(Results!$C$64*Results!$C$45)),Results!$D$37*(BW62/(Results!$D$64*Results!$C$45)))</f>
        <v>120000</v>
      </c>
      <c r="BX67" s="24">
        <f>IF(BX59+BX57&gt;0,Results!$C$37*(BX59/(Results!$C$64*Results!$C$45)),Results!$D$37*(BX62/(Results!$D$64*Results!$C$45)))</f>
        <v>120000</v>
      </c>
      <c r="BY67" s="24">
        <f>IF(BY59+BY57&gt;0,Results!$C$37*(BY59/(Results!$C$64*Results!$C$45)),Results!$D$37*(BY62/(Results!$D$64*Results!$C$45)))</f>
        <v>120000</v>
      </c>
      <c r="BZ67" s="24">
        <f>IF(BZ59+BZ57&gt;0,Results!$C$37*(BZ59/(Results!$C$64*Results!$C$45)),Results!$D$37*(BZ62/(Results!$D$64*Results!$C$45)))</f>
        <v>120000</v>
      </c>
      <c r="CA67" s="24">
        <f>IF(CA59+CA57&gt;0,Results!$C$37*(CA59/(Results!$C$64*Results!$C$45)),Results!$D$37*(CA62/(Results!$D$64*Results!$C$45)))</f>
        <v>120000</v>
      </c>
      <c r="CB67" s="24">
        <f>IF(CB59+CB57&gt;0,Results!$C$37*(CB59/(Results!$C$64*Results!$C$45)),Results!$D$37*(CB62/(Results!$D$64*Results!$C$45)))</f>
        <v>120000</v>
      </c>
      <c r="CC67" s="24">
        <f>IF(CC59+CC57&gt;0,Results!$C$37*(CC59/(Results!$C$64*Results!$C$45)),Results!$D$37*(CC62/(Results!$D$64*Results!$C$45)))</f>
        <v>120000</v>
      </c>
      <c r="CD67" s="24">
        <f>IF(CD59+CD57&gt;0,Results!$C$37*(CD59/(Results!$C$64*Results!$C$45)),Results!$D$37*(CD62/(Results!$D$64*Results!$C$45)))</f>
        <v>120000</v>
      </c>
      <c r="CE67" s="24">
        <f>IF(CE59+CE57&gt;0,Results!$C$37*(CE59/(Results!$C$64*Results!$C$45)),Results!$D$37*(CE62/(Results!$D$64*Results!$C$45)))</f>
        <v>120000</v>
      </c>
      <c r="CF67" s="24">
        <f>IF(CF59+CF57&gt;0,Results!$C$37*(CF59/(Results!$C$64*Results!$C$45)),Results!$D$37*(CF62/(Results!$D$64*Results!$C$45)))</f>
        <v>120000</v>
      </c>
      <c r="CG67" s="24">
        <f>IF(CG59+CG57&gt;0,Results!$C$37*(CG59/(Results!$C$64*Results!$C$45)),Results!$D$37*(CG62/(Results!$D$64*Results!$C$45)))</f>
        <v>120000</v>
      </c>
      <c r="CH67" s="24">
        <f>IF(CH59+CH57&gt;0,Results!$C$37*(CH59/(Results!$C$64*Results!$C$45)),Results!$D$37*(CH62/(Results!$D$64*Results!$C$45)))</f>
        <v>120000</v>
      </c>
      <c r="CI67" s="24">
        <f>IF(CI59+CI57&gt;0,Results!$C$37*(CI59/(Results!$C$64*Results!$C$45)),Results!$D$37*(CI62/(Results!$D$64*Results!$C$45)))</f>
        <v>120000</v>
      </c>
      <c r="CJ67" s="24">
        <f>IF(CJ59+CJ57&gt;0,Results!$C$37*(CJ59/(Results!$C$64*Results!$C$45)),Results!$D$37*(CJ62/(Results!$D$64*Results!$C$45)))</f>
        <v>120000</v>
      </c>
      <c r="CK67" s="24">
        <f>IF(CK59+CK57&gt;0,Results!$C$37*(CK59/(Results!$C$64*Results!$C$45)),Results!$D$37*(CK62/(Results!$D$64*Results!$C$45)))</f>
        <v>120000</v>
      </c>
      <c r="CL67" s="24">
        <f>IF(CL59+CL57&gt;0,Results!$C$37*(CL59/(Results!$C$64*Results!$C$45)),Results!$D$37*(CL62/(Results!$D$64*Results!$C$45)))</f>
        <v>120000</v>
      </c>
      <c r="CM67" s="24">
        <f>IF(CM59+CM57&gt;0,Results!$C$37*(CM59/(Results!$C$64*Results!$C$45)),Results!$D$37*(CM62/(Results!$D$64*Results!$C$45)))</f>
        <v>120000</v>
      </c>
      <c r="CN67" s="24">
        <f>IF(CN59+CN57&gt;0,Results!$C$37*(CN59/(Results!$C$64*Results!$C$45)),Results!$D$37*(CN62/(Results!$D$64*Results!$C$45)))</f>
        <v>120000</v>
      </c>
      <c r="CO67" s="24">
        <f>IF(CO59+CO57&gt;0,Results!$C$37*(CO59/(Results!$C$64*Results!$C$45)),Results!$D$37*(CO62/(Results!$D$64*Results!$C$45)))</f>
        <v>120000</v>
      </c>
      <c r="CP67" s="24">
        <f>IF(CP59+CP57&gt;0,Results!$C$37*(CP59/(Results!$C$64*Results!$C$45)),Results!$D$37*(CP62/(Results!$D$64*Results!$C$45)))</f>
        <v>120000</v>
      </c>
      <c r="CQ67" s="24">
        <f>IF(CQ59+CQ57&gt;0,Results!$C$37*(CQ59/(Results!$C$64*Results!$C$45)),Results!$D$37*(CQ62/(Results!$D$64*Results!$C$45)))</f>
        <v>120000</v>
      </c>
      <c r="CR67" s="24">
        <f>IF(CR59+CR57&gt;0,Results!$C$37*(CR59/(Results!$C$64*Results!$C$45)),Results!$D$37*(CR62/(Results!$D$64*Results!$C$45)))</f>
        <v>120000</v>
      </c>
      <c r="CS67" s="24">
        <f>IF(CS59+CS57&gt;0,Results!$C$37*(CS59/(Results!$C$64*Results!$C$45)),Results!$D$37*(CS62/(Results!$D$64*Results!$C$45)))</f>
        <v>120000</v>
      </c>
      <c r="CT67" s="24">
        <f>IF(CT59+CT57&gt;0,Results!$C$37*(CT59/(Results!$C$64*Results!$C$45)),Results!$D$37*(CT62/(Results!$D$64*Results!$C$45)))</f>
        <v>120000</v>
      </c>
      <c r="CU67" s="24">
        <f>IF(CU59+CU57&gt;0,Results!$C$37*(CU59/(Results!$C$64*Results!$C$45)),Results!$D$37*(CU62/(Results!$D$64*Results!$C$45)))</f>
        <v>120000</v>
      </c>
      <c r="CV67" s="24">
        <f>IF(CV59+CV57&gt;0,Results!$C$37*(CV59/(Results!$C$64*Results!$C$45)),Results!$D$37*(CV62/(Results!$D$64*Results!$C$45)))</f>
        <v>120000</v>
      </c>
      <c r="CW67" s="24">
        <f>IF(CW59+CW57&gt;0,Results!$C$37*(CW59/(Results!$C$64*Results!$C$45)),Results!$D$37*(CW62/(Results!$D$64*Results!$C$45)))</f>
        <v>120000</v>
      </c>
      <c r="CX67" s="24">
        <f>IF(CX59+CX57&gt;0,Results!$C$37*(CX59/(Results!$C$64*Results!$C$45)),Results!$D$37*(CX62/(Results!$D$64*Results!$C$45)))</f>
        <v>120000</v>
      </c>
      <c r="CY67" s="24">
        <f>IF(CY59+CY57&gt;0,Results!$C$37*(CY59/(Results!$C$64*Results!$C$45)),Results!$D$37*(CY62/(Results!$D$64*Results!$C$45)))</f>
        <v>120000</v>
      </c>
      <c r="CZ67" s="24">
        <f>IF(CZ59+CZ57&gt;0,Results!$C$37*(CZ59/(Results!$C$64*Results!$C$45)),Results!$D$37*(CZ62/(Results!$D$64*Results!$C$45)))</f>
        <v>120000</v>
      </c>
      <c r="DA67" s="24">
        <f>IF(DA59+DA57&gt;0,Results!$C$37*(DA59/(Results!$C$64*Results!$C$45)),Results!$D$37*(DA62/(Results!$D$64*Results!$C$45)))</f>
        <v>120000</v>
      </c>
      <c r="DB67" s="24">
        <f>IF(DB59+DB57&gt;0,Results!$C$37*(DB59/(Results!$C$64*Results!$C$45)),Results!$D$37*(DB62/(Results!$D$64*Results!$C$45)))</f>
        <v>120000</v>
      </c>
      <c r="DC67" s="24">
        <f>IF(DC59+DC57&gt;0,Results!$C$37*(DC59/(Results!$C$64*Results!$C$45)),Results!$D$37*(DC62/(Results!$D$64*Results!$C$45)))</f>
        <v>120000</v>
      </c>
      <c r="DD67" s="24">
        <f>IF(DD59+DD57&gt;0,Results!$C$37*(DD59/(Results!$C$64*Results!$C$45)),Results!$D$37*(DD62/(Results!$D$64*Results!$C$45)))</f>
        <v>120000</v>
      </c>
      <c r="DE67" s="24">
        <f>IF(DE59+DE57&gt;0,Results!$C$37*(DE59/(Results!$C$64*Results!$C$45)),Results!$D$37*(DE62/(Results!$D$64*Results!$C$45)))</f>
        <v>120000</v>
      </c>
      <c r="DF67" s="24">
        <f>IF(DF59+DF57&gt;0,Results!$C$37*(DF59/(Results!$C$64*Results!$C$45)),Results!$D$37*(DF62/(Results!$D$64*Results!$C$45)))</f>
        <v>120000</v>
      </c>
      <c r="DG67" s="24">
        <f>IF(DG59+DG57&gt;0,Results!$C$37*(DG59/(Results!$C$64*Results!$C$45)),Results!$D$37*(DG62/(Results!$D$64*Results!$C$45)))</f>
        <v>120000</v>
      </c>
      <c r="DH67" s="24">
        <f>IF(DH59+DH57&gt;0,Results!$C$37*(DH59/(Results!$C$64*Results!$C$45)),Results!$D$37*(DH62/(Results!$D$64*Results!$C$45)))</f>
        <v>120000</v>
      </c>
      <c r="DI67" s="24">
        <f>IF(DI59+DI57&gt;0,Results!$C$37*(DI59/(Results!$C$64*Results!$C$45)),Results!$D$37*(DI62/(Results!$D$64*Results!$C$45)))</f>
        <v>120000</v>
      </c>
      <c r="DJ67" s="24">
        <f>IF(DJ59+DJ57&gt;0,Results!$C$37*(DJ59/(Results!$C$64*Results!$C$45)),Results!$D$37*(DJ62/(Results!$D$64*Results!$C$45)))</f>
        <v>120000</v>
      </c>
      <c r="DK67" s="24">
        <f>IF(DK59+DK57&gt;0,Results!$C$37*(DK59/(Results!$C$64*Results!$C$45)),Results!$D$37*(DK62/(Results!$D$64*Results!$C$45)))</f>
        <v>120000</v>
      </c>
      <c r="DL67" s="24">
        <f>IF(DL59+DL57&gt;0,Results!$C$37*(DL59/(Results!$C$64*Results!$C$45)),Results!$D$37*(DL62/(Results!$D$64*Results!$C$45)))</f>
        <v>120000</v>
      </c>
      <c r="DM67" s="24">
        <f>IF(DM59+DM57&gt;0,Results!$C$37*(DM59/(Results!$C$64*Results!$C$45)),Results!$D$37*(DM62/(Results!$D$64*Results!$C$45)))</f>
        <v>120000</v>
      </c>
      <c r="DN67" s="24">
        <f>IF(DN59+DN57&gt;0,Results!$C$37*(DN59/(Results!$C$64*Results!$C$45)),Results!$D$37*(DN62/(Results!$D$64*Results!$C$45)))</f>
        <v>120000</v>
      </c>
      <c r="DO67" s="24">
        <f>IF(DO59+DO57&gt;0,Results!$C$37*(DO59/(Results!$C$64*Results!$C$45)),Results!$D$37*(DO62/(Results!$D$64*Results!$C$45)))</f>
        <v>120000</v>
      </c>
      <c r="DP67" s="24">
        <f>IF(DP59+DP57&gt;0,Results!$C$37*(DP59/(Results!$C$64*Results!$C$45)),Results!$D$37*(DP62/(Results!$D$64*Results!$C$45)))</f>
        <v>120000</v>
      </c>
      <c r="DQ67" s="24">
        <f>IF(DQ59+DQ57&gt;0,Results!$C$37*(DQ59/(Results!$C$64*Results!$C$45)),Results!$D$37*(DQ62/(Results!$D$64*Results!$C$45)))</f>
        <v>120000</v>
      </c>
      <c r="DR67" s="24">
        <f>IF(DR59+DR57&gt;0,Results!$C$37*(DR59/(Results!$C$64*Results!$C$45)),Results!$D$37*(DR62/(Results!$D$64*Results!$C$45)))</f>
        <v>120000</v>
      </c>
      <c r="DS67" s="24">
        <f>IF(DS59+DS57&gt;0,Results!$C$37*(DS59/(Results!$C$64*Results!$C$45)),Results!$D$37*(DS62/(Results!$D$64*Results!$C$45)))</f>
        <v>120000</v>
      </c>
      <c r="DT67" s="24">
        <f>IF(DT59+DT57&gt;0,Results!$C$37*(DT59/(Results!$C$64*Results!$C$45)),Results!$D$37*(DT62/(Results!$D$64*Results!$C$45)))</f>
        <v>120000</v>
      </c>
      <c r="DU67" s="24">
        <f>IF(DU59+DU57&gt;0,Results!$C$37*(DU59/(Results!$C$64*Results!$C$45)),Results!$D$37*(DU62/(Results!$D$64*Results!$C$45)))</f>
        <v>120000</v>
      </c>
      <c r="DV67" s="24">
        <f>IF(DV59+DV57&gt;0,Results!$C$37*(DV59/(Results!$C$64*Results!$C$45)),Results!$D$37*(DV62/(Results!$D$64*Results!$C$45)))</f>
        <v>120000</v>
      </c>
      <c r="DW67" s="24">
        <f>IF(DW59+DW57&gt;0,Results!$C$37*(DW59/(Results!$C$64*Results!$C$45)),Results!$D$37*(DW62/(Results!$D$64*Results!$C$45)))</f>
        <v>120000</v>
      </c>
      <c r="DX67" s="24">
        <f>IF(DX59+DX57&gt;0,Results!$C$37*(DX59/(Results!$C$64*Results!$C$45)),Results!$D$37*(DX62/(Results!$D$64*Results!$C$45)))</f>
        <v>120000</v>
      </c>
      <c r="DY67" s="24">
        <f>IF(DY59+DY57&gt;0,Results!$C$37*(DY59/(Results!$C$64*Results!$C$45)),Results!$D$37*(DY62/(Results!$D$64*Results!$C$45)))</f>
        <v>120000</v>
      </c>
      <c r="DZ67" s="24">
        <f>IF(DZ59+DZ57&gt;0,Results!$C$37*(DZ59/(Results!$C$64*Results!$C$45)),Results!$D$37*(DZ62/(Results!$D$64*Results!$C$45)))</f>
        <v>120000</v>
      </c>
      <c r="EA67" s="24">
        <f>IF(EA59+EA57&gt;0,Results!$C$37*(EA59/(Results!$C$64*Results!$C$45)),Results!$D$37*(EA62/(Results!$D$64*Results!$C$45)))</f>
        <v>120000</v>
      </c>
      <c r="EB67" s="24">
        <f>IF(EB59+EB57&gt;0,Results!$C$37*(EB59/(Results!$C$64*Results!$C$45)),Results!$D$37*(EB62/(Results!$D$64*Results!$C$45)))</f>
        <v>120000</v>
      </c>
      <c r="EC67" s="24">
        <f>IF(EC59+EC57&gt;0,Results!$C$37*(EC59/(Results!$C$64*Results!$C$45)),Results!$D$37*(EC62/(Results!$D$64*Results!$C$45)))</f>
        <v>120000</v>
      </c>
      <c r="ED67" s="24">
        <f>IF(ED59+ED57&gt;0,Results!$C$37*(ED59/(Results!$C$64*Results!$C$45)),Results!$D$37*(ED62/(Results!$D$64*Results!$C$45)))</f>
        <v>120000</v>
      </c>
      <c r="EE67" s="24">
        <f>IF(EE59+EE57&gt;0,Results!$C$37*(EE59/(Results!$C$64*Results!$C$45)),Results!$D$37*(EE62/(Results!$D$64*Results!$C$45)))</f>
        <v>120000</v>
      </c>
      <c r="EF67" s="24">
        <f>IF(EF59+EF57&gt;0,Results!$C$37*(EF59/(Results!$C$64*Results!$C$45)),Results!$D$37*(EF62/(Results!$D$64*Results!$C$45)))</f>
        <v>120000</v>
      </c>
      <c r="EG67" s="24">
        <f>IF(EG59+EG57&gt;0,Results!$C$37*(EG59/(Results!$C$64*Results!$C$45)),Results!$D$37*(EG62/(Results!$D$64*Results!$C$45)))</f>
        <v>110000</v>
      </c>
      <c r="EH67" s="24">
        <f>IF(EH59+EH57&gt;0,Results!$C$37*(EH59/(Results!$C$64*Results!$C$45)),Results!$D$37*(EH62/(Results!$D$64*Results!$C$45)))</f>
        <v>0</v>
      </c>
      <c r="EI67" s="24">
        <f>IF(EI59+EI57&gt;0,Results!$C$37*(EI59/(Results!$C$64*Results!$C$45)),Results!$D$37*(EI62/(Results!$D$64*Results!$C$45)))</f>
        <v>0</v>
      </c>
      <c r="EJ67" s="24">
        <f>IF(EJ59+EJ57&gt;0,Results!$C$37*(EJ59/(Results!$C$64*Results!$C$45)),Results!$D$37*(EJ62/(Results!$D$64*Results!$C$45)))</f>
        <v>0</v>
      </c>
      <c r="EK67" s="24">
        <f>IF(EK59+EK57&gt;0,Results!$C$37*(EK59/(Results!$C$64*Results!$C$45)),Results!$D$37*(EK62/(Results!$D$64*Results!$C$45)))</f>
        <v>0</v>
      </c>
      <c r="EL67" s="24">
        <f>IF(EL59+EL57&gt;0,Results!$C$37*(EL59/(Results!$C$64*Results!$C$45)),Results!$D$37*(EL62/(Results!$D$64*Results!$C$45)))</f>
        <v>0</v>
      </c>
      <c r="EM67" s="24">
        <f>IF(EM59+EM57&gt;0,Results!$C$37*(EM59/(Results!$C$64*Results!$C$45)),Results!$D$37*(EM62/(Results!$D$64*Results!$C$45)))</f>
        <v>0</v>
      </c>
      <c r="EN67" s="24">
        <f>IF(EN59+EN57&gt;0,Results!$C$37*(EN59/(Results!$C$64*Results!$C$45)),Results!$D$37*(EN62/(Results!$D$64*Results!$C$45)))</f>
        <v>0</v>
      </c>
      <c r="EO67" s="24">
        <f>IF(EO59+EO57&gt;0,Results!$C$37*(EO59/(Results!$C$64*Results!$C$45)),Results!$D$37*(EO62/(Results!$D$64*Results!$C$45)))</f>
        <v>0</v>
      </c>
      <c r="EP67" s="24">
        <f>IF(EP59+EP57&gt;0,Results!$C$37*(EP59/(Results!$C$64*Results!$C$45)),Results!$D$37*(EP62/(Results!$D$64*Results!$C$45)))</f>
        <v>0</v>
      </c>
      <c r="EQ67" s="24">
        <f>IF(EQ59+EQ57&gt;0,Results!$C$37*(EQ59/(Results!$C$64*Results!$C$45)),Results!$D$37*(EQ62/(Results!$D$64*Results!$C$45)))</f>
        <v>0</v>
      </c>
      <c r="ER67" s="24">
        <f>IF(ER59+ER57&gt;0,Results!$C$37*(ER59/(Results!$C$64*Results!$C$45)),Results!$D$37*(ER62/(Results!$D$64*Results!$C$45)))</f>
        <v>0</v>
      </c>
      <c r="ES67" s="24">
        <f>IF(ES59+ES57&gt;0,Results!$C$37*(ES59/(Results!$C$64*Results!$C$45)),Results!$D$37*(ES62/(Results!$D$64*Results!$C$45)))</f>
        <v>0</v>
      </c>
      <c r="ET67" s="24">
        <f>IF(ET59+ET57&gt;0,Results!$C$37*(ET59/(Results!$C$64*Results!$C$45)),Results!$D$37*(ET62/(Results!$D$64*Results!$C$45)))</f>
        <v>0</v>
      </c>
      <c r="EU67" s="24">
        <f>IF(EU59+EU57&gt;0,Results!$C$37*(EU59/(Results!$C$64*Results!$C$45)),Results!$D$37*(EU62/(Results!$D$64*Results!$C$45)))</f>
        <v>0</v>
      </c>
      <c r="EV67" s="24">
        <f>IF(EV59+EV57&gt;0,Results!$C$37*(EV59/(Results!$C$64*Results!$C$45)),Results!$D$37*(EV62/(Results!$D$64*Results!$C$45)))</f>
        <v>0</v>
      </c>
      <c r="EW67" s="24">
        <f>IF(EW59+EW57&gt;0,Results!$C$37*(EW59/(Results!$C$64*Results!$C$45)),Results!$D$37*(EW62/(Results!$D$64*Results!$C$45)))</f>
        <v>0</v>
      </c>
      <c r="EX67" s="24">
        <f>IF(EX59+EX57&gt;0,Results!$C$37*(EX59/(Results!$C$64*Results!$C$45)),Results!$D$37*(EX62/(Results!$D$64*Results!$C$45)))</f>
        <v>0</v>
      </c>
      <c r="EY67" s="24">
        <f>IF(EY59+EY57&gt;0,Results!$C$37*(EY59/(Results!$C$64*Results!$C$45)),Results!$D$37*(EY62/(Results!$D$64*Results!$C$45)))</f>
        <v>0</v>
      </c>
      <c r="EZ67" s="24">
        <f>IF(EZ59+EZ57&gt;0,Results!$C$37*(EZ59/(Results!$C$64*Results!$C$45)),Results!$D$37*(EZ62/(Results!$D$64*Results!$C$45)))</f>
        <v>0</v>
      </c>
      <c r="FA67" s="24">
        <f>IF(FA59+FA57&gt;0,Results!$C$37*(FA59/(Results!$C$64*Results!$C$45)),Results!$D$37*(FA62/(Results!$D$64*Results!$C$45)))</f>
        <v>0</v>
      </c>
      <c r="FB67" s="24">
        <f>IF(FB59+FB57&gt;0,Results!$C$37*(FB59/(Results!$C$64*Results!$C$45)),Results!$D$37*(FB62/(Results!$D$64*Results!$C$45)))</f>
        <v>0</v>
      </c>
      <c r="FC67" s="24">
        <f>IF(FC59+FC57&gt;0,Results!$C$37*(FC59/(Results!$C$64*Results!$C$45)),Results!$D$37*(FC62/(Results!$D$64*Results!$C$45)))</f>
        <v>0</v>
      </c>
      <c r="FD67" s="24">
        <f>IF(FD59+FD57&gt;0,Results!$C$37*(FD59/(Results!$C$64*Results!$C$45)),Results!$D$37*(FD62/(Results!$D$64*Results!$C$45)))</f>
        <v>0</v>
      </c>
      <c r="FE67" s="24">
        <f>IF(FE59+FE57&gt;0,Results!$C$37*(FE59/(Results!$C$64*Results!$C$45)),Results!$D$37*(FE62/(Results!$D$64*Results!$C$45)))</f>
        <v>0</v>
      </c>
      <c r="FF67" s="24">
        <f>IF(FF59+FF57&gt;0,Results!$C$37*(FF59/(Results!$C$64*Results!$C$45)),Results!$D$37*(FF62/(Results!$D$64*Results!$C$45)))</f>
        <v>0</v>
      </c>
      <c r="FG67" s="24">
        <f>IF(FG59+FG57&gt;0,Results!$C$37*(FG59/(Results!$C$64*Results!$C$45)),Results!$D$37*(FG62/(Results!$D$64*Results!$C$45)))</f>
        <v>0</v>
      </c>
      <c r="FH67" s="24">
        <f>IF(FH59+FH57&gt;0,Results!$C$37*(FH59/(Results!$C$64*Results!$C$45)),Results!$D$37*(FH62/(Results!$D$64*Results!$C$45)))</f>
        <v>0</v>
      </c>
      <c r="FI67" s="24">
        <f>IF(FI59+FI57&gt;0,Results!$C$37*(FI59/(Results!$C$64*Results!$C$45)),Results!$D$37*(FI62/(Results!$D$64*Results!$C$45)))</f>
        <v>0</v>
      </c>
      <c r="FJ67" s="24">
        <f>IF(FJ59+FJ57&gt;0,Results!$C$37*(FJ59/(Results!$C$64*Results!$C$45)),Results!$D$37*(FJ62/(Results!$D$64*Results!$C$45)))</f>
        <v>0</v>
      </c>
      <c r="FK67" s="24">
        <f>IF(FK59+FK57&gt;0,Results!$C$37*(FK59/(Results!$C$64*Results!$C$45)),Results!$D$37*(FK62/(Results!$D$64*Results!$C$45)))</f>
        <v>0</v>
      </c>
      <c r="FL67" s="24">
        <f>IF(FL59+FL57&gt;0,Results!$C$37*(FL59/(Results!$C$64*Results!$C$45)),Results!$D$37*(FL62/(Results!$D$64*Results!$C$45)))</f>
        <v>0</v>
      </c>
      <c r="FM67" s="24">
        <f>IF(FM59+FM57&gt;0,Results!$C$37*(FM59/(Results!$C$64*Results!$C$45)),Results!$D$37*(FM62/(Results!$D$64*Results!$C$45)))</f>
        <v>0</v>
      </c>
      <c r="FN67" s="24">
        <f>IF(FN59+FN57&gt;0,Results!$C$37*(FN59/(Results!$C$64*Results!$C$45)),Results!$D$37*(FN62/(Results!$D$64*Results!$C$45)))</f>
        <v>0</v>
      </c>
      <c r="FO67" s="24">
        <f>IF(FO59+FO57&gt;0,Results!$C$37*(FO59/(Results!$C$64*Results!$C$45)),Results!$D$37*(FO62/(Results!$D$64*Results!$C$45)))</f>
        <v>0</v>
      </c>
      <c r="FP67" s="24">
        <f>IF(FP59+FP57&gt;0,Results!$C$37*(FP59/(Results!$C$64*Results!$C$45)),Results!$D$37*(FP62/(Results!$D$64*Results!$C$45)))</f>
        <v>0</v>
      </c>
      <c r="FQ67" s="24">
        <f>IF(FQ59+FQ57&gt;0,Results!$C$37*(FQ59/(Results!$C$64*Results!$C$45)),Results!$D$37*(FQ62/(Results!$D$64*Results!$C$45)))</f>
        <v>0</v>
      </c>
      <c r="FR67" s="24">
        <f>IF(FR59+FR57&gt;0,Results!$C$37*(FR59/(Results!$C$64*Results!$C$45)),Results!$D$37*(FR62/(Results!$D$64*Results!$C$45)))</f>
        <v>0</v>
      </c>
      <c r="FS67" s="24">
        <f>IF(FS59+FS57&gt;0,Results!$C$37*(FS59/(Results!$C$64*Results!$C$45)),Results!$D$37*(FS62/(Results!$D$64*Results!$C$45)))</f>
        <v>0</v>
      </c>
      <c r="FT67" s="24">
        <f>IF(FT59+FT57&gt;0,Results!$C$37*(FT59/(Results!$C$64*Results!$C$45)),Results!$D$37*(FT62/(Results!$D$64*Results!$C$45)))</f>
        <v>0</v>
      </c>
      <c r="FU67" s="24">
        <f>IF(FU59+FU57&gt;0,Results!$C$37*(FU59/(Results!$C$64*Results!$C$45)),Results!$D$37*(FU62/(Results!$D$64*Results!$C$45)))</f>
        <v>0</v>
      </c>
      <c r="FV67" s="24">
        <f>IF(FV59+FV57&gt;0,Results!$C$37*(FV59/(Results!$C$64*Results!$C$45)),Results!$D$37*(FV62/(Results!$D$64*Results!$C$45)))</f>
        <v>0</v>
      </c>
      <c r="FW67" s="24">
        <f>IF(FW59+FW57&gt;0,Results!$C$37*(FW59/(Results!$C$64*Results!$C$45)),Results!$D$37*(FW62/(Results!$D$64*Results!$C$45)))</f>
        <v>0</v>
      </c>
      <c r="FX67" s="24">
        <f>IF(FX59+FX57&gt;0,Results!$C$37*(FX59/(Results!$C$64*Results!$C$45)),Results!$D$37*(FX62/(Results!$D$64*Results!$C$45)))</f>
        <v>0</v>
      </c>
      <c r="FY67" s="24">
        <f>IF(FY59+FY57&gt;0,Results!$C$37*(FY59/(Results!$C$64*Results!$C$45)),Results!$D$37*(FY62/(Results!$D$64*Results!$C$45)))</f>
        <v>0</v>
      </c>
      <c r="FZ67" s="24">
        <f>IF(FZ59+FZ57&gt;0,Results!$C$37*(FZ59/(Results!$C$64*Results!$C$45)),Results!$D$37*(FZ62/(Results!$D$64*Results!$C$45)))</f>
        <v>0</v>
      </c>
      <c r="GA67" s="24">
        <f>IF(GA59+GA57&gt;0,Results!$C$37*(GA59/(Results!$C$64*Results!$C$45)),Results!$D$37*(GA62/(Results!$D$64*Results!$C$45)))</f>
        <v>0</v>
      </c>
      <c r="GB67" s="24">
        <f>IF(GB59+GB57&gt;0,Results!$C$37*(GB59/(Results!$C$64*Results!$C$45)),Results!$D$37*(GB62/(Results!$D$64*Results!$C$45)))</f>
        <v>0</v>
      </c>
      <c r="GC67" s="24">
        <f>IF(GC59+GC57&gt;0,Results!$C$37*(GC59/(Results!$C$64*Results!$C$45)),Results!$D$37*(GC62/(Results!$D$64*Results!$C$45)))</f>
        <v>0</v>
      </c>
      <c r="GD67" s="24">
        <f>IF(GD59+GD57&gt;0,Results!$C$37*(GD59/(Results!$C$64*Results!$C$45)),Results!$D$37*(GD62/(Results!$D$64*Results!$C$45)))</f>
        <v>0</v>
      </c>
      <c r="GE67" s="24">
        <f>IF(GE59+GE57&gt;0,Results!$C$37*(GE59/(Results!$C$64*Results!$C$45)),Results!$D$37*(GE62/(Results!$D$64*Results!$C$45)))</f>
        <v>0</v>
      </c>
      <c r="GF67" s="24">
        <f>IF(GF59+GF57&gt;0,Results!$C$37*(GF59/(Results!$C$64*Results!$C$45)),Results!$D$37*(GF62/(Results!$D$64*Results!$C$45)))</f>
        <v>0</v>
      </c>
      <c r="GG67" s="24">
        <f>IF(GG59+GG57&gt;0,Results!$C$37*(GG59/(Results!$C$64*Results!$C$45)),Results!$D$37*(GG62/(Results!$D$64*Results!$C$45)))</f>
        <v>0</v>
      </c>
      <c r="GH67" s="24">
        <f>IF(GH59+GH57&gt;0,Results!$C$37*(GH59/(Results!$C$64*Results!$C$45)),Results!$D$37*(GH62/(Results!$D$64*Results!$C$45)))</f>
        <v>0</v>
      </c>
      <c r="GI67" s="24">
        <f>IF(GI59+GI57&gt;0,Results!$C$37*(GI59/(Results!$C$64*Results!$C$45)),Results!$D$37*(GI62/(Results!$D$64*Results!$C$45)))</f>
        <v>0</v>
      </c>
      <c r="GJ67" s="24">
        <f>IF(GJ59+GJ57&gt;0,Results!$C$37*(GJ59/(Results!$C$64*Results!$C$45)),Results!$D$37*(GJ62/(Results!$D$64*Results!$C$45)))</f>
        <v>0</v>
      </c>
      <c r="GK67" s="24">
        <f>IF(GK59+GK57&gt;0,Results!$C$37*(GK59/(Results!$C$64*Results!$C$45)),Results!$D$37*(GK62/(Results!$D$64*Results!$C$45)))</f>
        <v>0</v>
      </c>
      <c r="GL67" s="24">
        <f>IF(GL59+GL57&gt;0,Results!$C$37*(GL59/(Results!$C$64*Results!$C$45)),Results!$D$37*(GL62/(Results!$D$64*Results!$C$45)))</f>
        <v>0</v>
      </c>
      <c r="GM67" s="24">
        <f>IF(GM59+GM57&gt;0,Results!$C$37*(GM59/(Results!$C$64*Results!$C$45)),Results!$D$37*(GM62/(Results!$D$64*Results!$C$45)))</f>
        <v>0</v>
      </c>
      <c r="GN67" s="24">
        <f>IF(GN59+GN57&gt;0,Results!$C$37*(GN59/(Results!$C$64*Results!$C$45)),Results!$D$37*(GN62/(Results!$D$64*Results!$C$45)))</f>
        <v>0</v>
      </c>
      <c r="GO67" s="24">
        <f>IF(GO59+GO57&gt;0,Results!$C$37*(GO59/(Results!$C$64*Results!$C$45)),Results!$D$37*(GO62/(Results!$D$64*Results!$C$45)))</f>
        <v>0</v>
      </c>
      <c r="GP67" s="24">
        <f>IF(GP59+GP57&gt;0,Results!$C$37*(GP59/(Results!$C$64*Results!$C$45)),Results!$D$37*(GP62/(Results!$D$64*Results!$C$45)))</f>
        <v>0</v>
      </c>
      <c r="GQ67" s="24">
        <f>IF(GQ59+GQ57&gt;0,Results!$C$37*(GQ59/(Results!$C$64*Results!$C$45)),Results!$D$37*(GQ62/(Results!$D$64*Results!$C$45)))</f>
        <v>0</v>
      </c>
      <c r="GR67" s="24">
        <f>IF(GR59+GR57&gt;0,Results!$C$37*(GR59/(Results!$C$64*Results!$C$45)),Results!$D$37*(GR62/(Results!$D$64*Results!$C$45)))</f>
        <v>0</v>
      </c>
      <c r="GS67" s="24">
        <f>IF(GS59+GS57&gt;0,Results!$C$37*(GS59/(Results!$C$64*Results!$C$45)),Results!$D$37*(GS62/(Results!$D$64*Results!$C$45)))</f>
        <v>0</v>
      </c>
      <c r="GT67" s="24">
        <f>IF(GT59+GT57&gt;0,Results!$C$37*(GT59/(Results!$C$64*Results!$C$45)),Results!$D$37*(GT62/(Results!$D$64*Results!$C$45)))</f>
        <v>0</v>
      </c>
      <c r="GU67" s="24">
        <f>IF(GU59+GU57&gt;0,Results!$C$37*(GU59/(Results!$C$64*Results!$C$45)),Results!$D$37*(GU62/(Results!$D$64*Results!$C$45)))</f>
        <v>0</v>
      </c>
      <c r="GV67" s="24">
        <f>IF(GV59+GV57&gt;0,Results!$C$37*(GV59/(Results!$C$64*Results!$C$45)),Results!$D$37*(GV62/(Results!$D$64*Results!$C$45)))</f>
        <v>0</v>
      </c>
      <c r="GW67" s="24">
        <f>IF(GW59+GW57&gt;0,Results!$C$37*(GW59/(Results!$C$64*Results!$C$45)),Results!$D$37*(GW62/(Results!$D$64*Results!$C$45)))</f>
        <v>0</v>
      </c>
      <c r="GX67" s="24">
        <f>IF(GX59+GX57&gt;0,Results!$C$37*(GX59/(Results!$C$64*Results!$C$45)),Results!$D$37*(GX62/(Results!$D$64*Results!$C$45)))</f>
        <v>0</v>
      </c>
      <c r="GY67" s="24">
        <f>IF(GY59+GY57&gt;0,Results!$C$37*(GY59/(Results!$C$64*Results!$C$45)),Results!$D$37*(GY62/(Results!$D$64*Results!$C$45)))</f>
        <v>0</v>
      </c>
      <c r="GZ67" s="24">
        <f>IF(GZ59+GZ57&gt;0,Results!$C$37*(GZ59/(Results!$C$64*Results!$C$45)),Results!$D$37*(GZ62/(Results!$D$64*Results!$C$45)))</f>
        <v>0</v>
      </c>
      <c r="HA67" s="24">
        <f>IF(HA59+HA57&gt;0,Results!$C$37*(HA59/(Results!$C$64*Results!$C$45)),Results!$D$37*(HA62/(Results!$D$64*Results!$C$45)))</f>
        <v>0</v>
      </c>
      <c r="HB67" s="24">
        <f>IF(HB59+HB57&gt;0,Results!$C$37*(HB59/(Results!$C$64*Results!$C$45)),Results!$D$37*(HB62/(Results!$D$64*Results!$C$45)))</f>
        <v>0</v>
      </c>
      <c r="HC67" s="24">
        <f>IF(HC59+HC57&gt;0,Results!$C$37*(HC59/(Results!$C$64*Results!$C$45)),Results!$D$37*(HC62/(Results!$D$64*Results!$C$45)))</f>
        <v>0</v>
      </c>
      <c r="HD67" s="24">
        <f>IF(HD59+HD57&gt;0,Results!$C$37*(HD59/(Results!$C$64*Results!$C$45)),Results!$D$37*(HD62/(Results!$D$64*Results!$C$45)))</f>
        <v>0</v>
      </c>
      <c r="HE67" s="24">
        <f>IF(HE59+HE57&gt;0,Results!$C$37*(HE59/(Results!$C$64*Results!$C$45)),Results!$D$37*(HE62/(Results!$D$64*Results!$C$45)))</f>
        <v>0</v>
      </c>
      <c r="HF67" s="24">
        <f>IF(HF59+HF57&gt;0,Results!$C$37*(HF59/(Results!$C$64*Results!$C$45)),Results!$D$37*(HF62/(Results!$D$64*Results!$C$45)))</f>
        <v>0</v>
      </c>
      <c r="HG67" s="24">
        <f>IF(HG59+HG57&gt;0,Results!$C$37*(HG59/(Results!$C$64*Results!$C$45)),Results!$D$37*(HG62/(Results!$D$64*Results!$C$45)))</f>
        <v>0</v>
      </c>
      <c r="HH67" s="24">
        <f>IF(HH59+HH57&gt;0,Results!$C$37*(HH59/(Results!$C$64*Results!$C$45)),Results!$D$37*(HH62/(Results!$D$64*Results!$C$45)))</f>
        <v>0</v>
      </c>
      <c r="HI67" s="24">
        <f>IF(HI59+HI57&gt;0,Results!$C$37*(HI59/(Results!$C$64*Results!$C$45)),Results!$D$37*(HI62/(Results!$D$64*Results!$C$45)))</f>
        <v>0</v>
      </c>
      <c r="HJ67" s="24">
        <f>IF(HJ59+HJ57&gt;0,Results!$C$37*(HJ59/(Results!$C$64*Results!$C$45)),Results!$D$37*(HJ62/(Results!$D$64*Results!$C$45)))</f>
        <v>0</v>
      </c>
      <c r="HK67" s="24">
        <f>IF(HK59+HK57&gt;0,Results!$C$37*(HK59/(Results!$C$64*Results!$C$45)),Results!$D$37*(HK62/(Results!$D$64*Results!$C$45)))</f>
        <v>0</v>
      </c>
      <c r="HL67" s="24">
        <f>IF(HL59+HL57&gt;0,Results!$C$37*(HL59/(Results!$C$64*Results!$C$45)),Results!$D$37*(HL62/(Results!$D$64*Results!$C$45)))</f>
        <v>0</v>
      </c>
      <c r="HM67" s="24">
        <f>IF(HM59+HM57&gt;0,Results!$C$37*(HM59/(Results!$C$64*Results!$C$45)),Results!$D$37*(HM62/(Results!$D$64*Results!$C$45)))</f>
        <v>0</v>
      </c>
      <c r="HN67" s="24">
        <f>IF(HN59+HN57&gt;0,Results!$C$37*(HN59/(Results!$C$64*Results!$C$45)),Results!$D$37*(HN62/(Results!$D$64*Results!$C$45)))</f>
        <v>0</v>
      </c>
      <c r="HO67" s="24">
        <f>IF(HO59+HO57&gt;0,Results!$C$37*(HO59/(Results!$C$64*Results!$C$45)),Results!$D$37*(HO62/(Results!$D$64*Results!$C$45)))</f>
        <v>0</v>
      </c>
      <c r="HP67" s="24">
        <f>IF(HP59+HP57&gt;0,Results!$C$37*(HP59/(Results!$C$64*Results!$C$45)),Results!$D$37*(HP62/(Results!$D$64*Results!$C$45)))</f>
        <v>0</v>
      </c>
      <c r="HQ67" s="24">
        <f>IF(HQ59+HQ57&gt;0,Results!$C$37*(HQ59/(Results!$C$64*Results!$C$45)),Results!$D$37*(HQ62/(Results!$D$64*Results!$C$45)))</f>
        <v>0</v>
      </c>
      <c r="HR67" s="24">
        <f>IF(HR59+HR57&gt;0,Results!$C$37*(HR59/(Results!$C$64*Results!$C$45)),Results!$D$37*(HR62/(Results!$D$64*Results!$C$45)))</f>
        <v>0</v>
      </c>
      <c r="HS67" s="24">
        <f>IF(HS59+HS57&gt;0,Results!$C$37*(HS59/(Results!$C$64*Results!$C$45)),Results!$D$37*(HS62/(Results!$D$64*Results!$C$45)))</f>
        <v>0</v>
      </c>
      <c r="HT67" s="24">
        <f>IF(HT59+HT57&gt;0,Results!$C$37*(HT59/(Results!$C$64*Results!$C$45)),Results!$D$37*(HT62/(Results!$D$64*Results!$C$45)))</f>
        <v>0</v>
      </c>
      <c r="HU67" s="24">
        <f>IF(HU59+HU57&gt;0,Results!$C$37*(HU59/(Results!$C$64*Results!$C$45)),Results!$D$37*(HU62/(Results!$D$64*Results!$C$45)))</f>
        <v>0</v>
      </c>
      <c r="HV67" s="24">
        <f>IF(HV59+HV57&gt;0,Results!$C$37*(HV59/(Results!$C$64*Results!$C$45)),Results!$D$37*(HV62/(Results!$D$64*Results!$C$45)))</f>
        <v>0</v>
      </c>
      <c r="HW67" s="24">
        <f>IF(HW59+HW57&gt;0,Results!$C$37*(HW59/(Results!$C$64*Results!$C$45)),Results!$D$37*(HW62/(Results!$D$64*Results!$C$45)))</f>
        <v>0</v>
      </c>
      <c r="HX67" s="24">
        <f>IF(HX59+HX57&gt;0,Results!$C$37*(HX59/(Results!$C$64*Results!$C$45)),Results!$D$37*(HX62/(Results!$D$64*Results!$C$45)))</f>
        <v>0</v>
      </c>
      <c r="HY67" s="24">
        <f>IF(HY59+HY57&gt;0,Results!$C$37*(HY59/(Results!$C$64*Results!$C$45)),Results!$D$37*(HY62/(Results!$D$64*Results!$C$45)))</f>
        <v>0</v>
      </c>
      <c r="HZ67" s="24">
        <f>IF(HZ59+HZ57&gt;0,Results!$C$37*(HZ59/(Results!$C$64*Results!$C$45)),Results!$D$37*(HZ62/(Results!$D$64*Results!$C$45)))</f>
        <v>0</v>
      </c>
      <c r="IA67" s="24">
        <f>IF(IA59+IA57&gt;0,Results!$C$37*(IA59/(Results!$C$64*Results!$C$45)),Results!$D$37*(IA62/(Results!$D$64*Results!$C$45)))</f>
        <v>0</v>
      </c>
      <c r="IB67" s="24">
        <f>IF(IB59+IB57&gt;0,Results!$C$37*(IB59/(Results!$C$64*Results!$C$45)),Results!$D$37*(IB62/(Results!$D$64*Results!$C$45)))</f>
        <v>0</v>
      </c>
      <c r="IC67" s="24">
        <f>IF(IC59+IC57&gt;0,Results!$C$37*(IC59/(Results!$C$64*Results!$C$45)),Results!$D$37*(IC62/(Results!$D$64*Results!$C$45)))</f>
        <v>0</v>
      </c>
      <c r="ID67" s="24">
        <f>IF(ID59+ID57&gt;0,Results!$C$37*(ID59/(Results!$C$64*Results!$C$45)),Results!$D$37*(ID62/(Results!$D$64*Results!$C$45)))</f>
        <v>0</v>
      </c>
      <c r="IE67" s="24">
        <f>IF(IE59+IE57&gt;0,Results!$C$37*(IE59/(Results!$C$64*Results!$C$45)),Results!$D$37*(IE62/(Results!$D$64*Results!$C$45)))</f>
        <v>0</v>
      </c>
      <c r="IF67" s="24">
        <f>IF(IF59+IF57&gt;0,Results!$C$37*(IF59/(Results!$C$64*Results!$C$45)),Results!$D$37*(IF62/(Results!$D$64*Results!$C$45)))</f>
        <v>0</v>
      </c>
      <c r="IG67" s="24">
        <f>IF(IG59+IG57&gt;0,Results!$C$37*(IG59/(Results!$C$64*Results!$C$45)),Results!$D$37*(IG62/(Results!$D$64*Results!$C$45)))</f>
        <v>0</v>
      </c>
      <c r="IH67" s="24">
        <f>IF(IH59+IH57&gt;0,Results!$C$37*(IH59/(Results!$C$64*Results!$C$45)),Results!$D$37*(IH62/(Results!$D$64*Results!$C$45)))</f>
        <v>0</v>
      </c>
      <c r="II67" s="24">
        <f>IF(II59+II57&gt;0,Results!$C$37*(II59/(Results!$C$64*Results!$C$45)),Results!$D$37*(II62/(Results!$D$64*Results!$C$45)))</f>
        <v>0</v>
      </c>
      <c r="IJ67" s="24">
        <f>IF(IJ59+IJ57&gt;0,Results!$C$37*(IJ59/(Results!$C$64*Results!$C$45)),Results!$D$37*(IJ62/(Results!$D$64*Results!$C$45)))</f>
        <v>0</v>
      </c>
      <c r="IK67" s="24">
        <f>IF(IK59+IK57&gt;0,Results!$C$37*(IK59/(Results!$C$64*Results!$C$45)),Results!$D$37*(IK62/(Results!$D$64*Results!$C$45)))</f>
        <v>0</v>
      </c>
      <c r="IL67" s="24">
        <f>IF(IL59+IL57&gt;0,Results!$C$37*(IL59/(Results!$C$64*Results!$C$45)),Results!$D$37*(IL62/(Results!$D$64*Results!$C$45)))</f>
        <v>0</v>
      </c>
      <c r="IM67" s="24">
        <f>IF(IM59+IM57&gt;0,Results!$C$37*(IM59/(Results!$C$64*Results!$C$45)),Results!$D$37*(IM62/(Results!$D$64*Results!$C$45)))</f>
        <v>0</v>
      </c>
      <c r="IN67" s="24">
        <f>IF(IN59+IN57&gt;0,Results!$C$37*(IN59/(Results!$C$64*Results!$C$45)),Results!$D$37*(IN62/(Results!$D$64*Results!$C$45)))</f>
        <v>0</v>
      </c>
      <c r="IO67" s="24">
        <f>IF(IO59+IO57&gt;0,Results!$C$37*(IO59/(Results!$C$64*Results!$C$45)),Results!$D$37*(IO62/(Results!$D$64*Results!$C$45)))</f>
        <v>0</v>
      </c>
      <c r="IP67" s="24">
        <f>IF(IP59+IP57&gt;0,Results!$C$37*(IP59/(Results!$C$64*Results!$C$45)),Results!$D$37*(IP62/(Results!$D$64*Results!$C$45)))</f>
        <v>0</v>
      </c>
      <c r="IQ67" s="24">
        <f>IF(IQ59+IQ57&gt;0,Results!$C$37*(IQ59/(Results!$C$64*Results!$C$45)),Results!$D$37*(IQ62/(Results!$D$64*Results!$C$45)))</f>
        <v>0</v>
      </c>
      <c r="IR67" s="181">
        <f>IF(IR59+IR57&gt;0,Results!$C$37*(IR59/(Results!$C$64*Results!$C$45)),Results!$D$37*(IR62/(Results!$D$64*Results!$C$45)))</f>
        <v>0</v>
      </c>
    </row>
    <row r="68" spans="1:252" s="3" customFormat="1" hidden="1" x14ac:dyDescent="0.25">
      <c r="A68" s="182"/>
      <c r="B68" s="23"/>
      <c r="C68" s="23">
        <f t="shared" ref="C68:BN68" si="215">IF(OR(B147=1,B178=1),0,C67)</f>
        <v>800000</v>
      </c>
      <c r="D68" s="23">
        <f t="shared" si="215"/>
        <v>800000</v>
      </c>
      <c r="E68" s="23">
        <f t="shared" si="215"/>
        <v>800000</v>
      </c>
      <c r="F68" s="23">
        <f t="shared" si="215"/>
        <v>800000</v>
      </c>
      <c r="G68" s="23">
        <f t="shared" si="215"/>
        <v>800000</v>
      </c>
      <c r="H68" s="23">
        <f t="shared" si="215"/>
        <v>800000</v>
      </c>
      <c r="I68" s="23">
        <f t="shared" si="215"/>
        <v>800000</v>
      </c>
      <c r="J68" s="23">
        <f t="shared" si="215"/>
        <v>800000</v>
      </c>
      <c r="K68" s="23">
        <f t="shared" si="215"/>
        <v>800000</v>
      </c>
      <c r="L68" s="23">
        <f t="shared" si="215"/>
        <v>800000</v>
      </c>
      <c r="M68" s="23">
        <f t="shared" si="215"/>
        <v>800000</v>
      </c>
      <c r="N68" s="23">
        <f t="shared" si="215"/>
        <v>800000</v>
      </c>
      <c r="O68" s="23">
        <f t="shared" si="215"/>
        <v>800000</v>
      </c>
      <c r="P68" s="23">
        <f t="shared" si="215"/>
        <v>800000</v>
      </c>
      <c r="Q68" s="23">
        <f t="shared" si="215"/>
        <v>800000</v>
      </c>
      <c r="R68" s="23">
        <f t="shared" si="215"/>
        <v>800000</v>
      </c>
      <c r="S68" s="23">
        <f t="shared" si="215"/>
        <v>800000</v>
      </c>
      <c r="T68" s="23">
        <f t="shared" si="215"/>
        <v>800000</v>
      </c>
      <c r="U68" s="23">
        <f t="shared" si="215"/>
        <v>800000</v>
      </c>
      <c r="V68" s="23">
        <f t="shared" si="215"/>
        <v>800000</v>
      </c>
      <c r="W68" s="23">
        <f t="shared" si="215"/>
        <v>800000</v>
      </c>
      <c r="X68" s="23">
        <f t="shared" si="215"/>
        <v>800000</v>
      </c>
      <c r="Y68" s="23">
        <f t="shared" si="215"/>
        <v>800000</v>
      </c>
      <c r="Z68" s="23">
        <f t="shared" si="215"/>
        <v>800000</v>
      </c>
      <c r="AA68" s="23">
        <f t="shared" si="215"/>
        <v>800000</v>
      </c>
      <c r="AB68" s="23">
        <f t="shared" si="215"/>
        <v>800000</v>
      </c>
      <c r="AC68" s="23">
        <f t="shared" si="215"/>
        <v>800000</v>
      </c>
      <c r="AD68" s="23">
        <f t="shared" si="215"/>
        <v>800000</v>
      </c>
      <c r="AE68" s="23">
        <f t="shared" si="215"/>
        <v>800000</v>
      </c>
      <c r="AF68" s="23">
        <f t="shared" si="215"/>
        <v>800000</v>
      </c>
      <c r="AG68" s="23">
        <f t="shared" si="215"/>
        <v>800000</v>
      </c>
      <c r="AH68" s="23">
        <f t="shared" si="215"/>
        <v>800000</v>
      </c>
      <c r="AI68" s="23">
        <f t="shared" si="215"/>
        <v>800000</v>
      </c>
      <c r="AJ68" s="23">
        <f t="shared" si="215"/>
        <v>800000</v>
      </c>
      <c r="AK68" s="23">
        <f t="shared" si="215"/>
        <v>800000</v>
      </c>
      <c r="AL68" s="23">
        <f t="shared" si="215"/>
        <v>800000</v>
      </c>
      <c r="AM68" s="23">
        <f t="shared" si="215"/>
        <v>800000</v>
      </c>
      <c r="AN68" s="23">
        <f t="shared" si="215"/>
        <v>800000</v>
      </c>
      <c r="AO68" s="23">
        <f t="shared" si="215"/>
        <v>800000</v>
      </c>
      <c r="AP68" s="23">
        <f t="shared" si="215"/>
        <v>800000</v>
      </c>
      <c r="AQ68" s="23">
        <f t="shared" si="215"/>
        <v>800000</v>
      </c>
      <c r="AR68" s="23">
        <f t="shared" si="215"/>
        <v>800000</v>
      </c>
      <c r="AS68" s="23">
        <f t="shared" si="215"/>
        <v>800000</v>
      </c>
      <c r="AT68" s="23">
        <f t="shared" si="215"/>
        <v>800000</v>
      </c>
      <c r="AU68" s="23">
        <f t="shared" si="215"/>
        <v>800000</v>
      </c>
      <c r="AV68" s="23">
        <f t="shared" si="215"/>
        <v>800000</v>
      </c>
      <c r="AW68" s="23">
        <f t="shared" si="215"/>
        <v>800000</v>
      </c>
      <c r="AX68" s="23">
        <f t="shared" si="215"/>
        <v>800000</v>
      </c>
      <c r="AY68" s="23">
        <f t="shared" si="215"/>
        <v>800000</v>
      </c>
      <c r="AZ68" s="23">
        <f t="shared" si="215"/>
        <v>800000</v>
      </c>
      <c r="BA68" s="23">
        <f t="shared" si="215"/>
        <v>800000</v>
      </c>
      <c r="BB68" s="23">
        <f t="shared" si="215"/>
        <v>33333.333333333183</v>
      </c>
      <c r="BC68" s="23">
        <f t="shared" si="215"/>
        <v>0</v>
      </c>
      <c r="BD68" s="23">
        <f t="shared" si="215"/>
        <v>0</v>
      </c>
      <c r="BE68" s="23">
        <f t="shared" si="215"/>
        <v>0</v>
      </c>
      <c r="BF68" s="23">
        <f t="shared" si="215"/>
        <v>0</v>
      </c>
      <c r="BG68" s="23">
        <f t="shared" si="215"/>
        <v>0</v>
      </c>
      <c r="BH68" s="23">
        <f t="shared" si="215"/>
        <v>0</v>
      </c>
      <c r="BI68" s="23">
        <f t="shared" si="215"/>
        <v>0</v>
      </c>
      <c r="BJ68" s="23">
        <f t="shared" si="215"/>
        <v>0</v>
      </c>
      <c r="BK68" s="23">
        <f t="shared" si="215"/>
        <v>0</v>
      </c>
      <c r="BL68" s="23">
        <f t="shared" si="215"/>
        <v>0</v>
      </c>
      <c r="BM68" s="23">
        <f t="shared" si="215"/>
        <v>120000</v>
      </c>
      <c r="BN68" s="23">
        <f t="shared" si="215"/>
        <v>120000</v>
      </c>
      <c r="BO68" s="23">
        <f t="shared" ref="BO68:DZ68" si="216">IF(OR(BN147=1,BN178=1),0,BO67)</f>
        <v>120000</v>
      </c>
      <c r="BP68" s="23">
        <f t="shared" si="216"/>
        <v>120000</v>
      </c>
      <c r="BQ68" s="23">
        <f t="shared" si="216"/>
        <v>120000</v>
      </c>
      <c r="BR68" s="23">
        <f t="shared" si="216"/>
        <v>120000</v>
      </c>
      <c r="BS68" s="23">
        <f t="shared" si="216"/>
        <v>120000</v>
      </c>
      <c r="BT68" s="23">
        <f t="shared" si="216"/>
        <v>120000</v>
      </c>
      <c r="BU68" s="23">
        <f t="shared" si="216"/>
        <v>120000</v>
      </c>
      <c r="BV68" s="23">
        <f t="shared" si="216"/>
        <v>120000</v>
      </c>
      <c r="BW68" s="23">
        <f t="shared" si="216"/>
        <v>120000</v>
      </c>
      <c r="BX68" s="23">
        <f t="shared" si="216"/>
        <v>120000</v>
      </c>
      <c r="BY68" s="23">
        <f t="shared" si="216"/>
        <v>120000</v>
      </c>
      <c r="BZ68" s="23">
        <f t="shared" si="216"/>
        <v>120000</v>
      </c>
      <c r="CA68" s="23">
        <f t="shared" si="216"/>
        <v>120000</v>
      </c>
      <c r="CB68" s="23">
        <f t="shared" si="216"/>
        <v>120000</v>
      </c>
      <c r="CC68" s="23">
        <f t="shared" si="216"/>
        <v>120000</v>
      </c>
      <c r="CD68" s="23">
        <f t="shared" si="216"/>
        <v>120000</v>
      </c>
      <c r="CE68" s="23">
        <f t="shared" si="216"/>
        <v>120000</v>
      </c>
      <c r="CF68" s="23">
        <f t="shared" si="216"/>
        <v>120000</v>
      </c>
      <c r="CG68" s="23">
        <f t="shared" si="216"/>
        <v>120000</v>
      </c>
      <c r="CH68" s="23">
        <f t="shared" si="216"/>
        <v>120000</v>
      </c>
      <c r="CI68" s="23">
        <f t="shared" si="216"/>
        <v>120000</v>
      </c>
      <c r="CJ68" s="23">
        <f t="shared" si="216"/>
        <v>120000</v>
      </c>
      <c r="CK68" s="23">
        <f t="shared" si="216"/>
        <v>120000</v>
      </c>
      <c r="CL68" s="23">
        <f t="shared" si="216"/>
        <v>120000</v>
      </c>
      <c r="CM68" s="23">
        <f t="shared" si="216"/>
        <v>120000</v>
      </c>
      <c r="CN68" s="23">
        <f t="shared" si="216"/>
        <v>120000</v>
      </c>
      <c r="CO68" s="23">
        <f t="shared" si="216"/>
        <v>120000</v>
      </c>
      <c r="CP68" s="23">
        <f t="shared" si="216"/>
        <v>120000</v>
      </c>
      <c r="CQ68" s="23">
        <f t="shared" si="216"/>
        <v>120000</v>
      </c>
      <c r="CR68" s="23">
        <f t="shared" si="216"/>
        <v>120000</v>
      </c>
      <c r="CS68" s="23">
        <f t="shared" si="216"/>
        <v>120000</v>
      </c>
      <c r="CT68" s="23">
        <f t="shared" si="216"/>
        <v>120000</v>
      </c>
      <c r="CU68" s="23">
        <f t="shared" si="216"/>
        <v>120000</v>
      </c>
      <c r="CV68" s="23">
        <f t="shared" si="216"/>
        <v>120000</v>
      </c>
      <c r="CW68" s="23">
        <f t="shared" si="216"/>
        <v>120000</v>
      </c>
      <c r="CX68" s="23">
        <f t="shared" si="216"/>
        <v>120000</v>
      </c>
      <c r="CY68" s="23">
        <f t="shared" si="216"/>
        <v>120000</v>
      </c>
      <c r="CZ68" s="23">
        <f t="shared" si="216"/>
        <v>120000</v>
      </c>
      <c r="DA68" s="23">
        <f t="shared" si="216"/>
        <v>120000</v>
      </c>
      <c r="DB68" s="23">
        <f t="shared" si="216"/>
        <v>120000</v>
      </c>
      <c r="DC68" s="23">
        <f t="shared" si="216"/>
        <v>120000</v>
      </c>
      <c r="DD68" s="23">
        <f t="shared" si="216"/>
        <v>120000</v>
      </c>
      <c r="DE68" s="23">
        <f t="shared" si="216"/>
        <v>120000</v>
      </c>
      <c r="DF68" s="23">
        <f t="shared" si="216"/>
        <v>120000</v>
      </c>
      <c r="DG68" s="23">
        <f t="shared" si="216"/>
        <v>120000</v>
      </c>
      <c r="DH68" s="23">
        <f t="shared" si="216"/>
        <v>120000</v>
      </c>
      <c r="DI68" s="23">
        <f t="shared" si="216"/>
        <v>120000</v>
      </c>
      <c r="DJ68" s="23">
        <f t="shared" si="216"/>
        <v>120000</v>
      </c>
      <c r="DK68" s="23">
        <f t="shared" si="216"/>
        <v>120000</v>
      </c>
      <c r="DL68" s="23">
        <f t="shared" si="216"/>
        <v>120000</v>
      </c>
      <c r="DM68" s="23">
        <f t="shared" si="216"/>
        <v>120000</v>
      </c>
      <c r="DN68" s="23">
        <f t="shared" si="216"/>
        <v>120000</v>
      </c>
      <c r="DO68" s="23">
        <f t="shared" si="216"/>
        <v>120000</v>
      </c>
      <c r="DP68" s="23">
        <f t="shared" si="216"/>
        <v>120000</v>
      </c>
      <c r="DQ68" s="23">
        <f t="shared" si="216"/>
        <v>120000</v>
      </c>
      <c r="DR68" s="23">
        <f t="shared" si="216"/>
        <v>120000</v>
      </c>
      <c r="DS68" s="23">
        <f t="shared" si="216"/>
        <v>120000</v>
      </c>
      <c r="DT68" s="23">
        <f t="shared" si="216"/>
        <v>120000</v>
      </c>
      <c r="DU68" s="23">
        <f t="shared" si="216"/>
        <v>120000</v>
      </c>
      <c r="DV68" s="23">
        <f t="shared" si="216"/>
        <v>120000</v>
      </c>
      <c r="DW68" s="23">
        <f t="shared" si="216"/>
        <v>120000</v>
      </c>
      <c r="DX68" s="23">
        <f t="shared" si="216"/>
        <v>120000</v>
      </c>
      <c r="DY68" s="23">
        <f t="shared" si="216"/>
        <v>120000</v>
      </c>
      <c r="DZ68" s="23">
        <f t="shared" si="216"/>
        <v>120000</v>
      </c>
      <c r="EA68" s="23">
        <f t="shared" ref="EA68:GL68" si="217">IF(OR(DZ147=1,DZ178=1),0,EA67)</f>
        <v>120000</v>
      </c>
      <c r="EB68" s="23">
        <f t="shared" si="217"/>
        <v>120000</v>
      </c>
      <c r="EC68" s="23">
        <f t="shared" si="217"/>
        <v>120000</v>
      </c>
      <c r="ED68" s="23">
        <f t="shared" si="217"/>
        <v>120000</v>
      </c>
      <c r="EE68" s="23">
        <f t="shared" si="217"/>
        <v>120000</v>
      </c>
      <c r="EF68" s="23">
        <f t="shared" si="217"/>
        <v>120000</v>
      </c>
      <c r="EG68" s="23">
        <f t="shared" si="217"/>
        <v>110000</v>
      </c>
      <c r="EH68" s="23">
        <f t="shared" si="217"/>
        <v>0</v>
      </c>
      <c r="EI68" s="23">
        <f t="shared" si="217"/>
        <v>0</v>
      </c>
      <c r="EJ68" s="23">
        <f t="shared" si="217"/>
        <v>0</v>
      </c>
      <c r="EK68" s="23">
        <f t="shared" si="217"/>
        <v>0</v>
      </c>
      <c r="EL68" s="23">
        <f t="shared" si="217"/>
        <v>0</v>
      </c>
      <c r="EM68" s="23">
        <f t="shared" si="217"/>
        <v>0</v>
      </c>
      <c r="EN68" s="23">
        <f t="shared" si="217"/>
        <v>0</v>
      </c>
      <c r="EO68" s="23">
        <f t="shared" si="217"/>
        <v>0</v>
      </c>
      <c r="EP68" s="23">
        <f t="shared" si="217"/>
        <v>0</v>
      </c>
      <c r="EQ68" s="23">
        <f t="shared" si="217"/>
        <v>0</v>
      </c>
      <c r="ER68" s="23">
        <f t="shared" si="217"/>
        <v>0</v>
      </c>
      <c r="ES68" s="23">
        <f t="shared" si="217"/>
        <v>0</v>
      </c>
      <c r="ET68" s="23">
        <f t="shared" si="217"/>
        <v>0</v>
      </c>
      <c r="EU68" s="23">
        <f t="shared" si="217"/>
        <v>0</v>
      </c>
      <c r="EV68" s="23">
        <f t="shared" si="217"/>
        <v>0</v>
      </c>
      <c r="EW68" s="23">
        <f t="shared" si="217"/>
        <v>0</v>
      </c>
      <c r="EX68" s="23">
        <f t="shared" si="217"/>
        <v>0</v>
      </c>
      <c r="EY68" s="23">
        <f t="shared" si="217"/>
        <v>0</v>
      </c>
      <c r="EZ68" s="23">
        <f t="shared" si="217"/>
        <v>0</v>
      </c>
      <c r="FA68" s="23">
        <f t="shared" si="217"/>
        <v>0</v>
      </c>
      <c r="FB68" s="23">
        <f t="shared" si="217"/>
        <v>0</v>
      </c>
      <c r="FC68" s="23">
        <f t="shared" si="217"/>
        <v>0</v>
      </c>
      <c r="FD68" s="23">
        <f t="shared" si="217"/>
        <v>0</v>
      </c>
      <c r="FE68" s="23">
        <f t="shared" si="217"/>
        <v>0</v>
      </c>
      <c r="FF68" s="23">
        <f t="shared" si="217"/>
        <v>0</v>
      </c>
      <c r="FG68" s="23">
        <f t="shared" si="217"/>
        <v>0</v>
      </c>
      <c r="FH68" s="23">
        <f t="shared" si="217"/>
        <v>0</v>
      </c>
      <c r="FI68" s="23">
        <f t="shared" si="217"/>
        <v>0</v>
      </c>
      <c r="FJ68" s="23">
        <f t="shared" si="217"/>
        <v>0</v>
      </c>
      <c r="FK68" s="23">
        <f t="shared" si="217"/>
        <v>0</v>
      </c>
      <c r="FL68" s="23">
        <f t="shared" si="217"/>
        <v>0</v>
      </c>
      <c r="FM68" s="23">
        <f t="shared" si="217"/>
        <v>0</v>
      </c>
      <c r="FN68" s="23">
        <f t="shared" si="217"/>
        <v>0</v>
      </c>
      <c r="FO68" s="23">
        <f t="shared" si="217"/>
        <v>0</v>
      </c>
      <c r="FP68" s="23">
        <f t="shared" si="217"/>
        <v>0</v>
      </c>
      <c r="FQ68" s="23">
        <f t="shared" si="217"/>
        <v>0</v>
      </c>
      <c r="FR68" s="23">
        <f t="shared" si="217"/>
        <v>0</v>
      </c>
      <c r="FS68" s="23">
        <f t="shared" si="217"/>
        <v>0</v>
      </c>
      <c r="FT68" s="23">
        <f t="shared" si="217"/>
        <v>0</v>
      </c>
      <c r="FU68" s="23">
        <f t="shared" si="217"/>
        <v>0</v>
      </c>
      <c r="FV68" s="23">
        <f t="shared" si="217"/>
        <v>0</v>
      </c>
      <c r="FW68" s="23">
        <f t="shared" si="217"/>
        <v>0</v>
      </c>
      <c r="FX68" s="23">
        <f t="shared" si="217"/>
        <v>0</v>
      </c>
      <c r="FY68" s="23">
        <f t="shared" si="217"/>
        <v>0</v>
      </c>
      <c r="FZ68" s="23">
        <f t="shared" si="217"/>
        <v>0</v>
      </c>
      <c r="GA68" s="23">
        <f t="shared" si="217"/>
        <v>0</v>
      </c>
      <c r="GB68" s="23">
        <f t="shared" si="217"/>
        <v>0</v>
      </c>
      <c r="GC68" s="23">
        <f t="shared" si="217"/>
        <v>0</v>
      </c>
      <c r="GD68" s="23">
        <f t="shared" si="217"/>
        <v>0</v>
      </c>
      <c r="GE68" s="23">
        <f t="shared" si="217"/>
        <v>0</v>
      </c>
      <c r="GF68" s="23">
        <f t="shared" si="217"/>
        <v>0</v>
      </c>
      <c r="GG68" s="23">
        <f t="shared" si="217"/>
        <v>0</v>
      </c>
      <c r="GH68" s="23">
        <f t="shared" si="217"/>
        <v>0</v>
      </c>
      <c r="GI68" s="23">
        <f t="shared" si="217"/>
        <v>0</v>
      </c>
      <c r="GJ68" s="23">
        <f t="shared" si="217"/>
        <v>0</v>
      </c>
      <c r="GK68" s="23">
        <f t="shared" si="217"/>
        <v>0</v>
      </c>
      <c r="GL68" s="23">
        <f t="shared" si="217"/>
        <v>0</v>
      </c>
      <c r="GM68" s="23">
        <f t="shared" ref="GM68:IR68" si="218">IF(OR(GL147=1,GL178=1),0,GM67)</f>
        <v>0</v>
      </c>
      <c r="GN68" s="23">
        <f t="shared" si="218"/>
        <v>0</v>
      </c>
      <c r="GO68" s="23">
        <f t="shared" si="218"/>
        <v>0</v>
      </c>
      <c r="GP68" s="23">
        <f t="shared" si="218"/>
        <v>0</v>
      </c>
      <c r="GQ68" s="23">
        <f t="shared" si="218"/>
        <v>0</v>
      </c>
      <c r="GR68" s="23">
        <f t="shared" si="218"/>
        <v>0</v>
      </c>
      <c r="GS68" s="23">
        <f t="shared" si="218"/>
        <v>0</v>
      </c>
      <c r="GT68" s="23">
        <f t="shared" si="218"/>
        <v>0</v>
      </c>
      <c r="GU68" s="23">
        <f t="shared" si="218"/>
        <v>0</v>
      </c>
      <c r="GV68" s="23">
        <f t="shared" si="218"/>
        <v>0</v>
      </c>
      <c r="GW68" s="23">
        <f t="shared" si="218"/>
        <v>0</v>
      </c>
      <c r="GX68" s="23">
        <f t="shared" si="218"/>
        <v>0</v>
      </c>
      <c r="GY68" s="23">
        <f t="shared" si="218"/>
        <v>0</v>
      </c>
      <c r="GZ68" s="23">
        <f t="shared" si="218"/>
        <v>0</v>
      </c>
      <c r="HA68" s="23">
        <f t="shared" si="218"/>
        <v>0</v>
      </c>
      <c r="HB68" s="23">
        <f t="shared" si="218"/>
        <v>0</v>
      </c>
      <c r="HC68" s="23">
        <f t="shared" si="218"/>
        <v>0</v>
      </c>
      <c r="HD68" s="23">
        <f t="shared" si="218"/>
        <v>0</v>
      </c>
      <c r="HE68" s="23">
        <f t="shared" si="218"/>
        <v>0</v>
      </c>
      <c r="HF68" s="23">
        <f t="shared" si="218"/>
        <v>0</v>
      </c>
      <c r="HG68" s="23">
        <f t="shared" si="218"/>
        <v>0</v>
      </c>
      <c r="HH68" s="23">
        <f t="shared" si="218"/>
        <v>0</v>
      </c>
      <c r="HI68" s="23">
        <f t="shared" si="218"/>
        <v>0</v>
      </c>
      <c r="HJ68" s="23">
        <f t="shared" si="218"/>
        <v>0</v>
      </c>
      <c r="HK68" s="23">
        <f t="shared" si="218"/>
        <v>0</v>
      </c>
      <c r="HL68" s="23">
        <f t="shared" si="218"/>
        <v>0</v>
      </c>
      <c r="HM68" s="23">
        <f t="shared" si="218"/>
        <v>0</v>
      </c>
      <c r="HN68" s="23">
        <f t="shared" si="218"/>
        <v>0</v>
      </c>
      <c r="HO68" s="23">
        <f t="shared" si="218"/>
        <v>0</v>
      </c>
      <c r="HP68" s="23">
        <f t="shared" si="218"/>
        <v>0</v>
      </c>
      <c r="HQ68" s="23">
        <f t="shared" si="218"/>
        <v>0</v>
      </c>
      <c r="HR68" s="23">
        <f t="shared" si="218"/>
        <v>0</v>
      </c>
      <c r="HS68" s="23">
        <f t="shared" si="218"/>
        <v>0</v>
      </c>
      <c r="HT68" s="23">
        <f t="shared" si="218"/>
        <v>0</v>
      </c>
      <c r="HU68" s="23">
        <f t="shared" si="218"/>
        <v>0</v>
      </c>
      <c r="HV68" s="23">
        <f t="shared" si="218"/>
        <v>0</v>
      </c>
      <c r="HW68" s="23">
        <f t="shared" si="218"/>
        <v>0</v>
      </c>
      <c r="HX68" s="23">
        <f t="shared" si="218"/>
        <v>0</v>
      </c>
      <c r="HY68" s="23">
        <f t="shared" si="218"/>
        <v>0</v>
      </c>
      <c r="HZ68" s="23">
        <f t="shared" si="218"/>
        <v>0</v>
      </c>
      <c r="IA68" s="23">
        <f t="shared" si="218"/>
        <v>0</v>
      </c>
      <c r="IB68" s="23">
        <f t="shared" si="218"/>
        <v>0</v>
      </c>
      <c r="IC68" s="23">
        <f t="shared" si="218"/>
        <v>0</v>
      </c>
      <c r="ID68" s="23">
        <f t="shared" si="218"/>
        <v>0</v>
      </c>
      <c r="IE68" s="23">
        <f t="shared" si="218"/>
        <v>0</v>
      </c>
      <c r="IF68" s="23">
        <f t="shared" si="218"/>
        <v>0</v>
      </c>
      <c r="IG68" s="23">
        <f t="shared" si="218"/>
        <v>0</v>
      </c>
      <c r="IH68" s="23">
        <f t="shared" si="218"/>
        <v>0</v>
      </c>
      <c r="II68" s="23">
        <f t="shared" si="218"/>
        <v>0</v>
      </c>
      <c r="IJ68" s="23">
        <f t="shared" si="218"/>
        <v>0</v>
      </c>
      <c r="IK68" s="23">
        <f t="shared" si="218"/>
        <v>0</v>
      </c>
      <c r="IL68" s="23">
        <f t="shared" si="218"/>
        <v>0</v>
      </c>
      <c r="IM68" s="23">
        <f t="shared" si="218"/>
        <v>0</v>
      </c>
      <c r="IN68" s="23">
        <f t="shared" si="218"/>
        <v>0</v>
      </c>
      <c r="IO68" s="23">
        <f t="shared" si="218"/>
        <v>0</v>
      </c>
      <c r="IP68" s="23">
        <f t="shared" si="218"/>
        <v>0</v>
      </c>
      <c r="IQ68" s="23">
        <f t="shared" si="218"/>
        <v>0</v>
      </c>
      <c r="IR68" s="183">
        <f t="shared" si="218"/>
        <v>0</v>
      </c>
    </row>
    <row r="69" spans="1:252" s="7" customFormat="1" hidden="1" x14ac:dyDescent="0.25">
      <c r="A69" s="177"/>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181"/>
    </row>
    <row r="70" spans="1:252" s="7" customFormat="1" hidden="1" x14ac:dyDescent="0.25">
      <c r="A70" s="177"/>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181"/>
    </row>
    <row r="71" spans="1:252" s="7" customFormat="1" hidden="1" x14ac:dyDescent="0.25">
      <c r="A71" s="177"/>
      <c r="B71" s="54"/>
      <c r="C71" s="54">
        <f>IF(AND(B110&gt;Results!$C$51,B107&gt;0),1,0)</f>
        <v>0</v>
      </c>
      <c r="D71" s="54">
        <f>IF(AND(C110&gt;Results!$C$51,C107&gt;0),1,0)</f>
        <v>0</v>
      </c>
      <c r="E71" s="54">
        <f>IF(AND(D110&gt;Results!$C$51,D107&gt;0),1,0)</f>
        <v>0</v>
      </c>
      <c r="F71" s="54">
        <f>IF(AND(E110&gt;Results!$C$51,E107&gt;0),1,0)</f>
        <v>0</v>
      </c>
      <c r="G71" s="54">
        <f>IF(AND(F110&gt;Results!$C$51,F107&gt;0),1,0)</f>
        <v>0</v>
      </c>
      <c r="H71" s="54">
        <f>IF(AND(G110&gt;Results!$C$51,G107&gt;0),1,0)</f>
        <v>0</v>
      </c>
      <c r="I71" s="54">
        <f>IF(AND(H110&gt;Results!$C$51,H107&gt;0),1,0)</f>
        <v>0</v>
      </c>
      <c r="J71" s="54">
        <f>IF(AND(I110&gt;Results!$C$51,I107&gt;0),1,0)</f>
        <v>0</v>
      </c>
      <c r="K71" s="54">
        <f>IF(AND(J110&gt;Results!$C$51,J107&gt;0),1,0)</f>
        <v>0</v>
      </c>
      <c r="L71" s="54">
        <f>IF(AND(K110&gt;Results!$C$51,K107&gt;0),1,0)</f>
        <v>0</v>
      </c>
      <c r="M71" s="54">
        <f>IF(AND(L110&gt;Results!$C$51,L107&gt;0),1,0)</f>
        <v>0</v>
      </c>
      <c r="N71" s="54">
        <f>IF(AND(M110&gt;Results!$C$51,M107&gt;0),1,0)</f>
        <v>0</v>
      </c>
      <c r="O71" s="54">
        <f>IF(AND(N110&gt;Results!$C$51,N107&gt;0),1,0)</f>
        <v>0</v>
      </c>
      <c r="P71" s="54">
        <f>IF(AND(O110&gt;Results!$C$51,O107&gt;0),1,0)</f>
        <v>0</v>
      </c>
      <c r="Q71" s="54">
        <f>IF(AND(P110&gt;Results!$C$51,P107&gt;0),1,0)</f>
        <v>0</v>
      </c>
      <c r="R71" s="54">
        <f>IF(AND(Q110&gt;Results!$C$51,Q107&gt;0),1,0)</f>
        <v>0</v>
      </c>
      <c r="S71" s="54">
        <f>IF(AND(R110&gt;Results!$C$51,R107&gt;0),1,0)</f>
        <v>0</v>
      </c>
      <c r="T71" s="54">
        <f>IF(AND(S110&gt;Results!$C$51,S107&gt;0),1,0)</f>
        <v>0</v>
      </c>
      <c r="U71" s="54">
        <f>IF(AND(T110&gt;Results!$C$51,T107&gt;0),1,0)</f>
        <v>0</v>
      </c>
      <c r="V71" s="54">
        <f>IF(AND(U110&gt;Results!$C$51,U107&gt;0),1,0)</f>
        <v>0</v>
      </c>
      <c r="W71" s="54">
        <f>IF(AND(V110&gt;Results!$C$51,V107&gt;0),1,0)</f>
        <v>0</v>
      </c>
      <c r="X71" s="54">
        <f>IF(AND(W110&gt;Results!$C$51,W107&gt;0),1,0)</f>
        <v>0</v>
      </c>
      <c r="Y71" s="54">
        <f>IF(AND(X110&gt;Results!$C$51,X107&gt;0),1,0)</f>
        <v>0</v>
      </c>
      <c r="Z71" s="54">
        <f>IF(AND(Y110&gt;Results!$C$51,Y107&gt;0),1,0)</f>
        <v>0</v>
      </c>
      <c r="AA71" s="54">
        <f>IF(AND(Z110&gt;Results!$C$51,Z107&gt;0),1,0)</f>
        <v>0</v>
      </c>
      <c r="AB71" s="54">
        <f>IF(AND(AA110&gt;Results!$C$51,AA107&gt;0),1,0)</f>
        <v>0</v>
      </c>
      <c r="AC71" s="54">
        <f>IF(AND(AB110&gt;Results!$C$51,AB107&gt;0),1,0)</f>
        <v>0</v>
      </c>
      <c r="AD71" s="54">
        <f>IF(AND(AC110&gt;Results!$C$51,AC107&gt;0),1,0)</f>
        <v>0</v>
      </c>
      <c r="AE71" s="54">
        <f>IF(AND(AD110&gt;Results!$C$51,AD107&gt;0),1,0)</f>
        <v>0</v>
      </c>
      <c r="AF71" s="54">
        <f>IF(AND(AE110&gt;Results!$C$51,AE107&gt;0),1,0)</f>
        <v>0</v>
      </c>
      <c r="AG71" s="54">
        <f>IF(AND(AF110&gt;Results!$C$51,AF107&gt;0),1,0)</f>
        <v>0</v>
      </c>
      <c r="AH71" s="54">
        <f>IF(AND(AG110&gt;Results!$C$51,AG107&gt;0),1,0)</f>
        <v>0</v>
      </c>
      <c r="AI71" s="54">
        <f>IF(AND(AH110&gt;Results!$C$51,AH107&gt;0),1,0)</f>
        <v>0</v>
      </c>
      <c r="AJ71" s="54">
        <f>IF(AND(AI110&gt;Results!$C$51,AI107&gt;0),1,0)</f>
        <v>0</v>
      </c>
      <c r="AK71" s="54">
        <f>IF(AND(AJ110&gt;Results!$C$51,AJ107&gt;0),1,0)</f>
        <v>0</v>
      </c>
      <c r="AL71" s="54">
        <f>IF(AND(AK110&gt;Results!$C$51,AK107&gt;0),1,0)</f>
        <v>0</v>
      </c>
      <c r="AM71" s="54">
        <f>IF(AND(AL110&gt;Results!$C$51,AL107&gt;0),1,0)</f>
        <v>0</v>
      </c>
      <c r="AN71" s="54">
        <f>IF(AND(AM110&gt;Results!$C$51,AM107&gt;0),1,0)</f>
        <v>0</v>
      </c>
      <c r="AO71" s="54">
        <f>IF(AND(AN110&gt;Results!$C$51,AN107&gt;0),1,0)</f>
        <v>0</v>
      </c>
      <c r="AP71" s="54">
        <f>IF(AND(AO110&gt;Results!$C$51,AO107&gt;0),1,0)</f>
        <v>0</v>
      </c>
      <c r="AQ71" s="54">
        <f>IF(AND(AP110&gt;Results!$C$51,AP107&gt;0),1,0)</f>
        <v>0</v>
      </c>
      <c r="AR71" s="54">
        <f>IF(AND(AQ110&gt;Results!$C$51,AQ107&gt;0),1,0)</f>
        <v>0</v>
      </c>
      <c r="AS71" s="54">
        <f>IF(AND(AR110&gt;Results!$C$51,AR107&gt;0),1,0)</f>
        <v>0</v>
      </c>
      <c r="AT71" s="54">
        <f>IF(AND(AS110&gt;Results!$C$51,AS107&gt;0),1,0)</f>
        <v>0</v>
      </c>
      <c r="AU71" s="54">
        <f>IF(AND(AT110&gt;Results!$C$51,AT107&gt;0),1,0)</f>
        <v>0</v>
      </c>
      <c r="AV71" s="54">
        <f>IF(AND(AU110&gt;Results!$C$51,AU107&gt;0),1,0)</f>
        <v>0</v>
      </c>
      <c r="AW71" s="54">
        <f>IF(AND(AV110&gt;Results!$C$51,AV107&gt;0),1,0)</f>
        <v>0</v>
      </c>
      <c r="AX71" s="54">
        <f>IF(AND(AW110&gt;Results!$C$51,AW107&gt;0),1,0)</f>
        <v>0</v>
      </c>
      <c r="AY71" s="54">
        <f>IF(AND(AX110&gt;Results!$C$51,AX107&gt;0),1,0)</f>
        <v>0</v>
      </c>
      <c r="AZ71" s="54">
        <f>IF(AND(AY110&gt;Results!$C$51,AY107&gt;0),1,0)</f>
        <v>0</v>
      </c>
      <c r="BA71" s="54">
        <f>IF(AND(AZ110&gt;Results!$C$51,AZ107&gt;0),1,0)</f>
        <v>0</v>
      </c>
      <c r="BB71" s="54">
        <f>IF(AND(BA110&gt;Results!$C$51,BA107&gt;0),1,0)</f>
        <v>0</v>
      </c>
      <c r="BC71" s="54">
        <f>IF(AND(BB110&gt;Results!$C$51,BB107&gt;0),1,0)</f>
        <v>0</v>
      </c>
      <c r="BD71" s="54">
        <f>IF(AND(BC110&gt;Results!$C$51,BC107&gt;0),1,0)</f>
        <v>0</v>
      </c>
      <c r="BE71" s="54">
        <f>IF(AND(BD110&gt;Results!$C$51,BD107&gt;0),1,0)</f>
        <v>0</v>
      </c>
      <c r="BF71" s="54">
        <f>IF(AND(BE110&gt;Results!$C$51,BE107&gt;0),1,0)</f>
        <v>0</v>
      </c>
      <c r="BG71" s="54">
        <f>IF(AND(BF110&gt;Results!$C$51,BF107&gt;0),1,0)</f>
        <v>0</v>
      </c>
      <c r="BH71" s="54">
        <f>IF(AND(BG110&gt;Results!$C$51,BG107&gt;0),1,0)</f>
        <v>0</v>
      </c>
      <c r="BI71" s="54">
        <f>IF(AND(BH110&gt;Results!$C$51,BH107&gt;0),1,0)</f>
        <v>0</v>
      </c>
      <c r="BJ71" s="54">
        <f>IF(AND(BI110&gt;Results!$C$51,BI107&gt;0),1,0)</f>
        <v>0</v>
      </c>
      <c r="BK71" s="54">
        <f>IF(AND(BJ110&gt;Results!$C$51,BJ107&gt;0),1,0)</f>
        <v>0</v>
      </c>
      <c r="BL71" s="54">
        <f>IF(AND(BK110&gt;Results!$C$51,BK107&gt;0),1,0)</f>
        <v>0</v>
      </c>
      <c r="BM71" s="54">
        <f>IF(AND(BL110&gt;Results!$C$51,BL107&gt;0),1,0)</f>
        <v>0</v>
      </c>
      <c r="BN71" s="54">
        <f>IF(AND(BM110&gt;Results!$C$51,BM107&gt;0),1,0)</f>
        <v>0</v>
      </c>
      <c r="BO71" s="54">
        <f>IF(AND(BN110&gt;Results!$C$51,BN107&gt;0),1,0)</f>
        <v>0</v>
      </c>
      <c r="BP71" s="54">
        <f>IF(AND(BO110&gt;Results!$C$51,BO107&gt;0),1,0)</f>
        <v>0</v>
      </c>
      <c r="BQ71" s="54">
        <f>IF(AND(BP110&gt;Results!$C$51,BP107&gt;0),1,0)</f>
        <v>0</v>
      </c>
      <c r="BR71" s="54">
        <f>IF(AND(BQ110&gt;Results!$C$51,BQ107&gt;0),1,0)</f>
        <v>0</v>
      </c>
      <c r="BS71" s="54">
        <f>IF(AND(BR110&gt;Results!$C$51,BR107&gt;0),1,0)</f>
        <v>0</v>
      </c>
      <c r="BT71" s="54">
        <f>IF(AND(BS110&gt;Results!$C$51,BS107&gt;0),1,0)</f>
        <v>0</v>
      </c>
      <c r="BU71" s="54">
        <f>IF(AND(BT110&gt;Results!$C$51,BT107&gt;0),1,0)</f>
        <v>0</v>
      </c>
      <c r="BV71" s="54">
        <f>IF(AND(BU110&gt;Results!$C$51,BU107&gt;0),1,0)</f>
        <v>0</v>
      </c>
      <c r="BW71" s="54">
        <f>IF(AND(BV110&gt;Results!$C$51,BV107&gt;0),1,0)</f>
        <v>0</v>
      </c>
      <c r="BX71" s="54">
        <f>IF(AND(BW110&gt;Results!$C$51,BW107&gt;0),1,0)</f>
        <v>0</v>
      </c>
      <c r="BY71" s="54">
        <f>IF(AND(BX110&gt;Results!$C$51,BX107&gt;0),1,0)</f>
        <v>0</v>
      </c>
      <c r="BZ71" s="54">
        <f>IF(AND(BY110&gt;Results!$C$51,BY107&gt;0),1,0)</f>
        <v>0</v>
      </c>
      <c r="CA71" s="54">
        <f>IF(AND(BZ110&gt;Results!$C$51,BZ107&gt;0),1,0)</f>
        <v>0</v>
      </c>
      <c r="CB71" s="54">
        <f>IF(AND(CA110&gt;Results!$C$51,CA107&gt;0),1,0)</f>
        <v>0</v>
      </c>
      <c r="CC71" s="54">
        <f>IF(AND(CB110&gt;Results!$C$51,CB107&gt;0),1,0)</f>
        <v>0</v>
      </c>
      <c r="CD71" s="54">
        <f>IF(AND(CC110&gt;Results!$C$51,CC107&gt;0),1,0)</f>
        <v>0</v>
      </c>
      <c r="CE71" s="54">
        <f>IF(AND(CD110&gt;Results!$C$51,CD107&gt;0),1,0)</f>
        <v>0</v>
      </c>
      <c r="CF71" s="54">
        <f>IF(AND(CE110&gt;Results!$C$51,CE107&gt;0),1,0)</f>
        <v>0</v>
      </c>
      <c r="CG71" s="54">
        <f>IF(AND(CF110&gt;Results!$C$51,CF107&gt;0),1,0)</f>
        <v>0</v>
      </c>
      <c r="CH71" s="54">
        <f>IF(AND(CG110&gt;Results!$C$51,CG107&gt;0),1,0)</f>
        <v>0</v>
      </c>
      <c r="CI71" s="54">
        <f>IF(AND(CH110&gt;Results!$C$51,CH107&gt;0),1,0)</f>
        <v>0</v>
      </c>
      <c r="CJ71" s="54">
        <f>IF(AND(CI110&gt;Results!$C$51,CI107&gt;0),1,0)</f>
        <v>0</v>
      </c>
      <c r="CK71" s="54">
        <f>IF(AND(CJ110&gt;Results!$C$51,CJ107&gt;0),1,0)</f>
        <v>0</v>
      </c>
      <c r="CL71" s="54">
        <f>IF(AND(CK110&gt;Results!$C$51,CK107&gt;0),1,0)</f>
        <v>0</v>
      </c>
      <c r="CM71" s="54">
        <f>IF(AND(CL110&gt;Results!$C$51,CL107&gt;0),1,0)</f>
        <v>0</v>
      </c>
      <c r="CN71" s="54">
        <f>IF(AND(CM110&gt;Results!$C$51,CM107&gt;0),1,0)</f>
        <v>0</v>
      </c>
      <c r="CO71" s="54">
        <f>IF(AND(CN110&gt;Results!$C$51,CN107&gt;0),1,0)</f>
        <v>0</v>
      </c>
      <c r="CP71" s="54">
        <f>IF(AND(CO110&gt;Results!$C$51,CO107&gt;0),1,0)</f>
        <v>0</v>
      </c>
      <c r="CQ71" s="54">
        <f>IF(AND(CP110&gt;Results!$C$51,CP107&gt;0),1,0)</f>
        <v>0</v>
      </c>
      <c r="CR71" s="54">
        <f>IF(AND(CQ110&gt;Results!$C$51,CQ107&gt;0),1,0)</f>
        <v>0</v>
      </c>
      <c r="CS71" s="54">
        <f>IF(AND(CR110&gt;Results!$C$51,CR107&gt;0),1,0)</f>
        <v>0</v>
      </c>
      <c r="CT71" s="54">
        <f>IF(AND(CS110&gt;Results!$C$51,CS107&gt;0),1,0)</f>
        <v>0</v>
      </c>
      <c r="CU71" s="54">
        <f>IF(AND(CT110&gt;Results!$C$51,CT107&gt;0),1,0)</f>
        <v>0</v>
      </c>
      <c r="CV71" s="54">
        <f>IF(AND(CU110&gt;Results!$C$51,CU107&gt;0),1,0)</f>
        <v>0</v>
      </c>
      <c r="CW71" s="54">
        <f>IF(AND(CV110&gt;Results!$C$51,CV107&gt;0),1,0)</f>
        <v>0</v>
      </c>
      <c r="CX71" s="54">
        <f>IF(AND(CW110&gt;Results!$C$51,CW107&gt;0),1,0)</f>
        <v>0</v>
      </c>
      <c r="CY71" s="54">
        <f>IF(AND(CX110&gt;Results!$C$51,CX107&gt;0),1,0)</f>
        <v>0</v>
      </c>
      <c r="CZ71" s="54">
        <f>IF(AND(CY110&gt;Results!$C$51,CY107&gt;0),1,0)</f>
        <v>0</v>
      </c>
      <c r="DA71" s="54">
        <f>IF(AND(CZ110&gt;Results!$C$51,CZ107&gt;0),1,0)</f>
        <v>0</v>
      </c>
      <c r="DB71" s="54">
        <f>IF(AND(DA110&gt;Results!$C$51,DA107&gt;0),1,0)</f>
        <v>0</v>
      </c>
      <c r="DC71" s="54">
        <f>IF(AND(DB110&gt;Results!$C$51,DB107&gt;0),1,0)</f>
        <v>0</v>
      </c>
      <c r="DD71" s="54">
        <f>IF(AND(DC110&gt;Results!$C$51,DC107&gt;0),1,0)</f>
        <v>0</v>
      </c>
      <c r="DE71" s="54">
        <f>IF(AND(DD110&gt;Results!$C$51,DD107&gt;0),1,0)</f>
        <v>0</v>
      </c>
      <c r="DF71" s="54">
        <f>IF(AND(DE110&gt;Results!$C$51,DE107&gt;0),1,0)</f>
        <v>0</v>
      </c>
      <c r="DG71" s="54">
        <f>IF(AND(DF110&gt;Results!$C$51,DF107&gt;0),1,0)</f>
        <v>0</v>
      </c>
      <c r="DH71" s="54">
        <f>IF(AND(DG110&gt;Results!$C$51,DG107&gt;0),1,0)</f>
        <v>0</v>
      </c>
      <c r="DI71" s="54">
        <f>IF(AND(DH110&gt;Results!$C$51,DH107&gt;0),1,0)</f>
        <v>0</v>
      </c>
      <c r="DJ71" s="54">
        <f>IF(AND(DI110&gt;Results!$C$51,DI107&gt;0),1,0)</f>
        <v>0</v>
      </c>
      <c r="DK71" s="54">
        <f>IF(AND(DJ110&gt;Results!$C$51,DJ107&gt;0),1,0)</f>
        <v>0</v>
      </c>
      <c r="DL71" s="54">
        <f>IF(AND(DK110&gt;Results!$C$51,DK107&gt;0),1,0)</f>
        <v>0</v>
      </c>
      <c r="DM71" s="54">
        <f>IF(AND(DL110&gt;Results!$C$51,DL107&gt;0),1,0)</f>
        <v>0</v>
      </c>
      <c r="DN71" s="54">
        <f>IF(AND(DM110&gt;Results!$C$51,DM107&gt;0),1,0)</f>
        <v>0</v>
      </c>
      <c r="DO71" s="54">
        <f>IF(AND(DN110&gt;Results!$C$51,DN107&gt;0),1,0)</f>
        <v>0</v>
      </c>
      <c r="DP71" s="54">
        <f>IF(AND(DO110&gt;Results!$C$51,DO107&gt;0),1,0)</f>
        <v>0</v>
      </c>
      <c r="DQ71" s="54">
        <f>IF(AND(DP110&gt;Results!$C$51,DP107&gt;0),1,0)</f>
        <v>0</v>
      </c>
      <c r="DR71" s="54">
        <f>IF(AND(DQ110&gt;Results!$C$51,DQ107&gt;0),1,0)</f>
        <v>0</v>
      </c>
      <c r="DS71" s="54">
        <f>IF(AND(DR110&gt;Results!$C$51,DR107&gt;0),1,0)</f>
        <v>0</v>
      </c>
      <c r="DT71" s="54">
        <f>IF(AND(DS110&gt;Results!$C$51,DS107&gt;0),1,0)</f>
        <v>0</v>
      </c>
      <c r="DU71" s="54">
        <f>IF(AND(DT110&gt;Results!$C$51,DT107&gt;0),1,0)</f>
        <v>0</v>
      </c>
      <c r="DV71" s="54">
        <f>IF(AND(DU110&gt;Results!$C$51,DU107&gt;0),1,0)</f>
        <v>0</v>
      </c>
      <c r="DW71" s="54">
        <f>IF(AND(DV110&gt;Results!$C$51,DV107&gt;0),1,0)</f>
        <v>0</v>
      </c>
      <c r="DX71" s="54">
        <f>IF(AND(DW110&gt;Results!$C$51,DW107&gt;0),1,0)</f>
        <v>0</v>
      </c>
      <c r="DY71" s="54">
        <f>IF(AND(DX110&gt;Results!$C$51,DX107&gt;0),1,0)</f>
        <v>0</v>
      </c>
      <c r="DZ71" s="54">
        <f>IF(AND(DY110&gt;Results!$C$51,DY107&gt;0),1,0)</f>
        <v>0</v>
      </c>
      <c r="EA71" s="54">
        <f>IF(AND(DZ110&gt;Results!$C$51,DZ107&gt;0),1,0)</f>
        <v>0</v>
      </c>
      <c r="EB71" s="54">
        <f>IF(AND(EA110&gt;Results!$C$51,EA107&gt;0),1,0)</f>
        <v>0</v>
      </c>
      <c r="EC71" s="54">
        <f>IF(AND(EB110&gt;Results!$C$51,EB107&gt;0),1,0)</f>
        <v>0</v>
      </c>
      <c r="ED71" s="54">
        <f>IF(AND(EC110&gt;Results!$C$51,EC107&gt;0),1,0)</f>
        <v>1</v>
      </c>
      <c r="EE71" s="54">
        <f>IF(AND(ED110&gt;Results!$C$51,ED107&gt;0),1,0)</f>
        <v>1</v>
      </c>
      <c r="EF71" s="54">
        <f>IF(AND(EE110&gt;Results!$C$51,EE107&gt;0),1,0)</f>
        <v>1</v>
      </c>
      <c r="EG71" s="54">
        <f>IF(AND(EF110&gt;Results!$C$51,EF107&gt;0),1,0)</f>
        <v>1</v>
      </c>
      <c r="EH71" s="54">
        <f>IF(AND(EG110&gt;Results!$C$51,EG107&gt;0),1,0)</f>
        <v>0</v>
      </c>
      <c r="EI71" s="54">
        <f>IF(AND(EH110&gt;Results!$C$51,EH107&gt;0),1,0)</f>
        <v>0</v>
      </c>
      <c r="EJ71" s="54">
        <f>IF(AND(EI110&gt;Results!$C$51,EI107&gt;0),1,0)</f>
        <v>0</v>
      </c>
      <c r="EK71" s="54">
        <f>IF(AND(EJ110&gt;Results!$C$51,EJ107&gt;0),1,0)</f>
        <v>0</v>
      </c>
      <c r="EL71" s="54">
        <f>IF(AND(EK110&gt;Results!$C$51,EK107&gt;0),1,0)</f>
        <v>0</v>
      </c>
      <c r="EM71" s="54">
        <f>IF(AND(EL110&gt;Results!$C$51,EL107&gt;0),1,0)</f>
        <v>0</v>
      </c>
      <c r="EN71" s="54">
        <f>IF(AND(EM110&gt;Results!$C$51,EM107&gt;0),1,0)</f>
        <v>0</v>
      </c>
      <c r="EO71" s="54">
        <f>IF(AND(EN110&gt;Results!$C$51,EN107&gt;0),1,0)</f>
        <v>0</v>
      </c>
      <c r="EP71" s="54">
        <f>IF(AND(EO110&gt;Results!$C$51,EO107&gt;0),1,0)</f>
        <v>0</v>
      </c>
      <c r="EQ71" s="54">
        <f>IF(AND(EP110&gt;Results!$C$51,EP107&gt;0),1,0)</f>
        <v>0</v>
      </c>
      <c r="ER71" s="54">
        <f>IF(AND(EQ110&gt;Results!$C$51,EQ107&gt;0),1,0)</f>
        <v>0</v>
      </c>
      <c r="ES71" s="54">
        <f>IF(AND(ER110&gt;Results!$C$51,ER107&gt;0),1,0)</f>
        <v>0</v>
      </c>
      <c r="ET71" s="54">
        <f>IF(AND(ES110&gt;Results!$C$51,ES107&gt;0),1,0)</f>
        <v>0</v>
      </c>
      <c r="EU71" s="54">
        <f>IF(AND(ET110&gt;Results!$C$51,ET107&gt;0),1,0)</f>
        <v>0</v>
      </c>
      <c r="EV71" s="54">
        <f>IF(AND(EU110&gt;Results!$C$51,EU107&gt;0),1,0)</f>
        <v>0</v>
      </c>
      <c r="EW71" s="54">
        <f>IF(AND(EV110&gt;Results!$C$51,EV107&gt;0),1,0)</f>
        <v>0</v>
      </c>
      <c r="EX71" s="54">
        <f>IF(AND(EW110&gt;Results!$C$51,EW107&gt;0),1,0)</f>
        <v>0</v>
      </c>
      <c r="EY71" s="54">
        <f>IF(AND(EX110&gt;Results!$C$51,EX107&gt;0),1,0)</f>
        <v>0</v>
      </c>
      <c r="EZ71" s="54">
        <f>IF(AND(EY110&gt;Results!$C$51,EY107&gt;0),1,0)</f>
        <v>0</v>
      </c>
      <c r="FA71" s="54">
        <f>IF(AND(EZ110&gt;Results!$C$51,EZ107&gt;0),1,0)</f>
        <v>0</v>
      </c>
      <c r="FB71" s="54">
        <f>IF(AND(FA110&gt;Results!$C$51,FA107&gt;0),1,0)</f>
        <v>0</v>
      </c>
      <c r="FC71" s="54">
        <f>IF(AND(FB110&gt;Results!$C$51,FB107&gt;0),1,0)</f>
        <v>0</v>
      </c>
      <c r="FD71" s="54">
        <f>IF(AND(FC110&gt;Results!$C$51,FC107&gt;0),1,0)</f>
        <v>0</v>
      </c>
      <c r="FE71" s="54">
        <f>IF(AND(FD110&gt;Results!$C$51,FD107&gt;0),1,0)</f>
        <v>0</v>
      </c>
      <c r="FF71" s="54">
        <f>IF(AND(FE110&gt;Results!$C$51,FE107&gt;0),1,0)</f>
        <v>0</v>
      </c>
      <c r="FG71" s="54">
        <f>IF(AND(FF110&gt;Results!$C$51,FF107&gt;0),1,0)</f>
        <v>0</v>
      </c>
      <c r="FH71" s="54">
        <f>IF(AND(FG110&gt;Results!$C$51,FG107&gt;0),1,0)</f>
        <v>0</v>
      </c>
      <c r="FI71" s="54">
        <f>IF(AND(FH110&gt;Results!$C$51,FH107&gt;0),1,0)</f>
        <v>0</v>
      </c>
      <c r="FJ71" s="54">
        <f>IF(AND(FI110&gt;Results!$C$51,FI107&gt;0),1,0)</f>
        <v>0</v>
      </c>
      <c r="FK71" s="54">
        <f>IF(AND(FJ110&gt;Results!$C$51,FJ107&gt;0),1,0)</f>
        <v>0</v>
      </c>
      <c r="FL71" s="54">
        <f>IF(AND(FK110&gt;Results!$C$51,FK107&gt;0),1,0)</f>
        <v>0</v>
      </c>
      <c r="FM71" s="54">
        <f>IF(AND(FL110&gt;Results!$C$51,FL107&gt;0),1,0)</f>
        <v>0</v>
      </c>
      <c r="FN71" s="54">
        <f>IF(AND(FM110&gt;Results!$C$51,FM107&gt;0),1,0)</f>
        <v>0</v>
      </c>
      <c r="FO71" s="54">
        <f>IF(AND(FN110&gt;Results!$C$51,FN107&gt;0),1,0)</f>
        <v>0</v>
      </c>
      <c r="FP71" s="54">
        <f>IF(AND(FO110&gt;Results!$C$51,FO107&gt;0),1,0)</f>
        <v>0</v>
      </c>
      <c r="FQ71" s="54">
        <f>IF(AND(FP110&gt;Results!$C$51,FP107&gt;0),1,0)</f>
        <v>0</v>
      </c>
      <c r="FR71" s="54">
        <f>IF(AND(FQ110&gt;Results!$C$51,FQ107&gt;0),1,0)</f>
        <v>0</v>
      </c>
      <c r="FS71" s="54">
        <f>IF(AND(FR110&gt;Results!$C$51,FR107&gt;0),1,0)</f>
        <v>0</v>
      </c>
      <c r="FT71" s="54">
        <f>IF(AND(FS110&gt;Results!$C$51,FS107&gt;0),1,0)</f>
        <v>0</v>
      </c>
      <c r="FU71" s="54">
        <f>IF(AND(FT110&gt;Results!$C$51,FT107&gt;0),1,0)</f>
        <v>0</v>
      </c>
      <c r="FV71" s="54">
        <f>IF(AND(FU110&gt;Results!$C$51,FU107&gt;0),1,0)</f>
        <v>0</v>
      </c>
      <c r="FW71" s="54">
        <f>IF(AND(FV110&gt;Results!$C$51,FV107&gt;0),1,0)</f>
        <v>0</v>
      </c>
      <c r="FX71" s="54">
        <f>IF(AND(FW110&gt;Results!$C$51,FW107&gt;0),1,0)</f>
        <v>0</v>
      </c>
      <c r="FY71" s="54">
        <f>IF(AND(FX110&gt;Results!$C$51,FX107&gt;0),1,0)</f>
        <v>0</v>
      </c>
      <c r="FZ71" s="54">
        <f>IF(AND(FY110&gt;Results!$C$51,FY107&gt;0),1,0)</f>
        <v>0</v>
      </c>
      <c r="GA71" s="54">
        <f>IF(AND(FZ110&gt;Results!$C$51,FZ107&gt;0),1,0)</f>
        <v>0</v>
      </c>
      <c r="GB71" s="54">
        <f>IF(AND(GA110&gt;Results!$C$51,GA107&gt;0),1,0)</f>
        <v>0</v>
      </c>
      <c r="GC71" s="54">
        <f>IF(AND(GB110&gt;Results!$C$51,GB107&gt;0),1,0)</f>
        <v>0</v>
      </c>
      <c r="GD71" s="54">
        <f>IF(AND(GC110&gt;Results!$C$51,GC107&gt;0),1,0)</f>
        <v>0</v>
      </c>
      <c r="GE71" s="54">
        <f>IF(AND(GD110&gt;Results!$C$51,GD107&gt;0),1,0)</f>
        <v>0</v>
      </c>
      <c r="GF71" s="54">
        <f>IF(AND(GE110&gt;Results!$C$51,GE107&gt;0),1,0)</f>
        <v>0</v>
      </c>
      <c r="GG71" s="54">
        <f>IF(AND(GF110&gt;Results!$C$51,GF107&gt;0),1,0)</f>
        <v>0</v>
      </c>
      <c r="GH71" s="54">
        <f>IF(AND(GG110&gt;Results!$C$51,GG107&gt;0),1,0)</f>
        <v>0</v>
      </c>
      <c r="GI71" s="54">
        <f>IF(AND(GH110&gt;Results!$C$51,GH107&gt;0),1,0)</f>
        <v>0</v>
      </c>
      <c r="GJ71" s="54">
        <f>IF(AND(GI110&gt;Results!$C$51,GI107&gt;0),1,0)</f>
        <v>0</v>
      </c>
      <c r="GK71" s="54">
        <f>IF(AND(GJ110&gt;Results!$C$51,GJ107&gt;0),1,0)</f>
        <v>0</v>
      </c>
      <c r="GL71" s="54">
        <f>IF(AND(GK110&gt;Results!$C$51,GK107&gt;0),1,0)</f>
        <v>0</v>
      </c>
      <c r="GM71" s="54">
        <f>IF(AND(GL110&gt;Results!$C$51,GL107&gt;0),1,0)</f>
        <v>0</v>
      </c>
      <c r="GN71" s="54">
        <f>IF(AND(GM110&gt;Results!$C$51,GM107&gt;0),1,0)</f>
        <v>0</v>
      </c>
      <c r="GO71" s="54">
        <f>IF(AND(GN110&gt;Results!$C$51,GN107&gt;0),1,0)</f>
        <v>0</v>
      </c>
      <c r="GP71" s="54">
        <f>IF(AND(GO110&gt;Results!$C$51,GO107&gt;0),1,0)</f>
        <v>0</v>
      </c>
      <c r="GQ71" s="54">
        <f>IF(AND(GP110&gt;Results!$C$51,GP107&gt;0),1,0)</f>
        <v>0</v>
      </c>
      <c r="GR71" s="54">
        <f>IF(AND(GQ110&gt;Results!$C$51,GQ107&gt;0),1,0)</f>
        <v>0</v>
      </c>
      <c r="GS71" s="54">
        <f>IF(AND(GR110&gt;Results!$C$51,GR107&gt;0),1,0)</f>
        <v>0</v>
      </c>
      <c r="GT71" s="54">
        <f>IF(AND(GS110&gt;Results!$C$51,GS107&gt;0),1,0)</f>
        <v>0</v>
      </c>
      <c r="GU71" s="54">
        <f>IF(AND(GT110&gt;Results!$C$51,GT107&gt;0),1,0)</f>
        <v>0</v>
      </c>
      <c r="GV71" s="54">
        <f>IF(AND(GU110&gt;Results!$C$51,GU107&gt;0),1,0)</f>
        <v>0</v>
      </c>
      <c r="GW71" s="54">
        <f>IF(AND(GV110&gt;Results!$C$51,GV107&gt;0),1,0)</f>
        <v>0</v>
      </c>
      <c r="GX71" s="54">
        <f>IF(AND(GW110&gt;Results!$C$51,GW107&gt;0),1,0)</f>
        <v>0</v>
      </c>
      <c r="GY71" s="54">
        <f>IF(AND(GX110&gt;Results!$C$51,GX107&gt;0),1,0)</f>
        <v>0</v>
      </c>
      <c r="GZ71" s="54">
        <f>IF(AND(GY110&gt;Results!$C$51,GY107&gt;0),1,0)</f>
        <v>0</v>
      </c>
      <c r="HA71" s="54">
        <f>IF(AND(GZ110&gt;Results!$C$51,GZ107&gt;0),1,0)</f>
        <v>0</v>
      </c>
      <c r="HB71" s="54">
        <f>IF(AND(HA110&gt;Results!$C$51,HA107&gt;0),1,0)</f>
        <v>0</v>
      </c>
      <c r="HC71" s="54">
        <f>IF(AND(HB110&gt;Results!$C$51,HB107&gt;0),1,0)</f>
        <v>0</v>
      </c>
      <c r="HD71" s="54">
        <f>IF(AND(HC110&gt;Results!$C$51,HC107&gt;0),1,0)</f>
        <v>0</v>
      </c>
      <c r="HE71" s="54">
        <f>IF(AND(HD110&gt;Results!$C$51,HD107&gt;0),1,0)</f>
        <v>0</v>
      </c>
      <c r="HF71" s="54">
        <f>IF(AND(HE110&gt;Results!$C$51,HE107&gt;0),1,0)</f>
        <v>0</v>
      </c>
      <c r="HG71" s="54">
        <f>IF(AND(HF110&gt;Results!$C$51,HF107&gt;0),1,0)</f>
        <v>0</v>
      </c>
      <c r="HH71" s="54">
        <f>IF(AND(HG110&gt;Results!$C$51,HG107&gt;0),1,0)</f>
        <v>0</v>
      </c>
      <c r="HI71" s="54">
        <f>IF(AND(HH110&gt;Results!$C$51,HH107&gt;0),1,0)</f>
        <v>0</v>
      </c>
      <c r="HJ71" s="54">
        <f>IF(AND(HI110&gt;Results!$C$51,HI107&gt;0),1,0)</f>
        <v>0</v>
      </c>
      <c r="HK71" s="54">
        <f>IF(AND(HJ110&gt;Results!$C$51,HJ107&gt;0),1,0)</f>
        <v>0</v>
      </c>
      <c r="HL71" s="54">
        <f>IF(AND(HK110&gt;Results!$C$51,HK107&gt;0),1,0)</f>
        <v>0</v>
      </c>
      <c r="HM71" s="54">
        <f>IF(AND(HL110&gt;Results!$C$51,HL107&gt;0),1,0)</f>
        <v>0</v>
      </c>
      <c r="HN71" s="54">
        <f>IF(AND(HM110&gt;Results!$C$51,HM107&gt;0),1,0)</f>
        <v>0</v>
      </c>
      <c r="HO71" s="54">
        <f>IF(AND(HN110&gt;Results!$C$51,HN107&gt;0),1,0)</f>
        <v>0</v>
      </c>
      <c r="HP71" s="54">
        <f>IF(AND(HO110&gt;Results!$C$51,HO107&gt;0),1,0)</f>
        <v>0</v>
      </c>
      <c r="HQ71" s="54">
        <f>IF(AND(HP110&gt;Results!$C$51,HP107&gt;0),1,0)</f>
        <v>0</v>
      </c>
      <c r="HR71" s="54">
        <f>IF(AND(HQ110&gt;Results!$C$51,HQ107&gt;0),1,0)</f>
        <v>0</v>
      </c>
      <c r="HS71" s="54">
        <f>IF(AND(HR110&gt;Results!$C$51,HR107&gt;0),1,0)</f>
        <v>0</v>
      </c>
      <c r="HT71" s="54">
        <f>IF(AND(HS110&gt;Results!$C$51,HS107&gt;0),1,0)</f>
        <v>0</v>
      </c>
      <c r="HU71" s="54">
        <f>IF(AND(HT110&gt;Results!$C$51,HT107&gt;0),1,0)</f>
        <v>0</v>
      </c>
      <c r="HV71" s="54">
        <f>IF(AND(HU110&gt;Results!$C$51,HU107&gt;0),1,0)</f>
        <v>0</v>
      </c>
      <c r="HW71" s="54">
        <f>IF(AND(HV110&gt;Results!$C$51,HV107&gt;0),1,0)</f>
        <v>0</v>
      </c>
      <c r="HX71" s="54">
        <f>IF(AND(HW110&gt;Results!$C$51,HW107&gt;0),1,0)</f>
        <v>0</v>
      </c>
      <c r="HY71" s="54">
        <f>IF(AND(HX110&gt;Results!$C$51,HX107&gt;0),1,0)</f>
        <v>0</v>
      </c>
      <c r="HZ71" s="54">
        <f>IF(AND(HY110&gt;Results!$C$51,HY107&gt;0),1,0)</f>
        <v>0</v>
      </c>
      <c r="IA71" s="54">
        <f>IF(AND(HZ110&gt;Results!$C$51,HZ107&gt;0),1,0)</f>
        <v>0</v>
      </c>
      <c r="IB71" s="54">
        <f>IF(AND(IA110&gt;Results!$C$51,IA107&gt;0),1,0)</f>
        <v>0</v>
      </c>
      <c r="IC71" s="54">
        <f>IF(AND(IB110&gt;Results!$C$51,IB107&gt;0),1,0)</f>
        <v>0</v>
      </c>
      <c r="ID71" s="54">
        <f>IF(AND(IC110&gt;Results!$C$51,IC107&gt;0),1,0)</f>
        <v>0</v>
      </c>
      <c r="IE71" s="54">
        <f>IF(AND(ID110&gt;Results!$C$51,ID107&gt;0),1,0)</f>
        <v>0</v>
      </c>
      <c r="IF71" s="54">
        <f>IF(AND(IE110&gt;Results!$C$51,IE107&gt;0),1,0)</f>
        <v>0</v>
      </c>
      <c r="IG71" s="54">
        <f>IF(AND(IF110&gt;Results!$C$51,IF107&gt;0),1,0)</f>
        <v>0</v>
      </c>
      <c r="IH71" s="54">
        <f>IF(AND(IG110&gt;Results!$C$51,IG107&gt;0),1,0)</f>
        <v>0</v>
      </c>
      <c r="II71" s="54">
        <f>IF(AND(IH110&gt;Results!$C$51,IH107&gt;0),1,0)</f>
        <v>0</v>
      </c>
      <c r="IJ71" s="54">
        <f>IF(AND(II110&gt;Results!$C$51,II107&gt;0),1,0)</f>
        <v>0</v>
      </c>
      <c r="IK71" s="54">
        <f>IF(AND(IJ110&gt;Results!$C$51,IJ107&gt;0),1,0)</f>
        <v>0</v>
      </c>
      <c r="IL71" s="54">
        <f>IF(AND(IK110&gt;Results!$C$51,IK107&gt;0),1,0)</f>
        <v>0</v>
      </c>
      <c r="IM71" s="54">
        <f>IF(AND(IL110&gt;Results!$C$51,IL107&gt;0),1,0)</f>
        <v>0</v>
      </c>
      <c r="IN71" s="54">
        <f>IF(AND(IM110&gt;Results!$C$51,IM107&gt;0),1,0)</f>
        <v>0</v>
      </c>
      <c r="IO71" s="54">
        <f>IF(AND(IN110&gt;Results!$C$51,IN107&gt;0),1,0)</f>
        <v>0</v>
      </c>
      <c r="IP71" s="54">
        <f>IF(AND(IO110&gt;Results!$C$51,IO107&gt;0),1,0)</f>
        <v>0</v>
      </c>
      <c r="IQ71" s="54">
        <f>IF(AND(IP110&gt;Results!$C$51,IP107&gt;0),1,0)</f>
        <v>0</v>
      </c>
      <c r="IR71" s="184">
        <f>IF(AND(IQ110&gt;Results!$C$51,IQ107&gt;0),1,0)</f>
        <v>0</v>
      </c>
    </row>
    <row r="72" spans="1:252" s="7" customFormat="1" hidden="1" x14ac:dyDescent="0.25">
      <c r="A72" s="177"/>
      <c r="B72" s="54"/>
      <c r="C72" s="54">
        <f>IF(AND(B110&lt;Results!$C$51,B107&lt;0),1,0)</f>
        <v>0</v>
      </c>
      <c r="D72" s="54">
        <f>IF(AND(C110&lt;Results!$C$51,C107&lt;0),1,0)</f>
        <v>0</v>
      </c>
      <c r="E72" s="54">
        <f>IF(AND(D110&lt;Results!$C$51,D107&lt;0),1,0)</f>
        <v>0</v>
      </c>
      <c r="F72" s="54">
        <f>IF(AND(E110&lt;Results!$C$51,E107&lt;0),1,0)</f>
        <v>0</v>
      </c>
      <c r="G72" s="54">
        <f>IF(AND(F110&lt;Results!$C$51,F107&lt;0),1,0)</f>
        <v>0</v>
      </c>
      <c r="H72" s="54">
        <f>IF(AND(G110&lt;Results!$C$51,G107&lt;0),1,0)</f>
        <v>0</v>
      </c>
      <c r="I72" s="54">
        <f>IF(AND(H110&lt;Results!$C$51,H107&lt;0),1,0)</f>
        <v>0</v>
      </c>
      <c r="J72" s="54">
        <f>IF(AND(I110&lt;Results!$C$51,I107&lt;0),1,0)</f>
        <v>0</v>
      </c>
      <c r="K72" s="54">
        <f>IF(AND(J110&lt;Results!$C$51,J107&lt;0),1,0)</f>
        <v>0</v>
      </c>
      <c r="L72" s="54">
        <f>IF(AND(K110&lt;Results!$C$51,K107&lt;0),1,0)</f>
        <v>0</v>
      </c>
      <c r="M72" s="54">
        <f>IF(AND(L110&lt;Results!$C$51,L107&lt;0),1,0)</f>
        <v>0</v>
      </c>
      <c r="N72" s="54">
        <f>IF(AND(M110&lt;Results!$C$51,M107&lt;0),1,0)</f>
        <v>0</v>
      </c>
      <c r="O72" s="54">
        <f>IF(AND(N110&lt;Results!$C$51,N107&lt;0),1,0)</f>
        <v>0</v>
      </c>
      <c r="P72" s="54">
        <f>IF(AND(O110&lt;Results!$C$51,O107&lt;0),1,0)</f>
        <v>0</v>
      </c>
      <c r="Q72" s="54">
        <f>IF(AND(P110&lt;Results!$C$51,P107&lt;0),1,0)</f>
        <v>0</v>
      </c>
      <c r="R72" s="54">
        <f>IF(AND(Q110&lt;Results!$C$51,Q107&lt;0),1,0)</f>
        <v>0</v>
      </c>
      <c r="S72" s="54">
        <f>IF(AND(R110&lt;Results!$C$51,R107&lt;0),1,0)</f>
        <v>0</v>
      </c>
      <c r="T72" s="54">
        <f>IF(AND(S110&lt;Results!$C$51,S107&lt;0),1,0)</f>
        <v>0</v>
      </c>
      <c r="U72" s="54">
        <f>IF(AND(T110&lt;Results!$C$51,T107&lt;0),1,0)</f>
        <v>0</v>
      </c>
      <c r="V72" s="54">
        <f>IF(AND(U110&lt;Results!$C$51,U107&lt;0),1,0)</f>
        <v>0</v>
      </c>
      <c r="W72" s="54">
        <f>IF(AND(V110&lt;Results!$C$51,V107&lt;0),1,0)</f>
        <v>0</v>
      </c>
      <c r="X72" s="54">
        <f>IF(AND(W110&lt;Results!$C$51,W107&lt;0),1,0)</f>
        <v>0</v>
      </c>
      <c r="Y72" s="54">
        <f>IF(AND(X110&lt;Results!$C$51,X107&lt;0),1,0)</f>
        <v>0</v>
      </c>
      <c r="Z72" s="54">
        <f>IF(AND(Y110&lt;Results!$C$51,Y107&lt;0),1,0)</f>
        <v>0</v>
      </c>
      <c r="AA72" s="54">
        <f>IF(AND(Z110&lt;Results!$C$51,Z107&lt;0),1,0)</f>
        <v>0</v>
      </c>
      <c r="AB72" s="54">
        <f>IF(AND(AA110&lt;Results!$C$51,AA107&lt;0),1,0)</f>
        <v>0</v>
      </c>
      <c r="AC72" s="54">
        <f>IF(AND(AB110&lt;Results!$C$51,AB107&lt;0),1,0)</f>
        <v>0</v>
      </c>
      <c r="AD72" s="54">
        <f>IF(AND(AC110&lt;Results!$C$51,AC107&lt;0),1,0)</f>
        <v>0</v>
      </c>
      <c r="AE72" s="54">
        <f>IF(AND(AD110&lt;Results!$C$51,AD107&lt;0),1,0)</f>
        <v>0</v>
      </c>
      <c r="AF72" s="54">
        <f>IF(AND(AE110&lt;Results!$C$51,AE107&lt;0),1,0)</f>
        <v>0</v>
      </c>
      <c r="AG72" s="54">
        <f>IF(AND(AF110&lt;Results!$C$51,AF107&lt;0),1,0)</f>
        <v>0</v>
      </c>
      <c r="AH72" s="54">
        <f>IF(AND(AG110&lt;Results!$C$51,AG107&lt;0),1,0)</f>
        <v>0</v>
      </c>
      <c r="AI72" s="54">
        <f>IF(AND(AH110&lt;Results!$C$51,AH107&lt;0),1,0)</f>
        <v>0</v>
      </c>
      <c r="AJ72" s="54">
        <f>IF(AND(AI110&lt;Results!$C$51,AI107&lt;0),1,0)</f>
        <v>0</v>
      </c>
      <c r="AK72" s="54">
        <f>IF(AND(AJ110&lt;Results!$C$51,AJ107&lt;0),1,0)</f>
        <v>0</v>
      </c>
      <c r="AL72" s="54">
        <f>IF(AND(AK110&lt;Results!$C$51,AK107&lt;0),1,0)</f>
        <v>0</v>
      </c>
      <c r="AM72" s="54">
        <f>IF(AND(AL110&lt;Results!$C$51,AL107&lt;0),1,0)</f>
        <v>0</v>
      </c>
      <c r="AN72" s="54">
        <f>IF(AND(AM110&lt;Results!$C$51,AM107&lt;0),1,0)</f>
        <v>0</v>
      </c>
      <c r="AO72" s="54">
        <f>IF(AND(AN110&lt;Results!$C$51,AN107&lt;0),1,0)</f>
        <v>0</v>
      </c>
      <c r="AP72" s="54">
        <f>IF(AND(AO110&lt;Results!$C$51,AO107&lt;0),1,0)</f>
        <v>0</v>
      </c>
      <c r="AQ72" s="54">
        <f>IF(AND(AP110&lt;Results!$C$51,AP107&lt;0),1,0)</f>
        <v>0</v>
      </c>
      <c r="AR72" s="54">
        <f>IF(AND(AQ110&lt;Results!$C$51,AQ107&lt;0),1,0)</f>
        <v>0</v>
      </c>
      <c r="AS72" s="54">
        <f>IF(AND(AR110&lt;Results!$C$51,AR107&lt;0),1,0)</f>
        <v>0</v>
      </c>
      <c r="AT72" s="54">
        <f>IF(AND(AS110&lt;Results!$C$51,AS107&lt;0),1,0)</f>
        <v>0</v>
      </c>
      <c r="AU72" s="54">
        <f>IF(AND(AT110&lt;Results!$C$51,AT107&lt;0),1,0)</f>
        <v>0</v>
      </c>
      <c r="AV72" s="54">
        <f>IF(AND(AU110&lt;Results!$C$51,AU107&lt;0),1,0)</f>
        <v>0</v>
      </c>
      <c r="AW72" s="54">
        <f>IF(AND(AV110&lt;Results!$C$51,AV107&lt;0),1,0)</f>
        <v>0</v>
      </c>
      <c r="AX72" s="54">
        <f>IF(AND(AW110&lt;Results!$C$51,AW107&lt;0),1,0)</f>
        <v>0</v>
      </c>
      <c r="AY72" s="54">
        <f>IF(AND(AX110&lt;Results!$C$51,AX107&lt;0),1,0)</f>
        <v>0</v>
      </c>
      <c r="AZ72" s="54">
        <f>IF(AND(AY110&lt;Results!$C$51,AY107&lt;0),1,0)</f>
        <v>0</v>
      </c>
      <c r="BA72" s="54">
        <f>IF(AND(AZ110&lt;Results!$C$51,AZ107&lt;0),1,0)</f>
        <v>0</v>
      </c>
      <c r="BB72" s="54">
        <f>IF(AND(BA110&lt;Results!$C$51,BA107&lt;0),1,0)</f>
        <v>0</v>
      </c>
      <c r="BC72" s="54">
        <f>IF(AND(BB110&lt;Results!$C$51,BB107&lt;0),1,0)</f>
        <v>0</v>
      </c>
      <c r="BD72" s="54">
        <f>IF(AND(BC110&lt;Results!$C$51,BC107&lt;0),1,0)</f>
        <v>0</v>
      </c>
      <c r="BE72" s="54">
        <f>IF(AND(BD110&lt;Results!$C$51,BD107&lt;0),1,0)</f>
        <v>0</v>
      </c>
      <c r="BF72" s="54">
        <f>IF(AND(BE110&lt;Results!$C$51,BE107&lt;0),1,0)</f>
        <v>0</v>
      </c>
      <c r="BG72" s="54">
        <f>IF(AND(BF110&lt;Results!$C$51,BF107&lt;0),1,0)</f>
        <v>0</v>
      </c>
      <c r="BH72" s="54">
        <f>IF(AND(BG110&lt;Results!$C$51,BG107&lt;0),1,0)</f>
        <v>0</v>
      </c>
      <c r="BI72" s="54">
        <f>IF(AND(BH110&lt;Results!$C$51,BH107&lt;0),1,0)</f>
        <v>0</v>
      </c>
      <c r="BJ72" s="54">
        <f>IF(AND(BI110&lt;Results!$C$51,BI107&lt;0),1,0)</f>
        <v>0</v>
      </c>
      <c r="BK72" s="54">
        <f>IF(AND(BJ110&lt;Results!$C$51,BJ107&lt;0),1,0)</f>
        <v>0</v>
      </c>
      <c r="BL72" s="54">
        <f>IF(AND(BK110&lt;Results!$C$51,BK107&lt;0),1,0)</f>
        <v>0</v>
      </c>
      <c r="BM72" s="54">
        <f>IF(AND(BL110&lt;Results!$C$51,BL107&lt;0),1,0)</f>
        <v>0</v>
      </c>
      <c r="BN72" s="54">
        <f>IF(AND(BM110&lt;Results!$C$51,BM107&lt;0),1,0)</f>
        <v>0</v>
      </c>
      <c r="BO72" s="54">
        <f>IF(AND(BN110&lt;Results!$C$51,BN107&lt;0),1,0)</f>
        <v>0</v>
      </c>
      <c r="BP72" s="54">
        <f>IF(AND(BO110&lt;Results!$C$51,BO107&lt;0),1,0)</f>
        <v>0</v>
      </c>
      <c r="BQ72" s="54">
        <f>IF(AND(BP110&lt;Results!$C$51,BP107&lt;0),1,0)</f>
        <v>0</v>
      </c>
      <c r="BR72" s="54">
        <f>IF(AND(BQ110&lt;Results!$C$51,BQ107&lt;0),1,0)</f>
        <v>0</v>
      </c>
      <c r="BS72" s="54">
        <f>IF(AND(BR110&lt;Results!$C$51,BR107&lt;0),1,0)</f>
        <v>0</v>
      </c>
      <c r="BT72" s="54">
        <f>IF(AND(BS110&lt;Results!$C$51,BS107&lt;0),1,0)</f>
        <v>0</v>
      </c>
      <c r="BU72" s="54">
        <f>IF(AND(BT110&lt;Results!$C$51,BT107&lt;0),1,0)</f>
        <v>0</v>
      </c>
      <c r="BV72" s="54">
        <f>IF(AND(BU110&lt;Results!$C$51,BU107&lt;0),1,0)</f>
        <v>0</v>
      </c>
      <c r="BW72" s="54">
        <f>IF(AND(BV110&lt;Results!$C$51,BV107&lt;0),1,0)</f>
        <v>0</v>
      </c>
      <c r="BX72" s="54">
        <f>IF(AND(BW110&lt;Results!$C$51,BW107&lt;0),1,0)</f>
        <v>0</v>
      </c>
      <c r="BY72" s="54">
        <f>IF(AND(BX110&lt;Results!$C$51,BX107&lt;0),1,0)</f>
        <v>0</v>
      </c>
      <c r="BZ72" s="54">
        <f>IF(AND(BY110&lt;Results!$C$51,BY107&lt;0),1,0)</f>
        <v>0</v>
      </c>
      <c r="CA72" s="54">
        <f>IF(AND(BZ110&lt;Results!$C$51,BZ107&lt;0),1,0)</f>
        <v>0</v>
      </c>
      <c r="CB72" s="54">
        <f>IF(AND(CA110&lt;Results!$C$51,CA107&lt;0),1,0)</f>
        <v>0</v>
      </c>
      <c r="CC72" s="54">
        <f>IF(AND(CB110&lt;Results!$C$51,CB107&lt;0),1,0)</f>
        <v>0</v>
      </c>
      <c r="CD72" s="54">
        <f>IF(AND(CC110&lt;Results!$C$51,CC107&lt;0),1,0)</f>
        <v>0</v>
      </c>
      <c r="CE72" s="54">
        <f>IF(AND(CD110&lt;Results!$C$51,CD107&lt;0),1,0)</f>
        <v>0</v>
      </c>
      <c r="CF72" s="54">
        <f>IF(AND(CE110&lt;Results!$C$51,CE107&lt;0),1,0)</f>
        <v>0</v>
      </c>
      <c r="CG72" s="54">
        <f>IF(AND(CF110&lt;Results!$C$51,CF107&lt;0),1,0)</f>
        <v>0</v>
      </c>
      <c r="CH72" s="54">
        <f>IF(AND(CG110&lt;Results!$C$51,CG107&lt;0),1,0)</f>
        <v>0</v>
      </c>
      <c r="CI72" s="54">
        <f>IF(AND(CH110&lt;Results!$C$51,CH107&lt;0),1,0)</f>
        <v>0</v>
      </c>
      <c r="CJ72" s="54">
        <f>IF(AND(CI110&lt;Results!$C$51,CI107&lt;0),1,0)</f>
        <v>0</v>
      </c>
      <c r="CK72" s="54">
        <f>IF(AND(CJ110&lt;Results!$C$51,CJ107&lt;0),1,0)</f>
        <v>0</v>
      </c>
      <c r="CL72" s="54">
        <f>IF(AND(CK110&lt;Results!$C$51,CK107&lt;0),1,0)</f>
        <v>0</v>
      </c>
      <c r="CM72" s="54">
        <f>IF(AND(CL110&lt;Results!$C$51,CL107&lt;0),1,0)</f>
        <v>0</v>
      </c>
      <c r="CN72" s="54">
        <f>IF(AND(CM110&lt;Results!$C$51,CM107&lt;0),1,0)</f>
        <v>0</v>
      </c>
      <c r="CO72" s="54">
        <f>IF(AND(CN110&lt;Results!$C$51,CN107&lt;0),1,0)</f>
        <v>0</v>
      </c>
      <c r="CP72" s="54">
        <f>IF(AND(CO110&lt;Results!$C$51,CO107&lt;0),1,0)</f>
        <v>0</v>
      </c>
      <c r="CQ72" s="54">
        <f>IF(AND(CP110&lt;Results!$C$51,CP107&lt;0),1,0)</f>
        <v>0</v>
      </c>
      <c r="CR72" s="54">
        <f>IF(AND(CQ110&lt;Results!$C$51,CQ107&lt;0),1,0)</f>
        <v>0</v>
      </c>
      <c r="CS72" s="54">
        <f>IF(AND(CR110&lt;Results!$C$51,CR107&lt;0),1,0)</f>
        <v>0</v>
      </c>
      <c r="CT72" s="54">
        <f>IF(AND(CS110&lt;Results!$C$51,CS107&lt;0),1,0)</f>
        <v>0</v>
      </c>
      <c r="CU72" s="54">
        <f>IF(AND(CT110&lt;Results!$C$51,CT107&lt;0),1,0)</f>
        <v>0</v>
      </c>
      <c r="CV72" s="54">
        <f>IF(AND(CU110&lt;Results!$C$51,CU107&lt;0),1,0)</f>
        <v>0</v>
      </c>
      <c r="CW72" s="54">
        <f>IF(AND(CV110&lt;Results!$C$51,CV107&lt;0),1,0)</f>
        <v>0</v>
      </c>
      <c r="CX72" s="54">
        <f>IF(AND(CW110&lt;Results!$C$51,CW107&lt;0),1,0)</f>
        <v>0</v>
      </c>
      <c r="CY72" s="54">
        <f>IF(AND(CX110&lt;Results!$C$51,CX107&lt;0),1,0)</f>
        <v>0</v>
      </c>
      <c r="CZ72" s="54">
        <f>IF(AND(CY110&lt;Results!$C$51,CY107&lt;0),1,0)</f>
        <v>0</v>
      </c>
      <c r="DA72" s="54">
        <f>IF(AND(CZ110&lt;Results!$C$51,CZ107&lt;0),1,0)</f>
        <v>0</v>
      </c>
      <c r="DB72" s="54">
        <f>IF(AND(DA110&lt;Results!$C$51,DA107&lt;0),1,0)</f>
        <v>0</v>
      </c>
      <c r="DC72" s="54">
        <f>IF(AND(DB110&lt;Results!$C$51,DB107&lt;0),1,0)</f>
        <v>0</v>
      </c>
      <c r="DD72" s="54">
        <f>IF(AND(DC110&lt;Results!$C$51,DC107&lt;0),1,0)</f>
        <v>0</v>
      </c>
      <c r="DE72" s="54">
        <f>IF(AND(DD110&lt;Results!$C$51,DD107&lt;0),1,0)</f>
        <v>0</v>
      </c>
      <c r="DF72" s="54">
        <f>IF(AND(DE110&lt;Results!$C$51,DE107&lt;0),1,0)</f>
        <v>0</v>
      </c>
      <c r="DG72" s="54">
        <f>IF(AND(DF110&lt;Results!$C$51,DF107&lt;0),1,0)</f>
        <v>0</v>
      </c>
      <c r="DH72" s="54">
        <f>IF(AND(DG110&lt;Results!$C$51,DG107&lt;0),1,0)</f>
        <v>0</v>
      </c>
      <c r="DI72" s="54">
        <f>IF(AND(DH110&lt;Results!$C$51,DH107&lt;0),1,0)</f>
        <v>0</v>
      </c>
      <c r="DJ72" s="54">
        <f>IF(AND(DI110&lt;Results!$C$51,DI107&lt;0),1,0)</f>
        <v>0</v>
      </c>
      <c r="DK72" s="54">
        <f>IF(AND(DJ110&lt;Results!$C$51,DJ107&lt;0),1,0)</f>
        <v>0</v>
      </c>
      <c r="DL72" s="54">
        <f>IF(AND(DK110&lt;Results!$C$51,DK107&lt;0),1,0)</f>
        <v>0</v>
      </c>
      <c r="DM72" s="54">
        <f>IF(AND(DL110&lt;Results!$C$51,DL107&lt;0),1,0)</f>
        <v>0</v>
      </c>
      <c r="DN72" s="54">
        <f>IF(AND(DM110&lt;Results!$C$51,DM107&lt;0),1,0)</f>
        <v>0</v>
      </c>
      <c r="DO72" s="54">
        <f>IF(AND(DN110&lt;Results!$C$51,DN107&lt;0),1,0)</f>
        <v>0</v>
      </c>
      <c r="DP72" s="54">
        <f>IF(AND(DO110&lt;Results!$C$51,DO107&lt;0),1,0)</f>
        <v>0</v>
      </c>
      <c r="DQ72" s="54">
        <f>IF(AND(DP110&lt;Results!$C$51,DP107&lt;0),1,0)</f>
        <v>0</v>
      </c>
      <c r="DR72" s="54">
        <f>IF(AND(DQ110&lt;Results!$C$51,DQ107&lt;0),1,0)</f>
        <v>0</v>
      </c>
      <c r="DS72" s="54">
        <f>IF(AND(DR110&lt;Results!$C$51,DR107&lt;0),1,0)</f>
        <v>0</v>
      </c>
      <c r="DT72" s="54">
        <f>IF(AND(DS110&lt;Results!$C$51,DS107&lt;0),1,0)</f>
        <v>0</v>
      </c>
      <c r="DU72" s="54">
        <f>IF(AND(DT110&lt;Results!$C$51,DT107&lt;0),1,0)</f>
        <v>0</v>
      </c>
      <c r="DV72" s="54">
        <f>IF(AND(DU110&lt;Results!$C$51,DU107&lt;0),1,0)</f>
        <v>0</v>
      </c>
      <c r="DW72" s="54">
        <f>IF(AND(DV110&lt;Results!$C$51,DV107&lt;0),1,0)</f>
        <v>0</v>
      </c>
      <c r="DX72" s="54">
        <f>IF(AND(DW110&lt;Results!$C$51,DW107&lt;0),1,0)</f>
        <v>0</v>
      </c>
      <c r="DY72" s="54">
        <f>IF(AND(DX110&lt;Results!$C$51,DX107&lt;0),1,0)</f>
        <v>0</v>
      </c>
      <c r="DZ72" s="54">
        <f>IF(AND(DY110&lt;Results!$C$51,DY107&lt;0),1,0)</f>
        <v>0</v>
      </c>
      <c r="EA72" s="54">
        <f>IF(AND(DZ110&lt;Results!$C$51,DZ107&lt;0),1,0)</f>
        <v>0</v>
      </c>
      <c r="EB72" s="54">
        <f>IF(AND(EA110&lt;Results!$C$51,EA107&lt;0),1,0)</f>
        <v>0</v>
      </c>
      <c r="EC72" s="54">
        <f>IF(AND(EB110&lt;Results!$C$51,EB107&lt;0),1,0)</f>
        <v>0</v>
      </c>
      <c r="ED72" s="54">
        <f>IF(AND(EC110&lt;Results!$C$51,EC107&lt;0),1,0)</f>
        <v>0</v>
      </c>
      <c r="EE72" s="54">
        <f>IF(AND(ED110&lt;Results!$C$51,ED107&lt;0),1,0)</f>
        <v>0</v>
      </c>
      <c r="EF72" s="54">
        <f>IF(AND(EE110&lt;Results!$C$51,EE107&lt;0),1,0)</f>
        <v>0</v>
      </c>
      <c r="EG72" s="54">
        <f>IF(AND(EF110&lt;Results!$C$51,EF107&lt;0),1,0)</f>
        <v>0</v>
      </c>
      <c r="EH72" s="54">
        <f>IF(AND(EG110&lt;Results!$C$51,EG107&lt;0),1,0)</f>
        <v>0</v>
      </c>
      <c r="EI72" s="54">
        <f>IF(AND(EH110&lt;Results!$C$51,EH107&lt;0),1,0)</f>
        <v>0</v>
      </c>
      <c r="EJ72" s="54">
        <f>IF(AND(EI110&lt;Results!$C$51,EI107&lt;0),1,0)</f>
        <v>0</v>
      </c>
      <c r="EK72" s="54">
        <f>IF(AND(EJ110&lt;Results!$C$51,EJ107&lt;0),1,0)</f>
        <v>0</v>
      </c>
      <c r="EL72" s="54">
        <f>IF(AND(EK110&lt;Results!$C$51,EK107&lt;0),1,0)</f>
        <v>0</v>
      </c>
      <c r="EM72" s="54">
        <f>IF(AND(EL110&lt;Results!$C$51,EL107&lt;0),1,0)</f>
        <v>0</v>
      </c>
      <c r="EN72" s="54">
        <f>IF(AND(EM110&lt;Results!$C$51,EM107&lt;0),1,0)</f>
        <v>0</v>
      </c>
      <c r="EO72" s="54">
        <f>IF(AND(EN110&lt;Results!$C$51,EN107&lt;0),1,0)</f>
        <v>0</v>
      </c>
      <c r="EP72" s="54">
        <f>IF(AND(EO110&lt;Results!$C$51,EO107&lt;0),1,0)</f>
        <v>0</v>
      </c>
      <c r="EQ72" s="54">
        <f>IF(AND(EP110&lt;Results!$C$51,EP107&lt;0),1,0)</f>
        <v>1</v>
      </c>
      <c r="ER72" s="54">
        <f>IF(AND(EQ110&lt;Results!$C$51,EQ107&lt;0),1,0)</f>
        <v>1</v>
      </c>
      <c r="ES72" s="54">
        <f>IF(AND(ER110&lt;Results!$C$51,ER107&lt;0),1,0)</f>
        <v>1</v>
      </c>
      <c r="ET72" s="54">
        <f>IF(AND(ES110&lt;Results!$C$51,ES107&lt;0),1,0)</f>
        <v>1</v>
      </c>
      <c r="EU72" s="54">
        <f>IF(AND(ET110&lt;Results!$C$51,ET107&lt;0),1,0)</f>
        <v>1</v>
      </c>
      <c r="EV72" s="54">
        <f>IF(AND(EU110&lt;Results!$C$51,EU107&lt;0),1,0)</f>
        <v>1</v>
      </c>
      <c r="EW72" s="54">
        <f>IF(AND(EV110&lt;Results!$C$51,EV107&lt;0),1,0)</f>
        <v>1</v>
      </c>
      <c r="EX72" s="54">
        <f>IF(AND(EW110&lt;Results!$C$51,EW107&lt;0),1,0)</f>
        <v>1</v>
      </c>
      <c r="EY72" s="54">
        <f>IF(AND(EX110&lt;Results!$C$51,EX107&lt;0),1,0)</f>
        <v>1</v>
      </c>
      <c r="EZ72" s="54">
        <f>IF(AND(EY110&lt;Results!$C$51,EY107&lt;0),1,0)</f>
        <v>1</v>
      </c>
      <c r="FA72" s="54">
        <f>IF(AND(EZ110&lt;Results!$C$51,EZ107&lt;0),1,0)</f>
        <v>1</v>
      </c>
      <c r="FB72" s="54">
        <f>IF(AND(FA110&lt;Results!$C$51,FA107&lt;0),1,0)</f>
        <v>1</v>
      </c>
      <c r="FC72" s="54">
        <f>IF(AND(FB110&lt;Results!$C$51,FB107&lt;0),1,0)</f>
        <v>1</v>
      </c>
      <c r="FD72" s="54">
        <f>IF(AND(FC110&lt;Results!$C$51,FC107&lt;0),1,0)</f>
        <v>1</v>
      </c>
      <c r="FE72" s="54">
        <f>IF(AND(FD110&lt;Results!$C$51,FD107&lt;0),1,0)</f>
        <v>0</v>
      </c>
      <c r="FF72" s="54">
        <f>IF(AND(FE110&lt;Results!$C$51,FE107&lt;0),1,0)</f>
        <v>0</v>
      </c>
      <c r="FG72" s="54">
        <f>IF(AND(FF110&lt;Results!$C$51,FF107&lt;0),1,0)</f>
        <v>0</v>
      </c>
      <c r="FH72" s="54">
        <f>IF(AND(FG110&lt;Results!$C$51,FG107&lt;0),1,0)</f>
        <v>0</v>
      </c>
      <c r="FI72" s="54">
        <f>IF(AND(FH110&lt;Results!$C$51,FH107&lt;0),1,0)</f>
        <v>0</v>
      </c>
      <c r="FJ72" s="54">
        <f>IF(AND(FI110&lt;Results!$C$51,FI107&lt;0),1,0)</f>
        <v>0</v>
      </c>
      <c r="FK72" s="54">
        <f>IF(AND(FJ110&lt;Results!$C$51,FJ107&lt;0),1,0)</f>
        <v>0</v>
      </c>
      <c r="FL72" s="54">
        <f>IF(AND(FK110&lt;Results!$C$51,FK107&lt;0),1,0)</f>
        <v>0</v>
      </c>
      <c r="FM72" s="54">
        <f>IF(AND(FL110&lt;Results!$C$51,FL107&lt;0),1,0)</f>
        <v>0</v>
      </c>
      <c r="FN72" s="54">
        <f>IF(AND(FM110&lt;Results!$C$51,FM107&lt;0),1,0)</f>
        <v>0</v>
      </c>
      <c r="FO72" s="54">
        <f>IF(AND(FN110&lt;Results!$C$51,FN107&lt;0),1,0)</f>
        <v>0</v>
      </c>
      <c r="FP72" s="54">
        <f>IF(AND(FO110&lt;Results!$C$51,FO107&lt;0),1,0)</f>
        <v>0</v>
      </c>
      <c r="FQ72" s="54">
        <f>IF(AND(FP110&lt;Results!$C$51,FP107&lt;0),1,0)</f>
        <v>0</v>
      </c>
      <c r="FR72" s="54">
        <f>IF(AND(FQ110&lt;Results!$C$51,FQ107&lt;0),1,0)</f>
        <v>0</v>
      </c>
      <c r="FS72" s="54">
        <f>IF(AND(FR110&lt;Results!$C$51,FR107&lt;0),1,0)</f>
        <v>0</v>
      </c>
      <c r="FT72" s="54">
        <f>IF(AND(FS110&lt;Results!$C$51,FS107&lt;0),1,0)</f>
        <v>0</v>
      </c>
      <c r="FU72" s="54">
        <f>IF(AND(FT110&lt;Results!$C$51,FT107&lt;0),1,0)</f>
        <v>0</v>
      </c>
      <c r="FV72" s="54">
        <f>IF(AND(FU110&lt;Results!$C$51,FU107&lt;0),1,0)</f>
        <v>0</v>
      </c>
      <c r="FW72" s="54">
        <f>IF(AND(FV110&lt;Results!$C$51,FV107&lt;0),1,0)</f>
        <v>0</v>
      </c>
      <c r="FX72" s="54">
        <f>IF(AND(FW110&lt;Results!$C$51,FW107&lt;0),1,0)</f>
        <v>0</v>
      </c>
      <c r="FY72" s="54">
        <f>IF(AND(FX110&lt;Results!$C$51,FX107&lt;0),1,0)</f>
        <v>0</v>
      </c>
      <c r="FZ72" s="54">
        <f>IF(AND(FY110&lt;Results!$C$51,FY107&lt;0),1,0)</f>
        <v>0</v>
      </c>
      <c r="GA72" s="54">
        <f>IF(AND(FZ110&lt;Results!$C$51,FZ107&lt;0),1,0)</f>
        <v>0</v>
      </c>
      <c r="GB72" s="54">
        <f>IF(AND(GA110&lt;Results!$C$51,GA107&lt;0),1,0)</f>
        <v>0</v>
      </c>
      <c r="GC72" s="54">
        <f>IF(AND(GB110&lt;Results!$C$51,GB107&lt;0),1,0)</f>
        <v>0</v>
      </c>
      <c r="GD72" s="54">
        <f>IF(AND(GC110&lt;Results!$C$51,GC107&lt;0),1,0)</f>
        <v>0</v>
      </c>
      <c r="GE72" s="54">
        <f>IF(AND(GD110&lt;Results!$C$51,GD107&lt;0),1,0)</f>
        <v>0</v>
      </c>
      <c r="GF72" s="54">
        <f>IF(AND(GE110&lt;Results!$C$51,GE107&lt;0),1,0)</f>
        <v>0</v>
      </c>
      <c r="GG72" s="54">
        <f>IF(AND(GF110&lt;Results!$C$51,GF107&lt;0),1,0)</f>
        <v>0</v>
      </c>
      <c r="GH72" s="54">
        <f>IF(AND(GG110&lt;Results!$C$51,GG107&lt;0),1,0)</f>
        <v>0</v>
      </c>
      <c r="GI72" s="54">
        <f>IF(AND(GH110&lt;Results!$C$51,GH107&lt;0),1,0)</f>
        <v>0</v>
      </c>
      <c r="GJ72" s="54">
        <f>IF(AND(GI110&lt;Results!$C$51,GI107&lt;0),1,0)</f>
        <v>0</v>
      </c>
      <c r="GK72" s="54">
        <f>IF(AND(GJ110&lt;Results!$C$51,GJ107&lt;0),1,0)</f>
        <v>0</v>
      </c>
      <c r="GL72" s="54">
        <f>IF(AND(GK110&lt;Results!$C$51,GK107&lt;0),1,0)</f>
        <v>0</v>
      </c>
      <c r="GM72" s="54">
        <f>IF(AND(GL110&lt;Results!$C$51,GL107&lt;0),1,0)</f>
        <v>0</v>
      </c>
      <c r="GN72" s="54">
        <f>IF(AND(GM110&lt;Results!$C$51,GM107&lt;0),1,0)</f>
        <v>0</v>
      </c>
      <c r="GO72" s="54">
        <f>IF(AND(GN110&lt;Results!$C$51,GN107&lt;0),1,0)</f>
        <v>0</v>
      </c>
      <c r="GP72" s="54">
        <f>IF(AND(GO110&lt;Results!$C$51,GO107&lt;0),1,0)</f>
        <v>0</v>
      </c>
      <c r="GQ72" s="54">
        <f>IF(AND(GP110&lt;Results!$C$51,GP107&lt;0),1,0)</f>
        <v>0</v>
      </c>
      <c r="GR72" s="54">
        <f>IF(AND(GQ110&lt;Results!$C$51,GQ107&lt;0),1,0)</f>
        <v>0</v>
      </c>
      <c r="GS72" s="54">
        <f>IF(AND(GR110&lt;Results!$C$51,GR107&lt;0),1,0)</f>
        <v>0</v>
      </c>
      <c r="GT72" s="54">
        <f>IF(AND(GS110&lt;Results!$C$51,GS107&lt;0),1,0)</f>
        <v>0</v>
      </c>
      <c r="GU72" s="54">
        <f>IF(AND(GT110&lt;Results!$C$51,GT107&lt;0),1,0)</f>
        <v>0</v>
      </c>
      <c r="GV72" s="54">
        <f>IF(AND(GU110&lt;Results!$C$51,GU107&lt;0),1,0)</f>
        <v>0</v>
      </c>
      <c r="GW72" s="54">
        <f>IF(AND(GV110&lt;Results!$C$51,GV107&lt;0),1,0)</f>
        <v>0</v>
      </c>
      <c r="GX72" s="54">
        <f>IF(AND(GW110&lt;Results!$C$51,GW107&lt;0),1,0)</f>
        <v>0</v>
      </c>
      <c r="GY72" s="54">
        <f>IF(AND(GX110&lt;Results!$C$51,GX107&lt;0),1,0)</f>
        <v>0</v>
      </c>
      <c r="GZ72" s="54">
        <f>IF(AND(GY110&lt;Results!$C$51,GY107&lt;0),1,0)</f>
        <v>0</v>
      </c>
      <c r="HA72" s="54">
        <f>IF(AND(GZ110&lt;Results!$C$51,GZ107&lt;0),1,0)</f>
        <v>0</v>
      </c>
      <c r="HB72" s="54">
        <f>IF(AND(HA110&lt;Results!$C$51,HA107&lt;0),1,0)</f>
        <v>0</v>
      </c>
      <c r="HC72" s="54">
        <f>IF(AND(HB110&lt;Results!$C$51,HB107&lt;0),1,0)</f>
        <v>0</v>
      </c>
      <c r="HD72" s="54">
        <f>IF(AND(HC110&lt;Results!$C$51,HC107&lt;0),1,0)</f>
        <v>0</v>
      </c>
      <c r="HE72" s="54">
        <f>IF(AND(HD110&lt;Results!$C$51,HD107&lt;0),1,0)</f>
        <v>0</v>
      </c>
      <c r="HF72" s="54">
        <f>IF(AND(HE110&lt;Results!$C$51,HE107&lt;0),1,0)</f>
        <v>0</v>
      </c>
      <c r="HG72" s="54">
        <f>IF(AND(HF110&lt;Results!$C$51,HF107&lt;0),1,0)</f>
        <v>0</v>
      </c>
      <c r="HH72" s="54">
        <f>IF(AND(HG110&lt;Results!$C$51,HG107&lt;0),1,0)</f>
        <v>0</v>
      </c>
      <c r="HI72" s="54">
        <f>IF(AND(HH110&lt;Results!$C$51,HH107&lt;0),1,0)</f>
        <v>0</v>
      </c>
      <c r="HJ72" s="54">
        <f>IF(AND(HI110&lt;Results!$C$51,HI107&lt;0),1,0)</f>
        <v>0</v>
      </c>
      <c r="HK72" s="54">
        <f>IF(AND(HJ110&lt;Results!$C$51,HJ107&lt;0),1,0)</f>
        <v>0</v>
      </c>
      <c r="HL72" s="54">
        <f>IF(AND(HK110&lt;Results!$C$51,HK107&lt;0),1,0)</f>
        <v>0</v>
      </c>
      <c r="HM72" s="54">
        <f>IF(AND(HL110&lt;Results!$C$51,HL107&lt;0),1,0)</f>
        <v>0</v>
      </c>
      <c r="HN72" s="54">
        <f>IF(AND(HM110&lt;Results!$C$51,HM107&lt;0),1,0)</f>
        <v>0</v>
      </c>
      <c r="HO72" s="54">
        <f>IF(AND(HN110&lt;Results!$C$51,HN107&lt;0),1,0)</f>
        <v>0</v>
      </c>
      <c r="HP72" s="54">
        <f>IF(AND(HO110&lt;Results!$C$51,HO107&lt;0),1,0)</f>
        <v>0</v>
      </c>
      <c r="HQ72" s="54">
        <f>IF(AND(HP110&lt;Results!$C$51,HP107&lt;0),1,0)</f>
        <v>0</v>
      </c>
      <c r="HR72" s="54">
        <f>IF(AND(HQ110&lt;Results!$C$51,HQ107&lt;0),1,0)</f>
        <v>0</v>
      </c>
      <c r="HS72" s="54">
        <f>IF(AND(HR110&lt;Results!$C$51,HR107&lt;0),1,0)</f>
        <v>0</v>
      </c>
      <c r="HT72" s="54">
        <f>IF(AND(HS110&lt;Results!$C$51,HS107&lt;0),1,0)</f>
        <v>0</v>
      </c>
      <c r="HU72" s="54">
        <f>IF(AND(HT110&lt;Results!$C$51,HT107&lt;0),1,0)</f>
        <v>0</v>
      </c>
      <c r="HV72" s="54">
        <f>IF(AND(HU110&lt;Results!$C$51,HU107&lt;0),1,0)</f>
        <v>0</v>
      </c>
      <c r="HW72" s="54">
        <f>IF(AND(HV110&lt;Results!$C$51,HV107&lt;0),1,0)</f>
        <v>0</v>
      </c>
      <c r="HX72" s="54">
        <f>IF(AND(HW110&lt;Results!$C$51,HW107&lt;0),1,0)</f>
        <v>0</v>
      </c>
      <c r="HY72" s="54">
        <f>IF(AND(HX110&lt;Results!$C$51,HX107&lt;0),1,0)</f>
        <v>0</v>
      </c>
      <c r="HZ72" s="54">
        <f>IF(AND(HY110&lt;Results!$C$51,HY107&lt;0),1,0)</f>
        <v>0</v>
      </c>
      <c r="IA72" s="54">
        <f>IF(AND(HZ110&lt;Results!$C$51,HZ107&lt;0),1,0)</f>
        <v>0</v>
      </c>
      <c r="IB72" s="54">
        <f>IF(AND(IA110&lt;Results!$C$51,IA107&lt;0),1,0)</f>
        <v>0</v>
      </c>
      <c r="IC72" s="54">
        <f>IF(AND(IB110&lt;Results!$C$51,IB107&lt;0),1,0)</f>
        <v>0</v>
      </c>
      <c r="ID72" s="54">
        <f>IF(AND(IC110&lt;Results!$C$51,IC107&lt;0),1,0)</f>
        <v>0</v>
      </c>
      <c r="IE72" s="54">
        <f>IF(AND(ID110&lt;Results!$C$51,ID107&lt;0),1,0)</f>
        <v>0</v>
      </c>
      <c r="IF72" s="54">
        <f>IF(AND(IE110&lt;Results!$C$51,IE107&lt;0),1,0)</f>
        <v>0</v>
      </c>
      <c r="IG72" s="54">
        <f>IF(AND(IF110&lt;Results!$C$51,IF107&lt;0),1,0)</f>
        <v>0</v>
      </c>
      <c r="IH72" s="54">
        <f>IF(AND(IG110&lt;Results!$C$51,IG107&lt;0),1,0)</f>
        <v>0</v>
      </c>
      <c r="II72" s="54">
        <f>IF(AND(IH110&lt;Results!$C$51,IH107&lt;0),1,0)</f>
        <v>0</v>
      </c>
      <c r="IJ72" s="54">
        <f>IF(AND(II110&lt;Results!$C$51,II107&lt;0),1,0)</f>
        <v>0</v>
      </c>
      <c r="IK72" s="54">
        <f>IF(AND(IJ110&lt;Results!$C$51,IJ107&lt;0),1,0)</f>
        <v>0</v>
      </c>
      <c r="IL72" s="54">
        <f>IF(AND(IK110&lt;Results!$C$51,IK107&lt;0),1,0)</f>
        <v>0</v>
      </c>
      <c r="IM72" s="54">
        <f>IF(AND(IL110&lt;Results!$C$51,IL107&lt;0),1,0)</f>
        <v>0</v>
      </c>
      <c r="IN72" s="54">
        <f>IF(AND(IM110&lt;Results!$C$51,IM107&lt;0),1,0)</f>
        <v>0</v>
      </c>
      <c r="IO72" s="54">
        <f>IF(AND(IN110&lt;Results!$C$51,IN107&lt;0),1,0)</f>
        <v>0</v>
      </c>
      <c r="IP72" s="54">
        <f>IF(AND(IO110&lt;Results!$C$51,IO107&lt;0),1,0)</f>
        <v>0</v>
      </c>
      <c r="IQ72" s="54">
        <f>IF(AND(IP110&lt;Results!$C$51,IP107&lt;0),1,0)</f>
        <v>0</v>
      </c>
      <c r="IR72" s="184">
        <f>IF(AND(IQ110&lt;Results!$C$51,IQ107&lt;0),1,0)</f>
        <v>0</v>
      </c>
    </row>
    <row r="73" spans="1:252" s="7" customFormat="1" hidden="1" x14ac:dyDescent="0.25">
      <c r="A73" s="177"/>
      <c r="B73" s="54"/>
      <c r="C73" s="371">
        <f>-1*B107/300</f>
        <v>0</v>
      </c>
      <c r="D73" s="371">
        <f t="shared" ref="D73:BO73" si="219">-1*C107/300</f>
        <v>-0.22636599486991579</v>
      </c>
      <c r="E73" s="371">
        <f t="shared" si="219"/>
        <v>-0.46100087781504018</v>
      </c>
      <c r="F73" s="371">
        <f t="shared" si="219"/>
        <v>-0.70414969441021047</v>
      </c>
      <c r="G73" s="371">
        <f t="shared" si="219"/>
        <v>-0.95606637991353083</v>
      </c>
      <c r="H73" s="371">
        <f t="shared" si="219"/>
        <v>-1.2170128466637327</v>
      </c>
      <c r="I73" s="371">
        <f t="shared" si="219"/>
        <v>-1.4872578322596126</v>
      </c>
      <c r="J73" s="371">
        <f t="shared" si="219"/>
        <v>-1.7670754757948475</v>
      </c>
      <c r="K73" s="371">
        <f t="shared" si="219"/>
        <v>-2.0567435786945416</v>
      </c>
      <c r="L73" s="371">
        <f t="shared" si="219"/>
        <v>-2.3565415055521912</v>
      </c>
      <c r="M73" s="371">
        <f t="shared" si="219"/>
        <v>-2.666747687924313</v>
      </c>
      <c r="N73" s="371">
        <f t="shared" si="219"/>
        <v>-2.9876366280400863</v>
      </c>
      <c r="O73" s="371">
        <f t="shared" si="219"/>
        <v>-3.3194754223972112</v>
      </c>
      <c r="P73" s="371">
        <f t="shared" si="219"/>
        <v>-3.6625196479535855</v>
      </c>
      <c r="Q73" s="371">
        <f t="shared" si="219"/>
        <v>-4.0170085804896178</v>
      </c>
      <c r="R73" s="371">
        <f t="shared" si="219"/>
        <v>-4.3831597787590244</v>
      </c>
      <c r="S73" s="371">
        <f t="shared" si="219"/>
        <v>-4.7611625801010344</v>
      </c>
      <c r="T73" s="371">
        <f t="shared" si="219"/>
        <v>-5.1511708093914486</v>
      </c>
      <c r="U73" s="371">
        <f t="shared" si="219"/>
        <v>-5.5532945255488295</v>
      </c>
      <c r="V73" s="371">
        <f t="shared" si="219"/>
        <v>-5.9675905940067588</v>
      </c>
      <c r="W73" s="371">
        <f t="shared" si="219"/>
        <v>-6.3940518492921248</v>
      </c>
      <c r="X73" s="371">
        <f t="shared" si="219"/>
        <v>-6.8325949688312573</v>
      </c>
      <c r="Y73" s="371">
        <f t="shared" si="219"/>
        <v>-7.2830471348985704</v>
      </c>
      <c r="Z73" s="371">
        <f t="shared" si="219"/>
        <v>-7.7451310493091299</v>
      </c>
      <c r="AA73" s="371">
        <f t="shared" si="219"/>
        <v>-8.2184479878364289</v>
      </c>
      <c r="AB73" s="371">
        <f t="shared" si="219"/>
        <v>-8.7024597539484834</v>
      </c>
      <c r="AC73" s="371">
        <f t="shared" si="219"/>
        <v>-9.1964682413928784</v>
      </c>
      <c r="AD73" s="371">
        <f t="shared" si="219"/>
        <v>-9.6995946654556704</v>
      </c>
      <c r="AE73" s="371">
        <f t="shared" si="219"/>
        <v>-10.21075534913197</v>
      </c>
      <c r="AF73" s="371">
        <f t="shared" si="219"/>
        <v>-10.72863669552232</v>
      </c>
      <c r="AG73" s="371">
        <f t="shared" si="219"/>
        <v>-11.251671371838759</v>
      </c>
      <c r="AH73" s="371">
        <f t="shared" si="219"/>
        <v>-11.778007431381189</v>
      </c>
      <c r="AI73" s="371">
        <f t="shared" si="219"/>
        <v>-12.305485987325314</v>
      </c>
      <c r="AJ73" s="371">
        <f t="shared" si="219"/>
        <v>-12.83160791026725</v>
      </c>
      <c r="AK73" s="371">
        <f t="shared" si="219"/>
        <v>-13.353512222771732</v>
      </c>
      <c r="AL73" s="371">
        <f t="shared" si="219"/>
        <v>-13.867948843666852</v>
      </c>
      <c r="AM73" s="371">
        <f t="shared" si="219"/>
        <v>-14.371252183704209</v>
      </c>
      <c r="AN73" s="371">
        <f t="shared" si="219"/>
        <v>-14.859327747664969</v>
      </c>
      <c r="AO73" s="371">
        <f t="shared" si="219"/>
        <v>-15.3276301058843</v>
      </c>
      <c r="AP73" s="371">
        <f t="shared" si="219"/>
        <v>-15.771161241134141</v>
      </c>
      <c r="AQ73" s="371">
        <f t="shared" si="219"/>
        <v>-16.18446205476474</v>
      </c>
      <c r="AR73" s="371">
        <f t="shared" si="219"/>
        <v>-16.561616780677447</v>
      </c>
      <c r="AS73" s="371">
        <f t="shared" si="219"/>
        <v>-16.896272281073937</v>
      </c>
      <c r="AT73" s="371">
        <f t="shared" si="219"/>
        <v>-17.18165557932879</v>
      </c>
      <c r="AU73" s="371">
        <f t="shared" si="219"/>
        <v>-17.410609015324567</v>
      </c>
      <c r="AV73" s="371">
        <f t="shared" si="219"/>
        <v>-17.57562328226647</v>
      </c>
      <c r="AW73" s="371">
        <f t="shared" si="219"/>
        <v>-17.66890126738377</v>
      </c>
      <c r="AX73" s="371">
        <f t="shared" si="219"/>
        <v>-17.682390586262208</v>
      </c>
      <c r="AY73" s="371">
        <f t="shared" si="219"/>
        <v>-17.607856202233638</v>
      </c>
      <c r="AZ73" s="371">
        <f t="shared" si="219"/>
        <v>-17.502899895985706</v>
      </c>
      <c r="BA73" s="371">
        <f t="shared" si="219"/>
        <v>-17.411367990309003</v>
      </c>
      <c r="BB73" s="371">
        <f t="shared" si="219"/>
        <v>-17.33458387069911</v>
      </c>
      <c r="BC73" s="371">
        <f t="shared" si="219"/>
        <v>-17.034269745911452</v>
      </c>
      <c r="BD73" s="371">
        <f t="shared" si="219"/>
        <v>-16.724355638034911</v>
      </c>
      <c r="BE73" s="371">
        <f t="shared" si="219"/>
        <v>-16.414820050467792</v>
      </c>
      <c r="BF73" s="371">
        <f t="shared" si="219"/>
        <v>-16.105661637925422</v>
      </c>
      <c r="BG73" s="371">
        <f t="shared" si="219"/>
        <v>-15.796871983660164</v>
      </c>
      <c r="BH73" s="371">
        <f t="shared" si="219"/>
        <v>-15.488442724595091</v>
      </c>
      <c r="BI73" s="371">
        <f t="shared" si="219"/>
        <v>-15.180365550003071</v>
      </c>
      <c r="BJ73" s="371">
        <f t="shared" si="219"/>
        <v>-14.872632200203824</v>
      </c>
      <c r="BK73" s="371">
        <f t="shared" si="219"/>
        <v>-14.565234465278488</v>
      </c>
      <c r="BL73" s="371">
        <f t="shared" si="219"/>
        <v>-14.258164183801171</v>
      </c>
      <c r="BM73" s="371">
        <f t="shared" si="219"/>
        <v>-13.951420291339776</v>
      </c>
      <c r="BN73" s="371">
        <f t="shared" si="219"/>
        <v>-13.702143533522072</v>
      </c>
      <c r="BO73" s="371">
        <f t="shared" si="219"/>
        <v>-13.454785346483902</v>
      </c>
      <c r="BP73" s="371">
        <f t="shared" ref="BP73:EA73" si="220">-1*BO107/300</f>
        <v>-13.209367157022642</v>
      </c>
      <c r="BQ73" s="371">
        <f t="shared" si="220"/>
        <v>-12.965933049394394</v>
      </c>
      <c r="BR73" s="371">
        <f t="shared" si="220"/>
        <v>-12.724506191380179</v>
      </c>
      <c r="BS73" s="371">
        <f t="shared" si="220"/>
        <v>-12.48513314131046</v>
      </c>
      <c r="BT73" s="371">
        <f t="shared" si="220"/>
        <v>-12.117075211323174</v>
      </c>
      <c r="BU73" s="371">
        <f t="shared" si="220"/>
        <v>-11.749633369148242</v>
      </c>
      <c r="BV73" s="371">
        <f t="shared" si="220"/>
        <v>-11.382820161533999</v>
      </c>
      <c r="BW73" s="371">
        <f t="shared" si="220"/>
        <v>-11.016632463848518</v>
      </c>
      <c r="BX73" s="371">
        <f t="shared" si="220"/>
        <v>-10.651075117791846</v>
      </c>
      <c r="BY73" s="371">
        <f t="shared" si="220"/>
        <v>-10.286153061671014</v>
      </c>
      <c r="BZ73" s="371">
        <f t="shared" si="220"/>
        <v>-9.9218628419389532</v>
      </c>
      <c r="CA73" s="371">
        <f t="shared" si="220"/>
        <v>-9.5582178489288321</v>
      </c>
      <c r="CB73" s="371">
        <f t="shared" si="220"/>
        <v>-9.1952231519116268</v>
      </c>
      <c r="CC73" s="371">
        <f t="shared" si="220"/>
        <v>-8.8328838046470981</v>
      </c>
      <c r="CD73" s="371">
        <f t="shared" si="220"/>
        <v>-8.4712048112936689</v>
      </c>
      <c r="CE73" s="371">
        <f t="shared" si="220"/>
        <v>-8.1101910894992137</v>
      </c>
      <c r="CF73" s="371">
        <f t="shared" si="220"/>
        <v>-7.7498566908193816</v>
      </c>
      <c r="CG73" s="371">
        <f t="shared" si="220"/>
        <v>-7.3902065152646479</v>
      </c>
      <c r="CH73" s="371">
        <f t="shared" si="220"/>
        <v>-7.0312452516992474</v>
      </c>
      <c r="CI73" s="371">
        <f t="shared" si="220"/>
        <v>-6.6729870125088242</v>
      </c>
      <c r="CJ73" s="371">
        <f t="shared" si="220"/>
        <v>-6.3154460305477649</v>
      </c>
      <c r="CK73" s="371">
        <f t="shared" si="220"/>
        <v>-5.9586266318786052</v>
      </c>
      <c r="CL73" s="371">
        <f t="shared" si="220"/>
        <v>-5.6025327128961422</v>
      </c>
      <c r="CM73" s="371">
        <f t="shared" si="220"/>
        <v>-5.2471882370095724</v>
      </c>
      <c r="CN73" s="371">
        <f t="shared" si="220"/>
        <v>-4.8925966437497417</v>
      </c>
      <c r="CO73" s="371">
        <f t="shared" si="220"/>
        <v>-4.538771323121181</v>
      </c>
      <c r="CP73" s="371">
        <f t="shared" si="220"/>
        <v>-4.1857254086950109</v>
      </c>
      <c r="CQ73" s="371">
        <f t="shared" si="220"/>
        <v>-3.8334716942306439</v>
      </c>
      <c r="CR73" s="371">
        <f t="shared" si="220"/>
        <v>-3.482033628601414</v>
      </c>
      <c r="CS73" s="371">
        <f t="shared" si="220"/>
        <v>-3.1314233791126078</v>
      </c>
      <c r="CT73" s="371">
        <f t="shared" si="220"/>
        <v>-2.7816524778216447</v>
      </c>
      <c r="CU73" s="371">
        <f t="shared" si="220"/>
        <v>-2.4327316995564447</v>
      </c>
      <c r="CV73" s="371">
        <f t="shared" si="220"/>
        <v>-2.2764608063919911</v>
      </c>
      <c r="CW73" s="371">
        <f t="shared" si="220"/>
        <v>-2.1243336746559289</v>
      </c>
      <c r="CX73" s="371">
        <f t="shared" si="220"/>
        <v>-1.9764869299194516</v>
      </c>
      <c r="CY73" s="371">
        <f t="shared" si="220"/>
        <v>-1.8330746282454637</v>
      </c>
      <c r="CZ73" s="371">
        <f t="shared" si="220"/>
        <v>-1.6942316812275136</v>
      </c>
      <c r="DA73" s="371">
        <f t="shared" si="220"/>
        <v>-1.5601107406582799</v>
      </c>
      <c r="DB73" s="371">
        <f t="shared" si="220"/>
        <v>-1.430883249584143</v>
      </c>
      <c r="DC73" s="371">
        <f t="shared" si="220"/>
        <v>-1.3067143042589633</v>
      </c>
      <c r="DD73" s="371">
        <f t="shared" si="220"/>
        <v>-1.1877888357980455</v>
      </c>
      <c r="DE73" s="371">
        <f t="shared" si="220"/>
        <v>-1.0742857208408823</v>
      </c>
      <c r="DF73" s="371">
        <f t="shared" si="220"/>
        <v>-0.96641859577401457</v>
      </c>
      <c r="DG73" s="371">
        <f t="shared" si="220"/>
        <v>-0.86439609907892101</v>
      </c>
      <c r="DH73" s="371">
        <f t="shared" si="220"/>
        <v>-0.76843568067562362</v>
      </c>
      <c r="DI73" s="371">
        <f t="shared" si="220"/>
        <v>-0.67877855231189466</v>
      </c>
      <c r="DJ73" s="371">
        <f t="shared" si="220"/>
        <v>-0.59567653107483132</v>
      </c>
      <c r="DK73" s="371">
        <f t="shared" si="220"/>
        <v>-0.51937779499041503</v>
      </c>
      <c r="DL73" s="371">
        <f t="shared" si="220"/>
        <v>-0.45018720518967059</v>
      </c>
      <c r="DM73" s="371">
        <f t="shared" si="220"/>
        <v>-0.38839308918281079</v>
      </c>
      <c r="DN73" s="371">
        <f t="shared" si="220"/>
        <v>-0.33429743869970502</v>
      </c>
      <c r="DO73" s="371">
        <f t="shared" si="220"/>
        <v>-0.28826461367967887</v>
      </c>
      <c r="DP73" s="371">
        <f t="shared" si="220"/>
        <v>-0.25062855204935597</v>
      </c>
      <c r="DQ73" s="371">
        <f t="shared" si="220"/>
        <v>-0.2217895190097289</v>
      </c>
      <c r="DR73" s="371">
        <f t="shared" si="220"/>
        <v>-0.20216861800139008</v>
      </c>
      <c r="DS73" s="371">
        <f t="shared" si="220"/>
        <v>-0.19219239697057741</v>
      </c>
      <c r="DT73" s="371">
        <f t="shared" si="220"/>
        <v>-0.19232814159917866</v>
      </c>
      <c r="DU73" s="371">
        <f t="shared" si="220"/>
        <v>-0.20308711246364877</v>
      </c>
      <c r="DV73" s="371">
        <f t="shared" si="220"/>
        <v>-0.22502813435775687</v>
      </c>
      <c r="DW73" s="371">
        <f t="shared" si="220"/>
        <v>-0.25874332607029937</v>
      </c>
      <c r="DX73" s="371">
        <f t="shared" si="220"/>
        <v>-0.30486124026002437</v>
      </c>
      <c r="DY73" s="371">
        <f t="shared" si="220"/>
        <v>-0.36408834960537251</v>
      </c>
      <c r="DZ73" s="371">
        <f t="shared" si="220"/>
        <v>-0.43717741793142123</v>
      </c>
      <c r="EA73" s="371">
        <f t="shared" si="220"/>
        <v>-0.52495209037206925</v>
      </c>
      <c r="EB73" s="371">
        <f t="shared" ref="EB73:GM73" si="221">-1*EA107/300</f>
        <v>-0.62829408255227093</v>
      </c>
      <c r="EC73" s="371">
        <f t="shared" si="221"/>
        <v>-0.74821126270574101</v>
      </c>
      <c r="ED73" s="371">
        <f t="shared" si="221"/>
        <v>-0.88580879881957342</v>
      </c>
      <c r="EE73" s="371">
        <f t="shared" si="221"/>
        <v>-0.6128397423448807</v>
      </c>
      <c r="EF73" s="371">
        <f t="shared" si="221"/>
        <v>-0.34220607536542647</v>
      </c>
      <c r="EG73" s="371">
        <f t="shared" si="221"/>
        <v>-7.3845462218752045E-2</v>
      </c>
      <c r="EH73" s="371">
        <f t="shared" si="221"/>
        <v>0.17158322634426978</v>
      </c>
      <c r="EI73" s="371">
        <f t="shared" si="221"/>
        <v>0.18135235025274191</v>
      </c>
      <c r="EJ73" s="371">
        <f t="shared" si="221"/>
        <v>0.19049970265571189</v>
      </c>
      <c r="EK73" s="371">
        <f t="shared" si="221"/>
        <v>0.1990247834619025</v>
      </c>
      <c r="EL73" s="371">
        <f t="shared" si="221"/>
        <v>0.2069502524693709</v>
      </c>
      <c r="EM73" s="371">
        <f t="shared" si="221"/>
        <v>0.21425244706697005</v>
      </c>
      <c r="EN73" s="371">
        <f t="shared" si="221"/>
        <v>0.22093084194462145</v>
      </c>
      <c r="EO73" s="371">
        <f t="shared" si="221"/>
        <v>0.22700813953934496</v>
      </c>
      <c r="EP73" s="371">
        <f t="shared" si="221"/>
        <v>0.23246058463276223</v>
      </c>
      <c r="EQ73" s="371">
        <f t="shared" si="221"/>
        <v>0.23728762714394197</v>
      </c>
      <c r="ER73" s="371">
        <f t="shared" si="221"/>
        <v>0.18291146025122307</v>
      </c>
      <c r="ES73" s="371">
        <f t="shared" si="221"/>
        <v>0.14133716041598124</v>
      </c>
      <c r="ET73" s="371">
        <f t="shared" si="221"/>
        <v>0.10940195740278609</v>
      </c>
      <c r="EU73" s="371">
        <f t="shared" si="221"/>
        <v>8.4747673485566319E-2</v>
      </c>
      <c r="EV73" s="371">
        <f t="shared" si="221"/>
        <v>6.5551894104508915E-2</v>
      </c>
      <c r="EW73" s="371">
        <f t="shared" si="221"/>
        <v>5.0489114210143876E-2</v>
      </c>
      <c r="EX73" s="371">
        <f t="shared" si="221"/>
        <v>3.851442689399575E-2</v>
      </c>
      <c r="EY73" s="371">
        <f t="shared" si="221"/>
        <v>2.8887875516808239E-2</v>
      </c>
      <c r="EZ73" s="371">
        <f t="shared" si="221"/>
        <v>2.1662574250944269E-2</v>
      </c>
      <c r="FA73" s="371">
        <f t="shared" si="221"/>
        <v>1.6245405304445012E-2</v>
      </c>
      <c r="FB73" s="371">
        <f t="shared" si="221"/>
        <v>1.1552989069210096E-2</v>
      </c>
      <c r="FC73" s="371">
        <f t="shared" si="221"/>
        <v>6.812690969465498E-3</v>
      </c>
      <c r="FD73" s="371">
        <f t="shared" si="221"/>
        <v>2.0487174615740375E-3</v>
      </c>
      <c r="FE73" s="371">
        <f t="shared" si="221"/>
        <v>-2.7379971690183135E-3</v>
      </c>
      <c r="FF73" s="371">
        <f t="shared" si="221"/>
        <v>-2.7344335036125354E-3</v>
      </c>
      <c r="FG73" s="371">
        <f t="shared" si="221"/>
        <v>-2.730903711548265E-3</v>
      </c>
      <c r="FH73" s="371">
        <f t="shared" si="221"/>
        <v>-2.7274077489042835E-3</v>
      </c>
      <c r="FI73" s="371">
        <f t="shared" si="221"/>
        <v>-2.7239455721786211E-3</v>
      </c>
      <c r="FJ73" s="371">
        <f t="shared" si="221"/>
        <v>-2.7205171382876608E-3</v>
      </c>
      <c r="FK73" s="371">
        <f t="shared" si="221"/>
        <v>-2.717122404566012E-3</v>
      </c>
      <c r="FL73" s="371">
        <f t="shared" si="221"/>
        <v>-2.7137613287657415E-3</v>
      </c>
      <c r="FM73" s="371">
        <f t="shared" si="221"/>
        <v>-2.7104338690559894E-3</v>
      </c>
      <c r="FN73" s="371">
        <f t="shared" si="221"/>
        <v>-2.7071399840222694E-3</v>
      </c>
      <c r="FO73" s="371">
        <f t="shared" si="221"/>
        <v>-2.7038796326660161E-3</v>
      </c>
      <c r="FP73" s="371">
        <f t="shared" si="221"/>
        <v>-2.7006527744041406E-3</v>
      </c>
      <c r="FQ73" s="371">
        <f t="shared" si="221"/>
        <v>-2.6974593690685181E-3</v>
      </c>
      <c r="FR73" s="371">
        <f t="shared" si="221"/>
        <v>-2.6942993769054763E-3</v>
      </c>
      <c r="FS73" s="371">
        <f t="shared" si="221"/>
        <v>-2.691172758575092E-3</v>
      </c>
      <c r="FT73" s="371">
        <f t="shared" si="221"/>
        <v>-2.6880794751509992E-3</v>
      </c>
      <c r="FU73" s="371">
        <f t="shared" si="221"/>
        <v>-2.685019488119941E-3</v>
      </c>
      <c r="FV73" s="371">
        <f t="shared" si="221"/>
        <v>-2.6819927593809394E-3</v>
      </c>
      <c r="FW73" s="371">
        <f t="shared" si="221"/>
        <v>-2.6789992512451658E-3</v>
      </c>
      <c r="FX73" s="371">
        <f t="shared" si="221"/>
        <v>-2.6760389264351117E-3</v>
      </c>
      <c r="FY73" s="371">
        <f t="shared" si="221"/>
        <v>-2.6731117480845862E-3</v>
      </c>
      <c r="FZ73" s="371">
        <f t="shared" si="221"/>
        <v>-2.6702176797380158E-3</v>
      </c>
      <c r="GA73" s="371">
        <f t="shared" si="221"/>
        <v>-2.6673566853497375E-3</v>
      </c>
      <c r="GB73" s="371">
        <f t="shared" si="221"/>
        <v>-2.6645287292838731E-3</v>
      </c>
      <c r="GC73" s="371">
        <f t="shared" si="221"/>
        <v>-2.6617337763140719E-3</v>
      </c>
      <c r="GD73" s="371">
        <f t="shared" si="221"/>
        <v>-2.6589717916223631E-3</v>
      </c>
      <c r="GE73" s="371">
        <f t="shared" si="221"/>
        <v>-2.65624274079947E-3</v>
      </c>
      <c r="GF73" s="371">
        <f t="shared" si="221"/>
        <v>-2.6535465898440479E-3</v>
      </c>
      <c r="GG73" s="371">
        <f t="shared" si="221"/>
        <v>-2.6508833051622316E-3</v>
      </c>
      <c r="GH73" s="371">
        <f t="shared" si="221"/>
        <v>-2.6482528535673212E-3</v>
      </c>
      <c r="GI73" s="371">
        <f t="shared" si="221"/>
        <v>-2.6456552022792647E-3</v>
      </c>
      <c r="GJ73" s="371">
        <f t="shared" si="221"/>
        <v>-2.6430903189243438E-3</v>
      </c>
      <c r="GK73" s="371">
        <f t="shared" si="221"/>
        <v>-2.6405581715345928E-3</v>
      </c>
      <c r="GL73" s="371">
        <f t="shared" si="221"/>
        <v>-2.6380587285477403E-3</v>
      </c>
      <c r="GM73" s="371">
        <f t="shared" si="221"/>
        <v>-2.6355919588065004E-3</v>
      </c>
      <c r="GN73" s="371">
        <f t="shared" ref="GN73:IR73" si="222">-1*GM107/300</f>
        <v>-2.6331578315582573E-3</v>
      </c>
      <c r="GO73" s="371">
        <f t="shared" si="222"/>
        <v>-2.630756316454807E-3</v>
      </c>
      <c r="GP73" s="371">
        <f t="shared" si="222"/>
        <v>-2.6283873835519101E-3</v>
      </c>
      <c r="GQ73" s="371">
        <f t="shared" si="222"/>
        <v>-2.6260510033087811E-3</v>
      </c>
      <c r="GR73" s="371">
        <f t="shared" si="222"/>
        <v>-2.6237471465879593E-3</v>
      </c>
      <c r="GS73" s="371">
        <f t="shared" si="222"/>
        <v>-2.621475784654798E-3</v>
      </c>
      <c r="GT73" s="371">
        <f t="shared" si="222"/>
        <v>-2.619236889176953E-3</v>
      </c>
      <c r="GU73" s="371">
        <f t="shared" si="222"/>
        <v>-2.6170304322245099E-3</v>
      </c>
      <c r="GV73" s="371">
        <f t="shared" si="222"/>
        <v>-2.614856386269153E-3</v>
      </c>
      <c r="GW73" s="371">
        <f t="shared" si="222"/>
        <v>-2.6127147241838456E-3</v>
      </c>
      <c r="GX73" s="371">
        <f t="shared" si="222"/>
        <v>-2.6106054192429578E-3</v>
      </c>
      <c r="GY73" s="371">
        <f t="shared" si="222"/>
        <v>-2.608528445121436E-3</v>
      </c>
      <c r="GZ73" s="371">
        <f t="shared" si="222"/>
        <v>-2.6064837758947375E-3</v>
      </c>
      <c r="HA73" s="371">
        <f t="shared" si="222"/>
        <v>-2.6044713860384474E-3</v>
      </c>
      <c r="HB73" s="371">
        <f t="shared" si="222"/>
        <v>-2.6024912504277677E-3</v>
      </c>
      <c r="HC73" s="371">
        <f t="shared" si="222"/>
        <v>-2.6005433443374525E-3</v>
      </c>
      <c r="HD73" s="371">
        <f t="shared" si="222"/>
        <v>-2.5986276434414248E-3</v>
      </c>
      <c r="HE73" s="371">
        <f t="shared" si="222"/>
        <v>-2.5967441238126479E-3</v>
      </c>
      <c r="HF73" s="371">
        <f t="shared" si="222"/>
        <v>-2.5948927619224233E-3</v>
      </c>
      <c r="HG73" s="371">
        <f t="shared" si="222"/>
        <v>-2.5930735346402613E-3</v>
      </c>
      <c r="HH73" s="371">
        <f t="shared" si="222"/>
        <v>-2.5912864192339452E-3</v>
      </c>
      <c r="HI73" s="371">
        <f t="shared" si="222"/>
        <v>-2.5895313933687017E-3</v>
      </c>
      <c r="HJ73" s="371">
        <f t="shared" si="222"/>
        <v>-2.5878084351072628E-3</v>
      </c>
      <c r="HK73" s="371">
        <f t="shared" si="222"/>
        <v>-2.5861175229094824E-3</v>
      </c>
      <c r="HL73" s="371">
        <f t="shared" si="222"/>
        <v>-2.5844586356320817E-3</v>
      </c>
      <c r="HM73" s="371">
        <f t="shared" si="222"/>
        <v>-2.5828317525283281E-3</v>
      </c>
      <c r="HN73" s="371">
        <f t="shared" si="222"/>
        <v>-2.5812368532479721E-3</v>
      </c>
      <c r="HO73" s="371">
        <f t="shared" si="222"/>
        <v>-2.5796739178366719E-3</v>
      </c>
      <c r="HP73" s="371">
        <f t="shared" si="222"/>
        <v>-2.57814292673612E-3</v>
      </c>
      <c r="HQ73" s="371">
        <f t="shared" si="222"/>
        <v>-2.5766438607834055E-3</v>
      </c>
      <c r="HR73" s="371">
        <f t="shared" si="222"/>
        <v>-2.5751767012112052E-3</v>
      </c>
      <c r="HS73" s="371">
        <f t="shared" si="222"/>
        <v>-2.5737414296470784E-3</v>
      </c>
      <c r="HT73" s="371">
        <f t="shared" si="222"/>
        <v>-2.5723380281135982E-3</v>
      </c>
      <c r="HU73" s="371">
        <f t="shared" si="222"/>
        <v>-2.570966479027902E-3</v>
      </c>
      <c r="HV73" s="371">
        <f t="shared" si="222"/>
        <v>-2.5696267652016895E-3</v>
      </c>
      <c r="HW73" s="371">
        <f t="shared" si="222"/>
        <v>-2.5683188698407164E-3</v>
      </c>
      <c r="HX73" s="371">
        <f t="shared" si="222"/>
        <v>-2.5670427765449801E-3</v>
      </c>
      <c r="HY73" s="371">
        <f t="shared" si="222"/>
        <v>-2.565798469308276E-3</v>
      </c>
      <c r="HZ73" s="371">
        <f t="shared" si="222"/>
        <v>-2.5645859325176871E-3</v>
      </c>
      <c r="IA73" s="371">
        <f t="shared" si="222"/>
        <v>-2.5634051509540894E-3</v>
      </c>
      <c r="IB73" s="371">
        <f t="shared" si="222"/>
        <v>-2.5622561097912635E-3</v>
      </c>
      <c r="IC73" s="371">
        <f t="shared" si="222"/>
        <v>-2.5611387945962106E-3</v>
      </c>
      <c r="ID73" s="371">
        <f t="shared" si="222"/>
        <v>-2.5600531913287693E-3</v>
      </c>
      <c r="IE73" s="371">
        <f t="shared" si="222"/>
        <v>-2.5589992863413609E-3</v>
      </c>
      <c r="IF73" s="371">
        <f t="shared" si="222"/>
        <v>-2.5579770663790523E-3</v>
      </c>
      <c r="IG73" s="371">
        <f t="shared" si="222"/>
        <v>-2.5569865185791087E-3</v>
      </c>
      <c r="IH73" s="371">
        <f t="shared" si="222"/>
        <v>-2.5560276304710567E-3</v>
      </c>
      <c r="II73" s="371">
        <f t="shared" si="222"/>
        <v>-2.5551003899763028E-3</v>
      </c>
      <c r="IJ73" s="371">
        <f t="shared" si="222"/>
        <v>-2.5542047854082593E-3</v>
      </c>
      <c r="IK73" s="371">
        <f t="shared" si="222"/>
        <v>-2.5533408054720253E-3</v>
      </c>
      <c r="IL73" s="371">
        <f t="shared" si="222"/>
        <v>-2.552508439264258E-3</v>
      </c>
      <c r="IM73" s="371">
        <f t="shared" si="222"/>
        <v>-2.5517076762729823E-3</v>
      </c>
      <c r="IN73" s="371">
        <f t="shared" si="222"/>
        <v>-2.5509385063775905E-3</v>
      </c>
      <c r="IO73" s="371">
        <f t="shared" si="222"/>
        <v>-2.5502009198487131E-3</v>
      </c>
      <c r="IP73" s="371">
        <f t="shared" si="222"/>
        <v>-2.5494949073478989E-3</v>
      </c>
      <c r="IQ73" s="371">
        <f t="shared" si="222"/>
        <v>-2.5488204599276184E-3</v>
      </c>
      <c r="IR73" s="371">
        <f t="shared" si="222"/>
        <v>-2.54817756903126E-3</v>
      </c>
    </row>
    <row r="74" spans="1:252" s="7" customFormat="1" hidden="1" x14ac:dyDescent="0.25">
      <c r="A74" s="177"/>
      <c r="B74" s="54"/>
      <c r="C74" s="371">
        <f>(Results!$C$51-B110)/(Results!$C$51*0.05)</f>
        <v>20</v>
      </c>
      <c r="D74" s="371">
        <f>(Results!$C$51-C110)/(Results!$C$51*0.05)</f>
        <v>19.997642020886772</v>
      </c>
      <c r="E74" s="371">
        <f>(Results!$C$51-D110)/(Results!$C$51*0.05)</f>
        <v>19.990481949296303</v>
      </c>
      <c r="F74" s="371">
        <f>(Results!$C$51-E110)/(Results!$C$51*0.05)</f>
        <v>19.978344964168958</v>
      </c>
      <c r="G74" s="371">
        <f>(Results!$C$51-F110)/(Results!$C$51*0.05)</f>
        <v>19.961051046728084</v>
      </c>
      <c r="H74" s="371">
        <f>(Results!$C$51-G110)/(Results!$C$51*0.05)</f>
        <v>19.938414804784571</v>
      </c>
      <c r="I74" s="371">
        <f>(Results!$C$51-H110)/(Results!$C$51*0.05)</f>
        <v>19.910245318545787</v>
      </c>
      <c r="J74" s="371">
        <f>(Results!$C$51-I110)/(Results!$C$51*0.05)</f>
        <v>19.876346013253553</v>
      </c>
      <c r="K74" s="371">
        <f>(Results!$C$51-J110)/(Results!$C$51*0.05)</f>
        <v>19.836514564769288</v>
      </c>
      <c r="L74" s="371">
        <f>(Results!$C$51-K110)/(Results!$C$51*0.05)</f>
        <v>19.790542845141719</v>
      </c>
      <c r="M74" s="371">
        <f>(Results!$C$51-L110)/(Results!$C$51*0.05)</f>
        <v>19.738216916043005</v>
      </c>
      <c r="N74" s="371">
        <f>(Results!$C$51-M110)/(Results!$C$51*0.05)</f>
        <v>19.679317079418375</v>
      </c>
      <c r="O74" s="371">
        <f>(Results!$C$51-N110)/(Results!$C$51*0.05)</f>
        <v>19.613617995559654</v>
      </c>
      <c r="P74" s="371">
        <f>(Results!$C$51-O110)/(Results!$C$51*0.05)</f>
        <v>19.5408888802435</v>
      </c>
      <c r="Q74" s="371">
        <f>(Results!$C$51-P110)/(Results!$C$51*0.05)</f>
        <v>19.460893794530548</v>
      </c>
      <c r="R74" s="371">
        <f>(Results!$C$51-Q110)/(Results!$C$51*0.05)</f>
        <v>19.373392040788378</v>
      </c>
      <c r="S74" s="371">
        <f>(Results!$C$51-R110)/(Results!$C$51*0.05)</f>
        <v>19.278138682883583</v>
      </c>
      <c r="T74" s="371">
        <f>(Results!$C$51-S110)/(Results!$C$51*0.05)</f>
        <v>19.174885210076372</v>
      </c>
      <c r="U74" s="371">
        <f>(Results!$C$51-T110)/(Results!$C$51*0.05)</f>
        <v>19.06338036283741</v>
      </c>
      <c r="V74" s="371">
        <f>(Results!$C$51-U110)/(Results!$C$51*0.05)</f>
        <v>18.943371142842039</v>
      </c>
      <c r="W74" s="371">
        <f>(Results!$C$51-V110)/(Results!$C$51*0.05)</f>
        <v>18.814604034057677</v>
      </c>
      <c r="X74" s="371">
        <f>(Results!$C$51-W110)/(Results!$C$51*0.05)</f>
        <v>18.676826463035557</v>
      </c>
      <c r="Y74" s="371">
        <f>(Results!$C$51-X110)/(Results!$C$51*0.05)</f>
        <v>18.529788524455039</v>
      </c>
      <c r="Z74" s="371">
        <f>(Results!$C$51-Y110)/(Results!$C$51*0.05)</f>
        <v>18.373245001702873</v>
      </c>
      <c r="AA74" s="371">
        <f>(Results!$C$51-Z110)/(Results!$C$51*0.05)</f>
        <v>18.20695772006594</v>
      </c>
      <c r="AB74" s="371">
        <f>(Results!$C$51-AA110)/(Results!$C$51*0.05)</f>
        <v>18.030698264422348</v>
      </c>
      <c r="AC74" s="371">
        <f>(Results!$C$51-AB110)/(Results!$C$51*0.05)</f>
        <v>17.844251097804207</v>
      </c>
      <c r="AD74" s="371">
        <f>(Results!$C$51-AC110)/(Results!$C$51*0.05)</f>
        <v>17.647417109191203</v>
      </c>
      <c r="AE74" s="371">
        <f>(Results!$C$51-AD110)/(Results!$C$51*0.05)</f>
        <v>17.440017629872582</v>
      </c>
      <c r="AF74" s="371">
        <f>(Results!$C$51-AE110)/(Results!$C$51*0.05)</f>
        <v>17.221898962740767</v>
      </c>
      <c r="AG74" s="371">
        <f>(Results!$C$51-AF110)/(Results!$C$51*0.05)</f>
        <v>16.992937420372424</v>
      </c>
      <c r="AH74" s="371">
        <f>(Results!$C$51-AG110)/(Results!$C$51*0.05)</f>
        <v>16.753044932838879</v>
      </c>
      <c r="AI74" s="371">
        <f>(Results!$C$51-AH110)/(Results!$C$51*0.05)</f>
        <v>16.502175209727355</v>
      </c>
      <c r="AJ74" s="371">
        <f>(Results!$C$51-AI110)/(Results!$C$51*0.05)</f>
        <v>16.240330481627431</v>
      </c>
      <c r="AK74" s="371">
        <f>(Results!$C$51-AJ110)/(Results!$C$51*0.05)</f>
        <v>15.967568813574943</v>
      </c>
      <c r="AL74" s="371">
        <f>(Results!$C$51-AK110)/(Results!$C$51*0.05)</f>
        <v>15.684011927466207</v>
      </c>
      <c r="AM74" s="371">
        <f>(Results!$C$51-AL110)/(Results!$C$51*0.05)</f>
        <v>15.389853583431092</v>
      </c>
      <c r="AN74" s="371">
        <f>(Results!$C$51-AM110)/(Results!$C$51*0.05)</f>
        <v>15.085368375812664</v>
      </c>
      <c r="AO74" s="371">
        <f>(Results!$C$51-AN110)/(Results!$C$51*0.05)</f>
        <v>14.770920898171525</v>
      </c>
      <c r="AP74" s="371">
        <f>(Results!$C$51-AO110)/(Results!$C$51*0.05)</f>
        <v>14.446975154973417</v>
      </c>
      <c r="AQ74" s="371">
        <f>(Results!$C$51-AP110)/(Results!$C$51*0.05)</f>
        <v>14.114104078974471</v>
      </c>
      <c r="AR74" s="371">
        <f>(Results!$C$51-AQ110)/(Results!$C$51*0.05)</f>
        <v>13.772999091105282</v>
      </c>
      <c r="AS74" s="371">
        <f>(Results!$C$51-AR110)/(Results!$C$51*0.05)</f>
        <v>13.424479413378705</v>
      </c>
      <c r="AT74" s="371">
        <f>(Results!$C$51-AS110)/(Results!$C$51*0.05)</f>
        <v>13.069500998166175</v>
      </c>
      <c r="AU74" s="371">
        <f>(Results!$C$51-AT110)/(Results!$C$51*0.05)</f>
        <v>12.709164908638536</v>
      </c>
      <c r="AV74" s="371">
        <f>(Results!$C$51-AU110)/(Results!$C$51*0.05)</f>
        <v>12.344724988871961</v>
      </c>
      <c r="AW74" s="371">
        <f>(Results!$C$51-AV110)/(Results!$C$51*0.05)</f>
        <v>11.977594524813105</v>
      </c>
      <c r="AX74" s="371">
        <f>(Results!$C$51-AW110)/(Results!$C$51*0.05)</f>
        <v>11.609351901337627</v>
      </c>
      <c r="AY74" s="371">
        <f>(Results!$C$51-AX110)/(Results!$C$51*0.05)</f>
        <v>11.241745163957461</v>
      </c>
      <c r="AZ74" s="371">
        <f>(Results!$C$51-AY110)/(Results!$C$51*0.05)</f>
        <v>10.876008121267679</v>
      </c>
      <c r="BA74" s="371">
        <f>(Results!$C$51-AZ110)/(Results!$C$51*0.05)</f>
        <v>10.51231783078544</v>
      </c>
      <c r="BB74" s="371">
        <f>(Results!$C$51-BA110)/(Results!$C$51*0.05)</f>
        <v>10.150380832233273</v>
      </c>
      <c r="BC74" s="371">
        <f>(Results!$C$51-BB110)/(Results!$C$51*0.05)</f>
        <v>9.7923719403935809</v>
      </c>
      <c r="BD74" s="371">
        <f>(Results!$C$51-BC110)/(Results!$C$51*0.05)</f>
        <v>9.4407195926441396</v>
      </c>
      <c r="BE74" s="371">
        <f>(Results!$C$51-BD110)/(Results!$C$51*0.05)</f>
        <v>9.0955198458889015</v>
      </c>
      <c r="BF74" s="371">
        <f>(Results!$C$51-BE110)/(Results!$C$51*0.05)</f>
        <v>8.7567648283014723</v>
      </c>
      <c r="BG74" s="371">
        <f>(Results!$C$51-BF110)/(Results!$C$51*0.05)</f>
        <v>8.4244467697432892</v>
      </c>
      <c r="BH74" s="371">
        <f>(Results!$C$51-BG110)/(Results!$C$51*0.05)</f>
        <v>8.0985580748656307</v>
      </c>
      <c r="BI74" s="371">
        <f>(Results!$C$51-BH110)/(Results!$C$51*0.05)</f>
        <v>7.7790913220052333</v>
      </c>
      <c r="BJ74" s="371">
        <f>(Results!$C$51-BI110)/(Results!$C$51*0.05)</f>
        <v>7.4660392621072473</v>
      </c>
      <c r="BK74" s="371">
        <f>(Results!$C$51-BJ110)/(Results!$C$51*0.05)</f>
        <v>7.1593948176751381</v>
      </c>
      <c r="BL74" s="371">
        <f>(Results!$C$51-BK110)/(Results!$C$51*0.05)</f>
        <v>6.8591510817472257</v>
      </c>
      <c r="BM74" s="371">
        <f>(Results!$C$51-BL110)/(Results!$C$51*0.05)</f>
        <v>6.5653012434645062</v>
      </c>
      <c r="BN74" s="371">
        <f>(Results!$C$51-BM110)/(Results!$C$51*0.05)</f>
        <v>6.277243286955529</v>
      </c>
      <c r="BO74" s="371">
        <f>(Results!$C$51-BN110)/(Results!$C$51*0.05)</f>
        <v>5.9943586111221334</v>
      </c>
      <c r="BP74" s="371">
        <f>(Results!$C$51-BO110)/(Results!$C$51*0.05)</f>
        <v>5.7166070225439398</v>
      </c>
      <c r="BQ74" s="371">
        <f>(Results!$C$51-BP110)/(Results!$C$51*0.05)</f>
        <v>5.443947645393763</v>
      </c>
      <c r="BR74" s="371">
        <f>(Results!$C$51-BQ110)/(Results!$C$51*0.05)</f>
        <v>5.1763389033023612</v>
      </c>
      <c r="BS74" s="371">
        <f>(Results!$C$51-BR110)/(Results!$C$51*0.05)</f>
        <v>4.9137384935868313</v>
      </c>
      <c r="BT74" s="371">
        <f>(Results!$C$51-BS110)/(Results!$C$51*0.05)</f>
        <v>4.6574654899135668</v>
      </c>
      <c r="BU74" s="371">
        <f>(Results!$C$51-BT110)/(Results!$C$51*0.05)</f>
        <v>4.4088539422003237</v>
      </c>
      <c r="BV74" s="371">
        <f>(Results!$C$51-BU110)/(Results!$C$51*0.05)</f>
        <v>4.167890884589049</v>
      </c>
      <c r="BW74" s="371">
        <f>(Results!$C$51-BV110)/(Results!$C$51*0.05)</f>
        <v>3.9345632530746499</v>
      </c>
      <c r="BX74" s="371">
        <f>(Results!$C$51-BW110)/(Results!$C$51*0.05)</f>
        <v>3.708857965765894</v>
      </c>
      <c r="BY74" s="371">
        <f>(Results!$C$51-BX110)/(Results!$C$51*0.05)</f>
        <v>3.4907618388964892</v>
      </c>
      <c r="BZ74" s="371">
        <f>(Results!$C$51-BY110)/(Results!$C$51*0.05)</f>
        <v>3.2802616732338854</v>
      </c>
      <c r="CA74" s="371">
        <f>(Results!$C$51-BZ110)/(Results!$C$51*0.05)</f>
        <v>3.0773441660373444</v>
      </c>
      <c r="CB74" s="371">
        <f>(Results!$C$51-CA110)/(Results!$C$51*0.05)</f>
        <v>2.88199582227859</v>
      </c>
      <c r="CC74" s="371">
        <f>(Results!$C$51-CB110)/(Results!$C$51*0.05)</f>
        <v>2.6942030414811029</v>
      </c>
      <c r="CD74" s="371">
        <f>(Results!$C$51-CC110)/(Results!$C$51*0.05)</f>
        <v>2.5139521183983882</v>
      </c>
      <c r="CE74" s="371">
        <f>(Results!$C$51-CD110)/(Results!$C$51*0.05)</f>
        <v>2.3412292444317964</v>
      </c>
      <c r="CF74" s="371">
        <f>(Results!$C$51-CE110)/(Results!$C$51*0.05)</f>
        <v>2.1760204133868108</v>
      </c>
      <c r="CG74" s="371">
        <f>(Results!$C$51-CF110)/(Results!$C$51*0.05)</f>
        <v>2.0183114216567688</v>
      </c>
      <c r="CH74" s="371">
        <f>(Results!$C$51-CG110)/(Results!$C$51*0.05)</f>
        <v>1.8680879657508953</v>
      </c>
      <c r="CI74" s="371">
        <f>(Results!$C$51-CH110)/(Results!$C$51*0.05)</f>
        <v>1.7253355463320592</v>
      </c>
      <c r="CJ74" s="371">
        <f>(Results!$C$51-CI110)/(Results!$C$51*0.05)</f>
        <v>1.5900393688002197</v>
      </c>
      <c r="CK74" s="371">
        <f>(Results!$C$51-CJ110)/(Results!$C$51*0.05)</f>
        <v>1.4621844452332791</v>
      </c>
      <c r="CL74" s="371">
        <f>(Results!$C$51-CK110)/(Results!$C$51*0.05)</f>
        <v>1.341755702058542</v>
      </c>
      <c r="CM74" s="371">
        <f>(Results!$C$51-CL110)/(Results!$C$51*0.05)</f>
        <v>1.2287377754970237</v>
      </c>
      <c r="CN74" s="371">
        <f>(Results!$C$51-CM110)/(Results!$C$51*0.05)</f>
        <v>1.1231150163224466</v>
      </c>
      <c r="CO74" s="371">
        <f>(Results!$C$51-CN110)/(Results!$C$51*0.05)</f>
        <v>1.0248716000008737</v>
      </c>
      <c r="CP74" s="371">
        <f>(Results!$C$51-CO110)/(Results!$C$51*0.05)</f>
        <v>0.9339914257111227</v>
      </c>
      <c r="CQ74" s="371">
        <f>(Results!$C$51-CP110)/(Results!$C$51*0.05)</f>
        <v>0.8504581225556459</v>
      </c>
      <c r="CR74" s="371">
        <f>(Results!$C$51-CQ110)/(Results!$C$51*0.05)</f>
        <v>0.77425494210947932</v>
      </c>
      <c r="CS74" s="371">
        <f>(Results!$C$51-CR110)/(Results!$C$51*0.05)</f>
        <v>0.70536476494578915</v>
      </c>
      <c r="CT74" s="371">
        <f>(Results!$C$51-CS110)/(Results!$C$51*0.05)</f>
        <v>0.64377022476939061</v>
      </c>
      <c r="CU74" s="371">
        <f>(Results!$C$51-CT110)/(Results!$C$51*0.05)</f>
        <v>0.58945372292170128</v>
      </c>
      <c r="CV74" s="371">
        <f>(Results!$C$51-CU110)/(Results!$C$51*0.05)</f>
        <v>0.54039963431807314</v>
      </c>
      <c r="CW74" s="371">
        <f>(Results!$C$51-CV110)/(Results!$C$51*0.05)</f>
        <v>0.49455802514048958</v>
      </c>
      <c r="CX74" s="371">
        <f>(Results!$C$51-CW110)/(Results!$C$51*0.05)</f>
        <v>0.45184114384282975</v>
      </c>
      <c r="CY74" s="371">
        <f>(Results!$C$51-CX110)/(Results!$C$51*0.05)</f>
        <v>0.41215821094527882</v>
      </c>
      <c r="CZ74" s="371">
        <f>(Results!$C$51-CY110)/(Results!$C$51*0.05)</f>
        <v>0.37541543688826806</v>
      </c>
      <c r="DA74" s="371">
        <f>(Results!$C$51-CZ110)/(Results!$C$51*0.05)</f>
        <v>0.34151603666029234</v>
      </c>
      <c r="DB74" s="371">
        <f>(Results!$C$51-DA110)/(Results!$C$51*0.05)</f>
        <v>0.31035984926193311</v>
      </c>
      <c r="DC74" s="371">
        <f>(Results!$C$51-DB110)/(Results!$C$51*0.05)</f>
        <v>0.28184320807606628</v>
      </c>
      <c r="DD74" s="371">
        <f>(Results!$C$51-DC110)/(Results!$C$51*0.05)</f>
        <v>0.25585880036713843</v>
      </c>
      <c r="DE74" s="371">
        <f>(Results!$C$51-DD110)/(Results!$C$51*0.05)</f>
        <v>0.23229552373548282</v>
      </c>
      <c r="DF74" s="371">
        <f>(Results!$C$51-DE110)/(Results!$C$51*0.05)</f>
        <v>0.21103818710407771</v>
      </c>
      <c r="DG74" s="371">
        <f>(Results!$C$51-DF110)/(Results!$C$51*0.05)</f>
        <v>0.19196720069935935</v>
      </c>
      <c r="DH74" s="371">
        <f>(Results!$C$51-DG110)/(Results!$C$51*0.05)</f>
        <v>0.17495853632691669</v>
      </c>
      <c r="DI74" s="371">
        <f>(Results!$C$51-DH110)/(Results!$C$51*0.05)</f>
        <v>0.15988338806662958</v>
      </c>
      <c r="DJ74" s="371">
        <f>(Results!$C$51-DI110)/(Results!$C$51*0.05)</f>
        <v>0.14660781428135294</v>
      </c>
      <c r="DK74" s="371">
        <f>(Results!$C$51-DJ110)/(Results!$C$51*0.05)</f>
        <v>0.13499266505150351</v>
      </c>
      <c r="DL74" s="371">
        <f>(Results!$C$51-DK110)/(Results!$C$51*0.05)</f>
        <v>0.1248930296329623</v>
      </c>
      <c r="DM74" s="371">
        <f>(Results!$C$51-DL110)/(Results!$C$51*0.05)</f>
        <v>0.11615781823324767</v>
      </c>
      <c r="DN74" s="371">
        <f>(Results!$C$51-DM110)/(Results!$C$51*0.05)</f>
        <v>0.10862979190113957</v>
      </c>
      <c r="DO74" s="371">
        <f>(Results!$C$51-DN110)/(Results!$C$51*0.05)</f>
        <v>0.1021447705221874</v>
      </c>
      <c r="DP74" s="371">
        <f>(Results!$C$51-DO110)/(Results!$C$51*0.05)</f>
        <v>9.6531300045844162E-2</v>
      </c>
      <c r="DQ74" s="371">
        <f>(Results!$C$51-DP110)/(Results!$C$51*0.05)</f>
        <v>9.1610278472311776E-2</v>
      </c>
      <c r="DR74" s="371">
        <f>(Results!$C$51-DQ110)/(Results!$C$51*0.05)</f>
        <v>8.7194047878445716E-2</v>
      </c>
      <c r="DS74" s="371">
        <f>(Results!$C$51-DR110)/(Results!$C$51*0.05)</f>
        <v>8.3086120639154146E-2</v>
      </c>
      <c r="DT74" s="371">
        <f>(Results!$C$51-DS110)/(Results!$C$51*0.05)</f>
        <v>7.9080698362387139E-2</v>
      </c>
      <c r="DU74" s="371">
        <f>(Results!$C$51-DT110)/(Results!$C$51*0.05)</f>
        <v>7.4961789465900111E-2</v>
      </c>
      <c r="DV74" s="371">
        <f>(Results!$C$51-DU110)/(Results!$C$51*0.05)</f>
        <v>7.0502255644842179E-2</v>
      </c>
      <c r="DW74" s="371">
        <f>(Results!$C$51-DV110)/(Results!$C$51*0.05)</f>
        <v>6.5462969598717294E-2</v>
      </c>
      <c r="DX74" s="371">
        <f>(Results!$C$51-DW110)/(Results!$C$51*0.05)</f>
        <v>5.9592088699441582E-2</v>
      </c>
      <c r="DY74" s="371">
        <f>(Results!$C$51-DX110)/(Results!$C$51*0.05)</f>
        <v>5.262386380501264E-2</v>
      </c>
      <c r="DZ74" s="371">
        <f>(Results!$C$51-DY110)/(Results!$C$51*0.05)</f>
        <v>4.4277345393171665E-2</v>
      </c>
      <c r="EA74" s="371">
        <f>(Results!$C$51-DZ110)/(Results!$C$51*0.05)</f>
        <v>3.4255163015008826E-2</v>
      </c>
      <c r="EB74" s="371">
        <f>(Results!$C$51-EA110)/(Results!$C$51*0.05)</f>
        <v>2.2242182047049159E-2</v>
      </c>
      <c r="EC74" s="371">
        <f>(Results!$C$51-EB110)/(Results!$C$51*0.05)</f>
        <v>7.9035847006115514E-3</v>
      </c>
      <c r="ED74" s="371">
        <f>(Results!$C$51-EC110)/(Results!$C$51*0.05)</f>
        <v>-9.1174576069429723E-3</v>
      </c>
      <c r="EE74" s="371">
        <f>(Results!$C$51-ED110)/(Results!$C$51*0.05)</f>
        <v>-2.4728379910738358E-2</v>
      </c>
      <c r="EF74" s="371">
        <f>(Results!$C$51-EE110)/(Results!$C$51*0.05)</f>
        <v>-3.4676773845220055E-2</v>
      </c>
      <c r="EG74" s="371">
        <f>(Results!$C$51-EF110)/(Results!$C$51*0.05)</f>
        <v>-3.9010644028389642E-2</v>
      </c>
      <c r="EH74" s="371">
        <f>(Results!$C$51-EG110)/(Results!$C$51*0.05)</f>
        <v>-3.7992542318749635E-2</v>
      </c>
      <c r="EI74" s="371">
        <f>(Results!$C$51-EH110)/(Results!$C$51*0.05)</f>
        <v>-3.4316130062530682E-2</v>
      </c>
      <c r="EJ74" s="371">
        <f>(Results!$C$51-EI110)/(Results!$C$51*0.05)</f>
        <v>-3.044267117806972E-2</v>
      </c>
      <c r="EK74" s="371">
        <f>(Results!$C$51-EJ110)/(Results!$C$51*0.05)</f>
        <v>-2.6385124447678265E-2</v>
      </c>
      <c r="EL74" s="371">
        <f>(Results!$C$51-EK110)/(Results!$C$51*0.05)</f>
        <v>-2.2156217823393831E-2</v>
      </c>
      <c r="EM74" s="371">
        <f>(Results!$C$51-EL110)/(Results!$C$51*0.05)</f>
        <v>-1.7768689703224538E-2</v>
      </c>
      <c r="EN74" s="371">
        <f>(Results!$C$51-EM110)/(Results!$C$51*0.05)</f>
        <v>-1.3235530442687585E-2</v>
      </c>
      <c r="EO74" s="371">
        <f>(Results!$C$51-EN110)/(Results!$C$51*0.05)</f>
        <v>-8.5694993855630255E-3</v>
      </c>
      <c r="EP74" s="371">
        <f>(Results!$C$51-EO110)/(Results!$C$51*0.05)</f>
        <v>-3.7833668421024904E-3</v>
      </c>
      <c r="EQ74" s="371">
        <f>(Results!$C$51-EP110)/(Results!$C$51*0.05)</f>
        <v>1.1098436972361014E-3</v>
      </c>
      <c r="ER74" s="371">
        <f>(Results!$C$51-EQ110)/(Results!$C$51*0.05)</f>
        <v>5.4869175242681463E-3</v>
      </c>
      <c r="ES74" s="371">
        <f>(Results!$C$51-ER110)/(Results!$C$51*0.05)</f>
        <v>8.8645073228856095E-3</v>
      </c>
      <c r="ET74" s="371">
        <f>(Results!$C$51-ES110)/(Results!$C$51*0.05)</f>
        <v>1.1476373133497475E-2</v>
      </c>
      <c r="EU74" s="371">
        <f>(Results!$C$51-ET110)/(Results!$C$51*0.05)</f>
        <v>1.3498765121916279E-2</v>
      </c>
      <c r="EV74" s="371">
        <f>(Results!$C$51-EU110)/(Results!$C$51*0.05)</f>
        <v>1.50643856176463E-2</v>
      </c>
      <c r="EW74" s="371">
        <f>(Results!$C$51-EV110)/(Results!$C$51*0.05)</f>
        <v>1.6273146120923343E-2</v>
      </c>
      <c r="EX74" s="371">
        <f>(Results!$C$51-EW110)/(Results!$C$51*0.05)</f>
        <v>1.7200266340758219E-2</v>
      </c>
      <c r="EY74" s="371">
        <f>(Results!$C$51-EX110)/(Results!$C$51*0.05)</f>
        <v>1.7902373657536923E-2</v>
      </c>
      <c r="EZ74" s="371">
        <f>(Results!$C$51-EY110)/(Results!$C$51*0.05)</f>
        <v>1.8428940842620516E-2</v>
      </c>
      <c r="FA74" s="371">
        <f>(Results!$C$51-EZ110)/(Results!$C$51*0.05)</f>
        <v>1.8823815629654444E-2</v>
      </c>
      <c r="FB74" s="371">
        <f>(Results!$C$51-FA110)/(Results!$C$51*0.05)</f>
        <v>1.9113382237712528E-2</v>
      </c>
      <c r="FC74" s="371">
        <f>(Results!$C$51-FB110)/(Results!$C$51*0.05)</f>
        <v>1.930469140478408E-2</v>
      </c>
      <c r="FD74" s="371">
        <f>(Results!$C$51-FC110)/(Results!$C$51*0.05)</f>
        <v>1.9396997742605986E-2</v>
      </c>
      <c r="FE74" s="371">
        <f>(Results!$C$51-FD110)/(Results!$C$51*0.05)</f>
        <v>1.9389817745654625E-2</v>
      </c>
      <c r="FF74" s="371">
        <f>(Results!$C$51-FE110)/(Results!$C$51*0.05)</f>
        <v>1.9332813259481441E-2</v>
      </c>
      <c r="FG74" s="371">
        <f>(Results!$C$51-FF110)/(Results!$C$51*0.05)</f>
        <v>1.9275882663488158E-2</v>
      </c>
      <c r="FH74" s="371">
        <f>(Results!$C$51-FG110)/(Results!$C$51*0.05)</f>
        <v>1.9219025252442162E-2</v>
      </c>
      <c r="FI74" s="371">
        <f>(Results!$C$51-FH110)/(Results!$C$51*0.05)</f>
        <v>1.9162240322015595E-2</v>
      </c>
      <c r="FJ74" s="371">
        <f>(Results!$C$51-FI110)/(Results!$C$51*0.05)</f>
        <v>1.9105527168780629E-2</v>
      </c>
      <c r="FK74" s="371">
        <f>(Results!$C$51-FJ110)/(Results!$C$51*0.05)</f>
        <v>1.9048885090209449E-2</v>
      </c>
      <c r="FL74" s="371">
        <f>(Results!$C$51-FK110)/(Results!$C$51*0.05)</f>
        <v>1.8992313384652942E-2</v>
      </c>
      <c r="FM74" s="371">
        <f>(Results!$C$51-FL110)/(Results!$C$51*0.05)</f>
        <v>1.8935811351343073E-2</v>
      </c>
      <c r="FN74" s="371">
        <f>(Results!$C$51-FM110)/(Results!$C$51*0.05)</f>
        <v>1.8879378290371562E-2</v>
      </c>
      <c r="FO74" s="371">
        <f>(Results!$C$51-FN110)/(Results!$C$51*0.05)</f>
        <v>1.8823013502696995E-2</v>
      </c>
      <c r="FP74" s="371">
        <f>(Results!$C$51-FO110)/(Results!$C$51*0.05)</f>
        <v>1.8766716290121128E-2</v>
      </c>
      <c r="FQ74" s="371">
        <f>(Results!$C$51-FP110)/(Results!$C$51*0.05)</f>
        <v>1.8710485955296008E-2</v>
      </c>
      <c r="FR74" s="371">
        <f>(Results!$C$51-FQ110)/(Results!$C$51*0.05)</f>
        <v>1.8654321801690799E-2</v>
      </c>
      <c r="FS74" s="371">
        <f>(Results!$C$51-FR110)/(Results!$C$51*0.05)</f>
        <v>1.8598223133613107E-2</v>
      </c>
      <c r="FT74" s="371">
        <f>(Results!$C$51-FS110)/(Results!$C$51*0.05)</f>
        <v>1.8542189256178194E-2</v>
      </c>
      <c r="FU74" s="371">
        <f>(Results!$C$51-FT110)/(Results!$C$51*0.05)</f>
        <v>1.8486219475313703E-2</v>
      </c>
      <c r="FV74" s="371">
        <f>(Results!$C$51-FU110)/(Results!$C$51*0.05)</f>
        <v>1.8430313097735979E-2</v>
      </c>
      <c r="FW74" s="371">
        <f>(Results!$C$51-FV110)/(Results!$C$51*0.05)</f>
        <v>1.8374469430957181E-2</v>
      </c>
      <c r="FX74" s="371">
        <f>(Results!$C$51-FW110)/(Results!$C$51*0.05)</f>
        <v>1.8318687783273429E-2</v>
      </c>
      <c r="FY74" s="371">
        <f>(Results!$C$51-FX110)/(Results!$C$51*0.05)</f>
        <v>1.8262967463748225E-2</v>
      </c>
      <c r="FZ74" s="371">
        <f>(Results!$C$51-FY110)/(Results!$C$51*0.05)</f>
        <v>1.8207307782207732E-2</v>
      </c>
      <c r="GA74" s="371">
        <f>(Results!$C$51-FZ110)/(Results!$C$51*0.05)</f>
        <v>1.815170804923838E-2</v>
      </c>
      <c r="GB74" s="371">
        <f>(Results!$C$51-GA110)/(Results!$C$51*0.05)</f>
        <v>1.8096167576170313E-2</v>
      </c>
      <c r="GC74" s="371">
        <f>(Results!$C$51-GB110)/(Results!$C$51*0.05)</f>
        <v>1.8040685675070261E-2</v>
      </c>
      <c r="GD74" s="371">
        <f>(Results!$C$51-GC110)/(Results!$C$51*0.05)</f>
        <v>1.7985261658736817E-2</v>
      </c>
      <c r="GE74" s="371">
        <f>(Results!$C$51-GD110)/(Results!$C$51*0.05)</f>
        <v>1.7929894840690963E-2</v>
      </c>
      <c r="GF74" s="371">
        <f>(Results!$C$51-GE110)/(Results!$C$51*0.05)</f>
        <v>1.7874584535164217E-2</v>
      </c>
      <c r="GG74" s="371">
        <f>(Results!$C$51-GF110)/(Results!$C$51*0.05)</f>
        <v>1.7819330057091538E-2</v>
      </c>
      <c r="GH74" s="371">
        <f>(Results!$C$51-GG110)/(Results!$C$51*0.05)</f>
        <v>1.7764130722104216E-2</v>
      </c>
      <c r="GI74" s="371">
        <f>(Results!$C$51-GH110)/(Results!$C$51*0.05)</f>
        <v>1.7708985846520402E-2</v>
      </c>
      <c r="GJ74" s="371">
        <f>(Results!$C$51-GI110)/(Results!$C$51*0.05)</f>
        <v>1.7653894747342729E-2</v>
      </c>
      <c r="GK74" s="371">
        <f>(Results!$C$51-GJ110)/(Results!$C$51*0.05)</f>
        <v>1.7598856742234641E-2</v>
      </c>
      <c r="GL74" s="371">
        <f>(Results!$C$51-GK110)/(Results!$C$51*0.05)</f>
        <v>1.7543871149525121E-2</v>
      </c>
      <c r="GM74" s="371">
        <f>(Results!$C$51-GL110)/(Results!$C$51*0.05)</f>
        <v>1.7488937288196855E-2</v>
      </c>
      <c r="GN74" s="371">
        <f>(Results!$C$51-GM110)/(Results!$C$51*0.05)</f>
        <v>1.7434054477881489E-2</v>
      </c>
      <c r="GO74" s="371">
        <f>(Results!$C$51-GN110)/(Results!$C$51*0.05)</f>
        <v>1.737922203884068E-2</v>
      </c>
      <c r="GP74" s="371">
        <f>(Results!$C$51-GO110)/(Results!$C$51*0.05)</f>
        <v>1.7324439291966105E-2</v>
      </c>
      <c r="GQ74" s="371">
        <f>(Results!$C$51-GP110)/(Results!$C$51*0.05)</f>
        <v>1.7269705558769981E-2</v>
      </c>
      <c r="GR74" s="371">
        <f>(Results!$C$51-GQ110)/(Results!$C$51*0.05)</f>
        <v>1.7215020161375588E-2</v>
      </c>
      <c r="GS74" s="371">
        <f>(Results!$C$51-GR110)/(Results!$C$51*0.05)</f>
        <v>1.7160382422510168E-2</v>
      </c>
      <c r="GT74" s="371">
        <f>(Results!$C$51-GS110)/(Results!$C$51*0.05)</f>
        <v>1.7105791665490717E-2</v>
      </c>
      <c r="GU74" s="371">
        <f>(Results!$C$51-GT110)/(Results!$C$51*0.05)</f>
        <v>1.7051247214223981E-2</v>
      </c>
      <c r="GV74" s="371">
        <f>(Results!$C$51-GU110)/(Results!$C$51*0.05)</f>
        <v>1.6996748393196981E-2</v>
      </c>
      <c r="GW74" s="371">
        <f>(Results!$C$51-GV110)/(Results!$C$51*0.05)</f>
        <v>1.6942294527462803E-2</v>
      </c>
      <c r="GX74" s="371">
        <f>(Results!$C$51-GW110)/(Results!$C$51*0.05)</f>
        <v>1.6887884942635861E-2</v>
      </c>
      <c r="GY74" s="371">
        <f>(Results!$C$51-GX110)/(Results!$C$51*0.05)</f>
        <v>1.6833518964880057E-2</v>
      </c>
      <c r="GZ74" s="371">
        <f>(Results!$C$51-GY110)/(Results!$C$51*0.05)</f>
        <v>1.677919592091115E-2</v>
      </c>
      <c r="HA74" s="371">
        <f>(Results!$C$51-GZ110)/(Results!$C$51*0.05)</f>
        <v>1.6724915137975433E-2</v>
      </c>
      <c r="HB74" s="371">
        <f>(Results!$C$51-HA110)/(Results!$C$51*0.05)</f>
        <v>1.6670675943845008E-2</v>
      </c>
      <c r="HC74" s="371">
        <f>(Results!$C$51-HB110)/(Results!$C$51*0.05)</f>
        <v>1.6616477666817769E-2</v>
      </c>
      <c r="HD74" s="371">
        <f>(Results!$C$51-HC110)/(Results!$C$51*0.05)</f>
        <v>1.6562319635696099E-2</v>
      </c>
      <c r="HE74" s="371">
        <f>(Results!$C$51-HD110)/(Results!$C$51*0.05)</f>
        <v>1.650820117978687E-2</v>
      </c>
      <c r="HF74" s="371">
        <f>(Results!$C$51-HE110)/(Results!$C$51*0.05)</f>
        <v>1.6454121628891965E-2</v>
      </c>
      <c r="HG74" s="371">
        <f>(Results!$C$51-HF110)/(Results!$C$51*0.05)</f>
        <v>1.6400080313303533E-2</v>
      </c>
      <c r="HH74" s="371">
        <f>(Results!$C$51-HG110)/(Results!$C$51*0.05)</f>
        <v>1.6346076563785061E-2</v>
      </c>
      <c r="HI74" s="371">
        <f>(Results!$C$51-HH110)/(Results!$C$51*0.05)</f>
        <v>1.6292109711568987E-2</v>
      </c>
      <c r="HJ74" s="371">
        <f>(Results!$C$51-HI110)/(Results!$C$51*0.05)</f>
        <v>1.6238179088354343E-2</v>
      </c>
      <c r="HK74" s="371">
        <f>(Results!$C$51-HJ110)/(Results!$C$51*0.05)</f>
        <v>1.6184284026290168E-2</v>
      </c>
      <c r="HL74" s="371">
        <f>(Results!$C$51-HK110)/(Results!$C$51*0.05)</f>
        <v>1.6130423857973142E-2</v>
      </c>
      <c r="HM74" s="371">
        <f>(Results!$C$51-HL110)/(Results!$C$51*0.05)</f>
        <v>1.6076597916431012E-2</v>
      </c>
      <c r="HN74" s="371">
        <f>(Results!$C$51-HM110)/(Results!$C$51*0.05)</f>
        <v>1.6022805535120217E-2</v>
      </c>
      <c r="HO74" s="371">
        <f>(Results!$C$51-HN110)/(Results!$C$51*0.05)</f>
        <v>1.5969046047923523E-2</v>
      </c>
      <c r="HP74" s="371">
        <f>(Results!$C$51-HO110)/(Results!$C$51*0.05)</f>
        <v>1.5915318789126331E-2</v>
      </c>
      <c r="HQ74" s="371">
        <f>(Results!$C$51-HP110)/(Results!$C$51*0.05)</f>
        <v>1.5861623093423798E-2</v>
      </c>
      <c r="HR74" s="371">
        <f>(Results!$C$51-HQ110)/(Results!$C$51*0.05)</f>
        <v>1.5807958295901869E-2</v>
      </c>
      <c r="HS74" s="371">
        <f>(Results!$C$51-HR110)/(Results!$C$51*0.05)</f>
        <v>1.5754323732037296E-2</v>
      </c>
      <c r="HT74" s="371">
        <f>(Results!$C$51-HS110)/(Results!$C$51*0.05)</f>
        <v>1.5700718737685786E-2</v>
      </c>
      <c r="HU74" s="371">
        <f>(Results!$C$51-HT110)/(Results!$C$51*0.05)</f>
        <v>1.5647142649067785E-2</v>
      </c>
      <c r="HV74" s="371">
        <f>(Results!$C$51-HU110)/(Results!$C$51*0.05)</f>
        <v>1.5593594802773225E-2</v>
      </c>
      <c r="HW74" s="371">
        <f>(Results!$C$51-HV110)/(Results!$C$51*0.05)</f>
        <v>1.5540074535742576E-2</v>
      </c>
      <c r="HX74" s="371">
        <f>(Results!$C$51-HW110)/(Results!$C$51*0.05)</f>
        <v>1.5486581185259732E-2</v>
      </c>
      <c r="HY74" s="371">
        <f>(Results!$C$51-HX110)/(Results!$C$51*0.05)</f>
        <v>1.5433114088949651E-2</v>
      </c>
      <c r="HZ74" s="371">
        <f>(Results!$C$51-HY110)/(Results!$C$51*0.05)</f>
        <v>1.5379672584764137E-2</v>
      </c>
      <c r="IA74" s="371">
        <f>(Results!$C$51-HZ110)/(Results!$C$51*0.05)</f>
        <v>1.532625601097711E-2</v>
      </c>
      <c r="IB74" s="371">
        <f>(Results!$C$51-IA110)/(Results!$C$51*0.05)</f>
        <v>1.5272863706177494E-2</v>
      </c>
      <c r="IC74" s="371">
        <f>(Results!$C$51-IB110)/(Results!$C$51*0.05)</f>
        <v>1.5219495009257381E-2</v>
      </c>
      <c r="ID74" s="371">
        <f>(Results!$C$51-IC110)/(Results!$C$51*0.05)</f>
        <v>1.5166149259404923E-2</v>
      </c>
      <c r="IE74" s="371">
        <f>(Results!$C$51-ID110)/(Results!$C$51*0.05)</f>
        <v>1.5112825796094853E-2</v>
      </c>
      <c r="IF74" s="371">
        <f>(Results!$C$51-IE110)/(Results!$C$51*0.05)</f>
        <v>1.5059523959088494E-2</v>
      </c>
      <c r="IG74" s="371">
        <f>(Results!$C$51-IF110)/(Results!$C$51*0.05)</f>
        <v>1.5006243088410068E-2</v>
      </c>
      <c r="IH74" s="371">
        <f>(Results!$C$51-IG110)/(Results!$C$51*0.05)</f>
        <v>1.4952982524358541E-2</v>
      </c>
      <c r="II74" s="371">
        <f>(Results!$C$51-IH110)/(Results!$C$51*0.05)</f>
        <v>1.4899741607481568E-2</v>
      </c>
      <c r="IJ74" s="371">
        <f>(Results!$C$51-II110)/(Results!$C$51*0.05)</f>
        <v>1.484651967856839E-2</v>
      </c>
      <c r="IK74" s="371">
        <f>(Results!$C$51-IJ110)/(Results!$C$51*0.05)</f>
        <v>1.479331607866404E-2</v>
      </c>
      <c r="IL74" s="371">
        <f>(Results!$C$51-IK110)/(Results!$C$51*0.05)</f>
        <v>1.4740130149031453E-2</v>
      </c>
      <c r="IM74" s="371">
        <f>(Results!$C$51-IL110)/(Results!$C$51*0.05)</f>
        <v>1.4686961231160941E-2</v>
      </c>
      <c r="IN74" s="371">
        <f>(Results!$C$51-IM110)/(Results!$C$51*0.05)</f>
        <v>1.4633808666758341E-2</v>
      </c>
      <c r="IO74" s="371">
        <f>(Results!$C$51-IN110)/(Results!$C$51*0.05)</f>
        <v>1.4580671797735553E-2</v>
      </c>
      <c r="IP74" s="371">
        <f>(Results!$C$51-IO110)/(Results!$C$51*0.05)</f>
        <v>1.4527549966201056E-2</v>
      </c>
      <c r="IQ74" s="371">
        <f>(Results!$C$51-IP110)/(Results!$C$51*0.05)</f>
        <v>1.4474442514459914E-2</v>
      </c>
      <c r="IR74" s="371">
        <f>(Results!$C$51-IQ110)/(Results!$C$51*0.05)</f>
        <v>1.442134878499246E-2</v>
      </c>
    </row>
    <row r="75" spans="1:252" s="7" customFormat="1" hidden="1" x14ac:dyDescent="0.25">
      <c r="A75" s="177"/>
      <c r="B75" s="54"/>
      <c r="C75" s="371">
        <f>IF(ABS(C73)&gt;ABS(C74),C73,C74)</f>
        <v>20</v>
      </c>
      <c r="D75" s="371">
        <f t="shared" ref="D75:BO75" si="223">IF(ABS(D73)&gt;ABS(D74),D73,D74)</f>
        <v>19.997642020886772</v>
      </c>
      <c r="E75" s="371">
        <f t="shared" si="223"/>
        <v>19.990481949296303</v>
      </c>
      <c r="F75" s="371">
        <f t="shared" si="223"/>
        <v>19.978344964168958</v>
      </c>
      <c r="G75" s="371">
        <f t="shared" si="223"/>
        <v>19.961051046728084</v>
      </c>
      <c r="H75" s="371">
        <f t="shared" si="223"/>
        <v>19.938414804784571</v>
      </c>
      <c r="I75" s="371">
        <f t="shared" si="223"/>
        <v>19.910245318545787</v>
      </c>
      <c r="J75" s="371">
        <f t="shared" si="223"/>
        <v>19.876346013253553</v>
      </c>
      <c r="K75" s="371">
        <f t="shared" si="223"/>
        <v>19.836514564769288</v>
      </c>
      <c r="L75" s="371">
        <f t="shared" si="223"/>
        <v>19.790542845141719</v>
      </c>
      <c r="M75" s="371">
        <f t="shared" si="223"/>
        <v>19.738216916043005</v>
      </c>
      <c r="N75" s="371">
        <f t="shared" si="223"/>
        <v>19.679317079418375</v>
      </c>
      <c r="O75" s="371">
        <f t="shared" si="223"/>
        <v>19.613617995559654</v>
      </c>
      <c r="P75" s="371">
        <f t="shared" si="223"/>
        <v>19.5408888802435</v>
      </c>
      <c r="Q75" s="371">
        <f t="shared" si="223"/>
        <v>19.460893794530548</v>
      </c>
      <c r="R75" s="371">
        <f t="shared" si="223"/>
        <v>19.373392040788378</v>
      </c>
      <c r="S75" s="371">
        <f t="shared" si="223"/>
        <v>19.278138682883583</v>
      </c>
      <c r="T75" s="371">
        <f t="shared" si="223"/>
        <v>19.174885210076372</v>
      </c>
      <c r="U75" s="371">
        <f t="shared" si="223"/>
        <v>19.06338036283741</v>
      </c>
      <c r="V75" s="371">
        <f t="shared" si="223"/>
        <v>18.943371142842039</v>
      </c>
      <c r="W75" s="371">
        <f t="shared" si="223"/>
        <v>18.814604034057677</v>
      </c>
      <c r="X75" s="371">
        <f t="shared" si="223"/>
        <v>18.676826463035557</v>
      </c>
      <c r="Y75" s="371">
        <f t="shared" si="223"/>
        <v>18.529788524455039</v>
      </c>
      <c r="Z75" s="371">
        <f t="shared" si="223"/>
        <v>18.373245001702873</v>
      </c>
      <c r="AA75" s="371">
        <f t="shared" si="223"/>
        <v>18.20695772006594</v>
      </c>
      <c r="AB75" s="371">
        <f t="shared" si="223"/>
        <v>18.030698264422348</v>
      </c>
      <c r="AC75" s="371">
        <f t="shared" si="223"/>
        <v>17.844251097804207</v>
      </c>
      <c r="AD75" s="371">
        <f t="shared" si="223"/>
        <v>17.647417109191203</v>
      </c>
      <c r="AE75" s="371">
        <f t="shared" si="223"/>
        <v>17.440017629872582</v>
      </c>
      <c r="AF75" s="371">
        <f t="shared" si="223"/>
        <v>17.221898962740767</v>
      </c>
      <c r="AG75" s="371">
        <f t="shared" si="223"/>
        <v>16.992937420372424</v>
      </c>
      <c r="AH75" s="371">
        <f t="shared" si="223"/>
        <v>16.753044932838879</v>
      </c>
      <c r="AI75" s="371">
        <f t="shared" si="223"/>
        <v>16.502175209727355</v>
      </c>
      <c r="AJ75" s="371">
        <f t="shared" si="223"/>
        <v>16.240330481627431</v>
      </c>
      <c r="AK75" s="371">
        <f t="shared" si="223"/>
        <v>15.967568813574943</v>
      </c>
      <c r="AL75" s="371">
        <f t="shared" si="223"/>
        <v>15.684011927466207</v>
      </c>
      <c r="AM75" s="371">
        <f t="shared" si="223"/>
        <v>15.389853583431092</v>
      </c>
      <c r="AN75" s="371">
        <f t="shared" si="223"/>
        <v>15.085368375812664</v>
      </c>
      <c r="AO75" s="371">
        <f t="shared" si="223"/>
        <v>-15.3276301058843</v>
      </c>
      <c r="AP75" s="371">
        <f t="shared" si="223"/>
        <v>-15.771161241134141</v>
      </c>
      <c r="AQ75" s="371">
        <f t="shared" si="223"/>
        <v>-16.18446205476474</v>
      </c>
      <c r="AR75" s="371">
        <f t="shared" si="223"/>
        <v>-16.561616780677447</v>
      </c>
      <c r="AS75" s="371">
        <f t="shared" si="223"/>
        <v>-16.896272281073937</v>
      </c>
      <c r="AT75" s="371">
        <f t="shared" si="223"/>
        <v>-17.18165557932879</v>
      </c>
      <c r="AU75" s="371">
        <f t="shared" si="223"/>
        <v>-17.410609015324567</v>
      </c>
      <c r="AV75" s="371">
        <f t="shared" si="223"/>
        <v>-17.57562328226647</v>
      </c>
      <c r="AW75" s="371">
        <f t="shared" si="223"/>
        <v>-17.66890126738377</v>
      </c>
      <c r="AX75" s="371">
        <f t="shared" si="223"/>
        <v>-17.682390586262208</v>
      </c>
      <c r="AY75" s="371">
        <f t="shared" si="223"/>
        <v>-17.607856202233638</v>
      </c>
      <c r="AZ75" s="371">
        <f t="shared" si="223"/>
        <v>-17.502899895985706</v>
      </c>
      <c r="BA75" s="371">
        <f t="shared" si="223"/>
        <v>-17.411367990309003</v>
      </c>
      <c r="BB75" s="371">
        <f t="shared" si="223"/>
        <v>-17.33458387069911</v>
      </c>
      <c r="BC75" s="371">
        <f t="shared" si="223"/>
        <v>-17.034269745911452</v>
      </c>
      <c r="BD75" s="371">
        <f t="shared" si="223"/>
        <v>-16.724355638034911</v>
      </c>
      <c r="BE75" s="371">
        <f t="shared" si="223"/>
        <v>-16.414820050467792</v>
      </c>
      <c r="BF75" s="371">
        <f t="shared" si="223"/>
        <v>-16.105661637925422</v>
      </c>
      <c r="BG75" s="371">
        <f t="shared" si="223"/>
        <v>-15.796871983660164</v>
      </c>
      <c r="BH75" s="371">
        <f t="shared" si="223"/>
        <v>-15.488442724595091</v>
      </c>
      <c r="BI75" s="371">
        <f t="shared" si="223"/>
        <v>-15.180365550003071</v>
      </c>
      <c r="BJ75" s="371">
        <f t="shared" si="223"/>
        <v>-14.872632200203824</v>
      </c>
      <c r="BK75" s="371">
        <f t="shared" si="223"/>
        <v>-14.565234465278488</v>
      </c>
      <c r="BL75" s="371">
        <f t="shared" si="223"/>
        <v>-14.258164183801171</v>
      </c>
      <c r="BM75" s="371">
        <f t="shared" si="223"/>
        <v>-13.951420291339776</v>
      </c>
      <c r="BN75" s="371">
        <f t="shared" si="223"/>
        <v>-13.702143533522072</v>
      </c>
      <c r="BO75" s="371">
        <f t="shared" si="223"/>
        <v>-13.454785346483902</v>
      </c>
      <c r="BP75" s="371">
        <f t="shared" ref="BP75:EA75" si="224">IF(ABS(BP73)&gt;ABS(BP74),BP73,BP74)</f>
        <v>-13.209367157022642</v>
      </c>
      <c r="BQ75" s="371">
        <f t="shared" si="224"/>
        <v>-12.965933049394394</v>
      </c>
      <c r="BR75" s="371">
        <f t="shared" si="224"/>
        <v>-12.724506191380179</v>
      </c>
      <c r="BS75" s="371">
        <f t="shared" si="224"/>
        <v>-12.48513314131046</v>
      </c>
      <c r="BT75" s="371">
        <f t="shared" si="224"/>
        <v>-12.117075211323174</v>
      </c>
      <c r="BU75" s="371">
        <f t="shared" si="224"/>
        <v>-11.749633369148242</v>
      </c>
      <c r="BV75" s="371">
        <f t="shared" si="224"/>
        <v>-11.382820161533999</v>
      </c>
      <c r="BW75" s="371">
        <f t="shared" si="224"/>
        <v>-11.016632463848518</v>
      </c>
      <c r="BX75" s="371">
        <f t="shared" si="224"/>
        <v>-10.651075117791846</v>
      </c>
      <c r="BY75" s="371">
        <f t="shared" si="224"/>
        <v>-10.286153061671014</v>
      </c>
      <c r="BZ75" s="371">
        <f t="shared" si="224"/>
        <v>-9.9218628419389532</v>
      </c>
      <c r="CA75" s="371">
        <f t="shared" si="224"/>
        <v>-9.5582178489288321</v>
      </c>
      <c r="CB75" s="371">
        <f t="shared" si="224"/>
        <v>-9.1952231519116268</v>
      </c>
      <c r="CC75" s="371">
        <f t="shared" si="224"/>
        <v>-8.8328838046470981</v>
      </c>
      <c r="CD75" s="371">
        <f t="shared" si="224"/>
        <v>-8.4712048112936689</v>
      </c>
      <c r="CE75" s="371">
        <f t="shared" si="224"/>
        <v>-8.1101910894992137</v>
      </c>
      <c r="CF75" s="371">
        <f t="shared" si="224"/>
        <v>-7.7498566908193816</v>
      </c>
      <c r="CG75" s="371">
        <f t="shared" si="224"/>
        <v>-7.3902065152646479</v>
      </c>
      <c r="CH75" s="371">
        <f t="shared" si="224"/>
        <v>-7.0312452516992474</v>
      </c>
      <c r="CI75" s="371">
        <f t="shared" si="224"/>
        <v>-6.6729870125088242</v>
      </c>
      <c r="CJ75" s="371">
        <f t="shared" si="224"/>
        <v>-6.3154460305477649</v>
      </c>
      <c r="CK75" s="371">
        <f t="shared" si="224"/>
        <v>-5.9586266318786052</v>
      </c>
      <c r="CL75" s="371">
        <f t="shared" si="224"/>
        <v>-5.6025327128961422</v>
      </c>
      <c r="CM75" s="371">
        <f t="shared" si="224"/>
        <v>-5.2471882370095724</v>
      </c>
      <c r="CN75" s="371">
        <f t="shared" si="224"/>
        <v>-4.8925966437497417</v>
      </c>
      <c r="CO75" s="371">
        <f t="shared" si="224"/>
        <v>-4.538771323121181</v>
      </c>
      <c r="CP75" s="371">
        <f t="shared" si="224"/>
        <v>-4.1857254086950109</v>
      </c>
      <c r="CQ75" s="371">
        <f t="shared" si="224"/>
        <v>-3.8334716942306439</v>
      </c>
      <c r="CR75" s="371">
        <f t="shared" si="224"/>
        <v>-3.482033628601414</v>
      </c>
      <c r="CS75" s="371">
        <f t="shared" si="224"/>
        <v>-3.1314233791126078</v>
      </c>
      <c r="CT75" s="371">
        <f t="shared" si="224"/>
        <v>-2.7816524778216447</v>
      </c>
      <c r="CU75" s="371">
        <f t="shared" si="224"/>
        <v>-2.4327316995564447</v>
      </c>
      <c r="CV75" s="371">
        <f t="shared" si="224"/>
        <v>-2.2764608063919911</v>
      </c>
      <c r="CW75" s="371">
        <f t="shared" si="224"/>
        <v>-2.1243336746559289</v>
      </c>
      <c r="CX75" s="371">
        <f t="shared" si="224"/>
        <v>-1.9764869299194516</v>
      </c>
      <c r="CY75" s="371">
        <f t="shared" si="224"/>
        <v>-1.8330746282454637</v>
      </c>
      <c r="CZ75" s="371">
        <f t="shared" si="224"/>
        <v>-1.6942316812275136</v>
      </c>
      <c r="DA75" s="371">
        <f t="shared" si="224"/>
        <v>-1.5601107406582799</v>
      </c>
      <c r="DB75" s="371">
        <f t="shared" si="224"/>
        <v>-1.430883249584143</v>
      </c>
      <c r="DC75" s="371">
        <f t="shared" si="224"/>
        <v>-1.3067143042589633</v>
      </c>
      <c r="DD75" s="371">
        <f t="shared" si="224"/>
        <v>-1.1877888357980455</v>
      </c>
      <c r="DE75" s="371">
        <f t="shared" si="224"/>
        <v>-1.0742857208408823</v>
      </c>
      <c r="DF75" s="371">
        <f t="shared" si="224"/>
        <v>-0.96641859577401457</v>
      </c>
      <c r="DG75" s="371">
        <f t="shared" si="224"/>
        <v>-0.86439609907892101</v>
      </c>
      <c r="DH75" s="371">
        <f t="shared" si="224"/>
        <v>-0.76843568067562362</v>
      </c>
      <c r="DI75" s="371">
        <f t="shared" si="224"/>
        <v>-0.67877855231189466</v>
      </c>
      <c r="DJ75" s="371">
        <f t="shared" si="224"/>
        <v>-0.59567653107483132</v>
      </c>
      <c r="DK75" s="371">
        <f t="shared" si="224"/>
        <v>-0.51937779499041503</v>
      </c>
      <c r="DL75" s="371">
        <f t="shared" si="224"/>
        <v>-0.45018720518967059</v>
      </c>
      <c r="DM75" s="371">
        <f t="shared" si="224"/>
        <v>-0.38839308918281079</v>
      </c>
      <c r="DN75" s="371">
        <f t="shared" si="224"/>
        <v>-0.33429743869970502</v>
      </c>
      <c r="DO75" s="371">
        <f t="shared" si="224"/>
        <v>-0.28826461367967887</v>
      </c>
      <c r="DP75" s="371">
        <f t="shared" si="224"/>
        <v>-0.25062855204935597</v>
      </c>
      <c r="DQ75" s="371">
        <f t="shared" si="224"/>
        <v>-0.2217895190097289</v>
      </c>
      <c r="DR75" s="371">
        <f t="shared" si="224"/>
        <v>-0.20216861800139008</v>
      </c>
      <c r="DS75" s="371">
        <f t="shared" si="224"/>
        <v>-0.19219239697057741</v>
      </c>
      <c r="DT75" s="371">
        <f t="shared" si="224"/>
        <v>-0.19232814159917866</v>
      </c>
      <c r="DU75" s="371">
        <f t="shared" si="224"/>
        <v>-0.20308711246364877</v>
      </c>
      <c r="DV75" s="371">
        <f t="shared" si="224"/>
        <v>-0.22502813435775687</v>
      </c>
      <c r="DW75" s="371">
        <f t="shared" si="224"/>
        <v>-0.25874332607029937</v>
      </c>
      <c r="DX75" s="371">
        <f t="shared" si="224"/>
        <v>-0.30486124026002437</v>
      </c>
      <c r="DY75" s="371">
        <f t="shared" si="224"/>
        <v>-0.36408834960537251</v>
      </c>
      <c r="DZ75" s="371">
        <f t="shared" si="224"/>
        <v>-0.43717741793142123</v>
      </c>
      <c r="EA75" s="371">
        <f t="shared" si="224"/>
        <v>-0.52495209037206925</v>
      </c>
      <c r="EB75" s="371">
        <f t="shared" ref="EB75:GM75" si="225">IF(ABS(EB73)&gt;ABS(EB74),EB73,EB74)</f>
        <v>-0.62829408255227093</v>
      </c>
      <c r="EC75" s="371">
        <f t="shared" si="225"/>
        <v>-0.74821126270574101</v>
      </c>
      <c r="ED75" s="371">
        <f t="shared" si="225"/>
        <v>-0.88580879881957342</v>
      </c>
      <c r="EE75" s="371">
        <f t="shared" si="225"/>
        <v>-0.6128397423448807</v>
      </c>
      <c r="EF75" s="371">
        <f t="shared" si="225"/>
        <v>-0.34220607536542647</v>
      </c>
      <c r="EG75" s="371">
        <f t="shared" si="225"/>
        <v>-7.3845462218752045E-2</v>
      </c>
      <c r="EH75" s="371">
        <f t="shared" si="225"/>
        <v>0.17158322634426978</v>
      </c>
      <c r="EI75" s="371">
        <f t="shared" si="225"/>
        <v>0.18135235025274191</v>
      </c>
      <c r="EJ75" s="371">
        <f t="shared" si="225"/>
        <v>0.19049970265571189</v>
      </c>
      <c r="EK75" s="371">
        <f t="shared" si="225"/>
        <v>0.1990247834619025</v>
      </c>
      <c r="EL75" s="371">
        <f t="shared" si="225"/>
        <v>0.2069502524693709</v>
      </c>
      <c r="EM75" s="371">
        <f t="shared" si="225"/>
        <v>0.21425244706697005</v>
      </c>
      <c r="EN75" s="371">
        <f t="shared" si="225"/>
        <v>0.22093084194462145</v>
      </c>
      <c r="EO75" s="371">
        <f t="shared" si="225"/>
        <v>0.22700813953934496</v>
      </c>
      <c r="EP75" s="371">
        <f t="shared" si="225"/>
        <v>0.23246058463276223</v>
      </c>
      <c r="EQ75" s="371">
        <f t="shared" si="225"/>
        <v>0.23728762714394197</v>
      </c>
      <c r="ER75" s="371">
        <f t="shared" si="225"/>
        <v>0.18291146025122307</v>
      </c>
      <c r="ES75" s="371">
        <f t="shared" si="225"/>
        <v>0.14133716041598124</v>
      </c>
      <c r="ET75" s="371">
        <f t="shared" si="225"/>
        <v>0.10940195740278609</v>
      </c>
      <c r="EU75" s="371">
        <f t="shared" si="225"/>
        <v>8.4747673485566319E-2</v>
      </c>
      <c r="EV75" s="371">
        <f t="shared" si="225"/>
        <v>6.5551894104508915E-2</v>
      </c>
      <c r="EW75" s="371">
        <f t="shared" si="225"/>
        <v>5.0489114210143876E-2</v>
      </c>
      <c r="EX75" s="371">
        <f t="shared" si="225"/>
        <v>3.851442689399575E-2</v>
      </c>
      <c r="EY75" s="371">
        <f t="shared" si="225"/>
        <v>2.8887875516808239E-2</v>
      </c>
      <c r="EZ75" s="371">
        <f t="shared" si="225"/>
        <v>2.1662574250944269E-2</v>
      </c>
      <c r="FA75" s="371">
        <f t="shared" si="225"/>
        <v>1.8823815629654444E-2</v>
      </c>
      <c r="FB75" s="371">
        <f t="shared" si="225"/>
        <v>1.9113382237712528E-2</v>
      </c>
      <c r="FC75" s="371">
        <f t="shared" si="225"/>
        <v>1.930469140478408E-2</v>
      </c>
      <c r="FD75" s="371">
        <f t="shared" si="225"/>
        <v>1.9396997742605986E-2</v>
      </c>
      <c r="FE75" s="371">
        <f t="shared" si="225"/>
        <v>1.9389817745654625E-2</v>
      </c>
      <c r="FF75" s="371">
        <f t="shared" si="225"/>
        <v>1.9332813259481441E-2</v>
      </c>
      <c r="FG75" s="371">
        <f t="shared" si="225"/>
        <v>1.9275882663488158E-2</v>
      </c>
      <c r="FH75" s="371">
        <f t="shared" si="225"/>
        <v>1.9219025252442162E-2</v>
      </c>
      <c r="FI75" s="371">
        <f t="shared" si="225"/>
        <v>1.9162240322015595E-2</v>
      </c>
      <c r="FJ75" s="371">
        <f t="shared" si="225"/>
        <v>1.9105527168780629E-2</v>
      </c>
      <c r="FK75" s="371">
        <f t="shared" si="225"/>
        <v>1.9048885090209449E-2</v>
      </c>
      <c r="FL75" s="371">
        <f t="shared" si="225"/>
        <v>1.8992313384652942E-2</v>
      </c>
      <c r="FM75" s="371">
        <f t="shared" si="225"/>
        <v>1.8935811351343073E-2</v>
      </c>
      <c r="FN75" s="371">
        <f t="shared" si="225"/>
        <v>1.8879378290371562E-2</v>
      </c>
      <c r="FO75" s="371">
        <f t="shared" si="225"/>
        <v>1.8823013502696995E-2</v>
      </c>
      <c r="FP75" s="371">
        <f t="shared" si="225"/>
        <v>1.8766716290121128E-2</v>
      </c>
      <c r="FQ75" s="371">
        <f t="shared" si="225"/>
        <v>1.8710485955296008E-2</v>
      </c>
      <c r="FR75" s="371">
        <f t="shared" si="225"/>
        <v>1.8654321801690799E-2</v>
      </c>
      <c r="FS75" s="371">
        <f t="shared" si="225"/>
        <v>1.8598223133613107E-2</v>
      </c>
      <c r="FT75" s="371">
        <f t="shared" si="225"/>
        <v>1.8542189256178194E-2</v>
      </c>
      <c r="FU75" s="371">
        <f t="shared" si="225"/>
        <v>1.8486219475313703E-2</v>
      </c>
      <c r="FV75" s="371">
        <f t="shared" si="225"/>
        <v>1.8430313097735979E-2</v>
      </c>
      <c r="FW75" s="371">
        <f t="shared" si="225"/>
        <v>1.8374469430957181E-2</v>
      </c>
      <c r="FX75" s="371">
        <f t="shared" si="225"/>
        <v>1.8318687783273429E-2</v>
      </c>
      <c r="FY75" s="371">
        <f t="shared" si="225"/>
        <v>1.8262967463748225E-2</v>
      </c>
      <c r="FZ75" s="371">
        <f t="shared" si="225"/>
        <v>1.8207307782207732E-2</v>
      </c>
      <c r="GA75" s="371">
        <f t="shared" si="225"/>
        <v>1.815170804923838E-2</v>
      </c>
      <c r="GB75" s="371">
        <f t="shared" si="225"/>
        <v>1.8096167576170313E-2</v>
      </c>
      <c r="GC75" s="371">
        <f t="shared" si="225"/>
        <v>1.8040685675070261E-2</v>
      </c>
      <c r="GD75" s="371">
        <f t="shared" si="225"/>
        <v>1.7985261658736817E-2</v>
      </c>
      <c r="GE75" s="371">
        <f t="shared" si="225"/>
        <v>1.7929894840690963E-2</v>
      </c>
      <c r="GF75" s="371">
        <f t="shared" si="225"/>
        <v>1.7874584535164217E-2</v>
      </c>
      <c r="GG75" s="371">
        <f t="shared" si="225"/>
        <v>1.7819330057091538E-2</v>
      </c>
      <c r="GH75" s="371">
        <f t="shared" si="225"/>
        <v>1.7764130722104216E-2</v>
      </c>
      <c r="GI75" s="371">
        <f t="shared" si="225"/>
        <v>1.7708985846520402E-2</v>
      </c>
      <c r="GJ75" s="371">
        <f t="shared" si="225"/>
        <v>1.7653894747342729E-2</v>
      </c>
      <c r="GK75" s="371">
        <f t="shared" si="225"/>
        <v>1.7598856742234641E-2</v>
      </c>
      <c r="GL75" s="371">
        <f t="shared" si="225"/>
        <v>1.7543871149525121E-2</v>
      </c>
      <c r="GM75" s="371">
        <f t="shared" si="225"/>
        <v>1.7488937288196855E-2</v>
      </c>
      <c r="GN75" s="371">
        <f t="shared" ref="GN75:IR75" si="226">IF(ABS(GN73)&gt;ABS(GN74),GN73,GN74)</f>
        <v>1.7434054477881489E-2</v>
      </c>
      <c r="GO75" s="371">
        <f t="shared" si="226"/>
        <v>1.737922203884068E-2</v>
      </c>
      <c r="GP75" s="371">
        <f t="shared" si="226"/>
        <v>1.7324439291966105E-2</v>
      </c>
      <c r="GQ75" s="371">
        <f t="shared" si="226"/>
        <v>1.7269705558769981E-2</v>
      </c>
      <c r="GR75" s="371">
        <f t="shared" si="226"/>
        <v>1.7215020161375588E-2</v>
      </c>
      <c r="GS75" s="371">
        <f t="shared" si="226"/>
        <v>1.7160382422510168E-2</v>
      </c>
      <c r="GT75" s="371">
        <f t="shared" si="226"/>
        <v>1.7105791665490717E-2</v>
      </c>
      <c r="GU75" s="371">
        <f t="shared" si="226"/>
        <v>1.7051247214223981E-2</v>
      </c>
      <c r="GV75" s="371">
        <f t="shared" si="226"/>
        <v>1.6996748393196981E-2</v>
      </c>
      <c r="GW75" s="371">
        <f t="shared" si="226"/>
        <v>1.6942294527462803E-2</v>
      </c>
      <c r="GX75" s="371">
        <f t="shared" si="226"/>
        <v>1.6887884942635861E-2</v>
      </c>
      <c r="GY75" s="371">
        <f t="shared" si="226"/>
        <v>1.6833518964880057E-2</v>
      </c>
      <c r="GZ75" s="371">
        <f t="shared" si="226"/>
        <v>1.677919592091115E-2</v>
      </c>
      <c r="HA75" s="371">
        <f t="shared" si="226"/>
        <v>1.6724915137975433E-2</v>
      </c>
      <c r="HB75" s="371">
        <f t="shared" si="226"/>
        <v>1.6670675943845008E-2</v>
      </c>
      <c r="HC75" s="371">
        <f t="shared" si="226"/>
        <v>1.6616477666817769E-2</v>
      </c>
      <c r="HD75" s="371">
        <f t="shared" si="226"/>
        <v>1.6562319635696099E-2</v>
      </c>
      <c r="HE75" s="371">
        <f t="shared" si="226"/>
        <v>1.650820117978687E-2</v>
      </c>
      <c r="HF75" s="371">
        <f t="shared" si="226"/>
        <v>1.6454121628891965E-2</v>
      </c>
      <c r="HG75" s="371">
        <f t="shared" si="226"/>
        <v>1.6400080313303533E-2</v>
      </c>
      <c r="HH75" s="371">
        <f t="shared" si="226"/>
        <v>1.6346076563785061E-2</v>
      </c>
      <c r="HI75" s="371">
        <f t="shared" si="226"/>
        <v>1.6292109711568987E-2</v>
      </c>
      <c r="HJ75" s="371">
        <f t="shared" si="226"/>
        <v>1.6238179088354343E-2</v>
      </c>
      <c r="HK75" s="371">
        <f t="shared" si="226"/>
        <v>1.6184284026290168E-2</v>
      </c>
      <c r="HL75" s="371">
        <f t="shared" si="226"/>
        <v>1.6130423857973142E-2</v>
      </c>
      <c r="HM75" s="371">
        <f t="shared" si="226"/>
        <v>1.6076597916431012E-2</v>
      </c>
      <c r="HN75" s="371">
        <f t="shared" si="226"/>
        <v>1.6022805535120217E-2</v>
      </c>
      <c r="HO75" s="371">
        <f t="shared" si="226"/>
        <v>1.5969046047923523E-2</v>
      </c>
      <c r="HP75" s="371">
        <f t="shared" si="226"/>
        <v>1.5915318789126331E-2</v>
      </c>
      <c r="HQ75" s="371">
        <f t="shared" si="226"/>
        <v>1.5861623093423798E-2</v>
      </c>
      <c r="HR75" s="371">
        <f t="shared" si="226"/>
        <v>1.5807958295901869E-2</v>
      </c>
      <c r="HS75" s="371">
        <f t="shared" si="226"/>
        <v>1.5754323732037296E-2</v>
      </c>
      <c r="HT75" s="371">
        <f t="shared" si="226"/>
        <v>1.5700718737685786E-2</v>
      </c>
      <c r="HU75" s="371">
        <f t="shared" si="226"/>
        <v>1.5647142649067785E-2</v>
      </c>
      <c r="HV75" s="371">
        <f t="shared" si="226"/>
        <v>1.5593594802773225E-2</v>
      </c>
      <c r="HW75" s="371">
        <f t="shared" si="226"/>
        <v>1.5540074535742576E-2</v>
      </c>
      <c r="HX75" s="371">
        <f t="shared" si="226"/>
        <v>1.5486581185259732E-2</v>
      </c>
      <c r="HY75" s="371">
        <f t="shared" si="226"/>
        <v>1.5433114088949651E-2</v>
      </c>
      <c r="HZ75" s="371">
        <f t="shared" si="226"/>
        <v>1.5379672584764137E-2</v>
      </c>
      <c r="IA75" s="371">
        <f t="shared" si="226"/>
        <v>1.532625601097711E-2</v>
      </c>
      <c r="IB75" s="371">
        <f t="shared" si="226"/>
        <v>1.5272863706177494E-2</v>
      </c>
      <c r="IC75" s="371">
        <f t="shared" si="226"/>
        <v>1.5219495009257381E-2</v>
      </c>
      <c r="ID75" s="371">
        <f t="shared" si="226"/>
        <v>1.5166149259404923E-2</v>
      </c>
      <c r="IE75" s="371">
        <f t="shared" si="226"/>
        <v>1.5112825796094853E-2</v>
      </c>
      <c r="IF75" s="371">
        <f t="shared" si="226"/>
        <v>1.5059523959088494E-2</v>
      </c>
      <c r="IG75" s="371">
        <f t="shared" si="226"/>
        <v>1.5006243088410068E-2</v>
      </c>
      <c r="IH75" s="371">
        <f t="shared" si="226"/>
        <v>1.4952982524358541E-2</v>
      </c>
      <c r="II75" s="371">
        <f t="shared" si="226"/>
        <v>1.4899741607481568E-2</v>
      </c>
      <c r="IJ75" s="371">
        <f t="shared" si="226"/>
        <v>1.484651967856839E-2</v>
      </c>
      <c r="IK75" s="371">
        <f t="shared" si="226"/>
        <v>1.479331607866404E-2</v>
      </c>
      <c r="IL75" s="371">
        <f t="shared" si="226"/>
        <v>1.4740130149031453E-2</v>
      </c>
      <c r="IM75" s="371">
        <f t="shared" si="226"/>
        <v>1.4686961231160941E-2</v>
      </c>
      <c r="IN75" s="371">
        <f t="shared" si="226"/>
        <v>1.4633808666758341E-2</v>
      </c>
      <c r="IO75" s="371">
        <f t="shared" si="226"/>
        <v>1.4580671797735553E-2</v>
      </c>
      <c r="IP75" s="371">
        <f t="shared" si="226"/>
        <v>1.4527549966201056E-2</v>
      </c>
      <c r="IQ75" s="371">
        <f t="shared" si="226"/>
        <v>1.4474442514459914E-2</v>
      </c>
      <c r="IR75" s="371">
        <f t="shared" si="226"/>
        <v>1.442134878499246E-2</v>
      </c>
    </row>
    <row r="76" spans="1:252" s="7" customFormat="1" hidden="1" x14ac:dyDescent="0.25">
      <c r="A76" s="177"/>
      <c r="B76" s="54"/>
      <c r="C76" s="54">
        <f>IF(AND(B178=1,C71=1),C88*0.7*C75,0)</f>
        <v>0</v>
      </c>
      <c r="D76" s="54">
        <f t="shared" ref="D76:BO76" si="227">IF(AND(C178=1,D71=1),D88*0.7*D75,0)</f>
        <v>0</v>
      </c>
      <c r="E76" s="54">
        <f t="shared" si="227"/>
        <v>0</v>
      </c>
      <c r="F76" s="54">
        <f t="shared" si="227"/>
        <v>0</v>
      </c>
      <c r="G76" s="54">
        <f t="shared" si="227"/>
        <v>0</v>
      </c>
      <c r="H76" s="54">
        <f t="shared" si="227"/>
        <v>0</v>
      </c>
      <c r="I76" s="54">
        <f t="shared" si="227"/>
        <v>0</v>
      </c>
      <c r="J76" s="54">
        <f t="shared" si="227"/>
        <v>0</v>
      </c>
      <c r="K76" s="54">
        <f t="shared" si="227"/>
        <v>0</v>
      </c>
      <c r="L76" s="54">
        <f t="shared" si="227"/>
        <v>0</v>
      </c>
      <c r="M76" s="54">
        <f t="shared" si="227"/>
        <v>0</v>
      </c>
      <c r="N76" s="54">
        <f t="shared" si="227"/>
        <v>0</v>
      </c>
      <c r="O76" s="54">
        <f t="shared" si="227"/>
        <v>0</v>
      </c>
      <c r="P76" s="54">
        <f t="shared" si="227"/>
        <v>0</v>
      </c>
      <c r="Q76" s="54">
        <f t="shared" si="227"/>
        <v>0</v>
      </c>
      <c r="R76" s="54">
        <f t="shared" si="227"/>
        <v>0</v>
      </c>
      <c r="S76" s="54">
        <f t="shared" si="227"/>
        <v>0</v>
      </c>
      <c r="T76" s="54">
        <f t="shared" si="227"/>
        <v>0</v>
      </c>
      <c r="U76" s="54">
        <f t="shared" si="227"/>
        <v>0</v>
      </c>
      <c r="V76" s="54">
        <f t="shared" si="227"/>
        <v>0</v>
      </c>
      <c r="W76" s="54">
        <f t="shared" si="227"/>
        <v>0</v>
      </c>
      <c r="X76" s="54">
        <f t="shared" si="227"/>
        <v>0</v>
      </c>
      <c r="Y76" s="54">
        <f t="shared" si="227"/>
        <v>0</v>
      </c>
      <c r="Z76" s="54">
        <f t="shared" si="227"/>
        <v>0</v>
      </c>
      <c r="AA76" s="54">
        <f t="shared" si="227"/>
        <v>0</v>
      </c>
      <c r="AB76" s="54">
        <f t="shared" si="227"/>
        <v>0</v>
      </c>
      <c r="AC76" s="54">
        <f t="shared" si="227"/>
        <v>0</v>
      </c>
      <c r="AD76" s="54">
        <f t="shared" si="227"/>
        <v>0</v>
      </c>
      <c r="AE76" s="54">
        <f t="shared" si="227"/>
        <v>0</v>
      </c>
      <c r="AF76" s="54">
        <f t="shared" si="227"/>
        <v>0</v>
      </c>
      <c r="AG76" s="54">
        <f t="shared" si="227"/>
        <v>0</v>
      </c>
      <c r="AH76" s="54">
        <f t="shared" si="227"/>
        <v>0</v>
      </c>
      <c r="AI76" s="54">
        <f t="shared" si="227"/>
        <v>0</v>
      </c>
      <c r="AJ76" s="54">
        <f t="shared" si="227"/>
        <v>0</v>
      </c>
      <c r="AK76" s="54">
        <f t="shared" si="227"/>
        <v>0</v>
      </c>
      <c r="AL76" s="54">
        <f t="shared" si="227"/>
        <v>0</v>
      </c>
      <c r="AM76" s="54">
        <f t="shared" si="227"/>
        <v>0</v>
      </c>
      <c r="AN76" s="54">
        <f t="shared" si="227"/>
        <v>0</v>
      </c>
      <c r="AO76" s="54">
        <f t="shared" si="227"/>
        <v>0</v>
      </c>
      <c r="AP76" s="54">
        <f t="shared" si="227"/>
        <v>0</v>
      </c>
      <c r="AQ76" s="54">
        <f t="shared" si="227"/>
        <v>0</v>
      </c>
      <c r="AR76" s="54">
        <f t="shared" si="227"/>
        <v>0</v>
      </c>
      <c r="AS76" s="54">
        <f t="shared" si="227"/>
        <v>0</v>
      </c>
      <c r="AT76" s="54">
        <f t="shared" si="227"/>
        <v>0</v>
      </c>
      <c r="AU76" s="54">
        <f t="shared" si="227"/>
        <v>0</v>
      </c>
      <c r="AV76" s="54">
        <f t="shared" si="227"/>
        <v>0</v>
      </c>
      <c r="AW76" s="54">
        <f t="shared" si="227"/>
        <v>0</v>
      </c>
      <c r="AX76" s="54">
        <f t="shared" si="227"/>
        <v>0</v>
      </c>
      <c r="AY76" s="54">
        <f t="shared" si="227"/>
        <v>0</v>
      </c>
      <c r="AZ76" s="54">
        <f t="shared" si="227"/>
        <v>0</v>
      </c>
      <c r="BA76" s="54">
        <f t="shared" si="227"/>
        <v>0</v>
      </c>
      <c r="BB76" s="54">
        <f t="shared" si="227"/>
        <v>0</v>
      </c>
      <c r="BC76" s="54">
        <f t="shared" si="227"/>
        <v>0</v>
      </c>
      <c r="BD76" s="54">
        <f t="shared" si="227"/>
        <v>0</v>
      </c>
      <c r="BE76" s="54">
        <f t="shared" si="227"/>
        <v>0</v>
      </c>
      <c r="BF76" s="54">
        <f t="shared" si="227"/>
        <v>0</v>
      </c>
      <c r="BG76" s="54">
        <f t="shared" si="227"/>
        <v>0</v>
      </c>
      <c r="BH76" s="54">
        <f t="shared" si="227"/>
        <v>0</v>
      </c>
      <c r="BI76" s="54">
        <f t="shared" si="227"/>
        <v>0</v>
      </c>
      <c r="BJ76" s="54">
        <f t="shared" si="227"/>
        <v>0</v>
      </c>
      <c r="BK76" s="54">
        <f t="shared" si="227"/>
        <v>0</v>
      </c>
      <c r="BL76" s="54">
        <f t="shared" si="227"/>
        <v>0</v>
      </c>
      <c r="BM76" s="54">
        <f t="shared" si="227"/>
        <v>0</v>
      </c>
      <c r="BN76" s="54">
        <f t="shared" si="227"/>
        <v>0</v>
      </c>
      <c r="BO76" s="54">
        <f t="shared" si="227"/>
        <v>0</v>
      </c>
      <c r="BP76" s="54">
        <f t="shared" ref="BP76:EA76" si="228">IF(AND(BO178=1,BP71=1),BP88*0.7*BP75,0)</f>
        <v>0</v>
      </c>
      <c r="BQ76" s="54">
        <f t="shared" si="228"/>
        <v>0</v>
      </c>
      <c r="BR76" s="54">
        <f t="shared" si="228"/>
        <v>0</v>
      </c>
      <c r="BS76" s="54">
        <f t="shared" si="228"/>
        <v>0</v>
      </c>
      <c r="BT76" s="54">
        <f t="shared" si="228"/>
        <v>0</v>
      </c>
      <c r="BU76" s="54">
        <f t="shared" si="228"/>
        <v>0</v>
      </c>
      <c r="BV76" s="54">
        <f t="shared" si="228"/>
        <v>0</v>
      </c>
      <c r="BW76" s="54">
        <f t="shared" si="228"/>
        <v>0</v>
      </c>
      <c r="BX76" s="54">
        <f t="shared" si="228"/>
        <v>0</v>
      </c>
      <c r="BY76" s="54">
        <f t="shared" si="228"/>
        <v>0</v>
      </c>
      <c r="BZ76" s="54">
        <f t="shared" si="228"/>
        <v>0</v>
      </c>
      <c r="CA76" s="54">
        <f t="shared" si="228"/>
        <v>0</v>
      </c>
      <c r="CB76" s="54">
        <f t="shared" si="228"/>
        <v>0</v>
      </c>
      <c r="CC76" s="54">
        <f t="shared" si="228"/>
        <v>0</v>
      </c>
      <c r="CD76" s="54">
        <f t="shared" si="228"/>
        <v>0</v>
      </c>
      <c r="CE76" s="54">
        <f t="shared" si="228"/>
        <v>0</v>
      </c>
      <c r="CF76" s="54">
        <f t="shared" si="228"/>
        <v>0</v>
      </c>
      <c r="CG76" s="54">
        <f t="shared" si="228"/>
        <v>0</v>
      </c>
      <c r="CH76" s="54">
        <f t="shared" si="228"/>
        <v>0</v>
      </c>
      <c r="CI76" s="54">
        <f t="shared" si="228"/>
        <v>0</v>
      </c>
      <c r="CJ76" s="54">
        <f t="shared" si="228"/>
        <v>0</v>
      </c>
      <c r="CK76" s="54">
        <f t="shared" si="228"/>
        <v>0</v>
      </c>
      <c r="CL76" s="54">
        <f t="shared" si="228"/>
        <v>0</v>
      </c>
      <c r="CM76" s="54">
        <f t="shared" si="228"/>
        <v>0</v>
      </c>
      <c r="CN76" s="54">
        <f t="shared" si="228"/>
        <v>0</v>
      </c>
      <c r="CO76" s="54">
        <f t="shared" si="228"/>
        <v>0</v>
      </c>
      <c r="CP76" s="54">
        <f t="shared" si="228"/>
        <v>0</v>
      </c>
      <c r="CQ76" s="54">
        <f t="shared" si="228"/>
        <v>0</v>
      </c>
      <c r="CR76" s="54">
        <f t="shared" si="228"/>
        <v>0</v>
      </c>
      <c r="CS76" s="54">
        <f t="shared" si="228"/>
        <v>0</v>
      </c>
      <c r="CT76" s="54">
        <f t="shared" si="228"/>
        <v>0</v>
      </c>
      <c r="CU76" s="54">
        <f t="shared" si="228"/>
        <v>0</v>
      </c>
      <c r="CV76" s="54">
        <f t="shared" si="228"/>
        <v>0</v>
      </c>
      <c r="CW76" s="54">
        <f t="shared" si="228"/>
        <v>0</v>
      </c>
      <c r="CX76" s="54">
        <f t="shared" si="228"/>
        <v>0</v>
      </c>
      <c r="CY76" s="54">
        <f t="shared" si="228"/>
        <v>0</v>
      </c>
      <c r="CZ76" s="54">
        <f t="shared" si="228"/>
        <v>0</v>
      </c>
      <c r="DA76" s="54">
        <f t="shared" si="228"/>
        <v>0</v>
      </c>
      <c r="DB76" s="54">
        <f t="shared" si="228"/>
        <v>0</v>
      </c>
      <c r="DC76" s="54">
        <f t="shared" si="228"/>
        <v>0</v>
      </c>
      <c r="DD76" s="54">
        <f t="shared" si="228"/>
        <v>0</v>
      </c>
      <c r="DE76" s="54">
        <f t="shared" si="228"/>
        <v>0</v>
      </c>
      <c r="DF76" s="54">
        <f t="shared" si="228"/>
        <v>0</v>
      </c>
      <c r="DG76" s="54">
        <f t="shared" si="228"/>
        <v>0</v>
      </c>
      <c r="DH76" s="54">
        <f t="shared" si="228"/>
        <v>0</v>
      </c>
      <c r="DI76" s="54">
        <f t="shared" si="228"/>
        <v>0</v>
      </c>
      <c r="DJ76" s="54">
        <f t="shared" si="228"/>
        <v>0</v>
      </c>
      <c r="DK76" s="54">
        <f t="shared" si="228"/>
        <v>0</v>
      </c>
      <c r="DL76" s="54">
        <f t="shared" si="228"/>
        <v>0</v>
      </c>
      <c r="DM76" s="54">
        <f t="shared" si="228"/>
        <v>0</v>
      </c>
      <c r="DN76" s="54">
        <f t="shared" si="228"/>
        <v>0</v>
      </c>
      <c r="DO76" s="54">
        <f t="shared" si="228"/>
        <v>0</v>
      </c>
      <c r="DP76" s="54">
        <f t="shared" si="228"/>
        <v>0</v>
      </c>
      <c r="DQ76" s="54">
        <f t="shared" si="228"/>
        <v>0</v>
      </c>
      <c r="DR76" s="54">
        <f t="shared" si="228"/>
        <v>0</v>
      </c>
      <c r="DS76" s="54">
        <f t="shared" si="228"/>
        <v>0</v>
      </c>
      <c r="DT76" s="54">
        <f t="shared" si="228"/>
        <v>0</v>
      </c>
      <c r="DU76" s="54">
        <f t="shared" si="228"/>
        <v>0</v>
      </c>
      <c r="DV76" s="54">
        <f t="shared" si="228"/>
        <v>0</v>
      </c>
      <c r="DW76" s="54">
        <f t="shared" si="228"/>
        <v>0</v>
      </c>
      <c r="DX76" s="54">
        <f t="shared" si="228"/>
        <v>0</v>
      </c>
      <c r="DY76" s="54">
        <f t="shared" si="228"/>
        <v>0</v>
      </c>
      <c r="DZ76" s="54">
        <f t="shared" si="228"/>
        <v>0</v>
      </c>
      <c r="EA76" s="54">
        <f t="shared" si="228"/>
        <v>0</v>
      </c>
      <c r="EB76" s="54">
        <f t="shared" ref="EB76:GM76" si="229">IF(AND(EA178=1,EB71=1),EB88*0.7*EB75,0)</f>
        <v>0</v>
      </c>
      <c r="EC76" s="54">
        <f t="shared" si="229"/>
        <v>0</v>
      </c>
      <c r="ED76" s="54">
        <f t="shared" si="229"/>
        <v>0</v>
      </c>
      <c r="EE76" s="54">
        <f t="shared" si="229"/>
        <v>0</v>
      </c>
      <c r="EF76" s="54">
        <f t="shared" si="229"/>
        <v>0</v>
      </c>
      <c r="EG76" s="54">
        <f t="shared" si="229"/>
        <v>0</v>
      </c>
      <c r="EH76" s="54">
        <f t="shared" si="229"/>
        <v>0</v>
      </c>
      <c r="EI76" s="54">
        <f t="shared" si="229"/>
        <v>0</v>
      </c>
      <c r="EJ76" s="54">
        <f t="shared" si="229"/>
        <v>0</v>
      </c>
      <c r="EK76" s="54">
        <f t="shared" si="229"/>
        <v>0</v>
      </c>
      <c r="EL76" s="54">
        <f t="shared" si="229"/>
        <v>0</v>
      </c>
      <c r="EM76" s="54">
        <f t="shared" si="229"/>
        <v>0</v>
      </c>
      <c r="EN76" s="54">
        <f t="shared" si="229"/>
        <v>0</v>
      </c>
      <c r="EO76" s="54">
        <f t="shared" si="229"/>
        <v>0</v>
      </c>
      <c r="EP76" s="54">
        <f t="shared" si="229"/>
        <v>0</v>
      </c>
      <c r="EQ76" s="54">
        <f t="shared" si="229"/>
        <v>0</v>
      </c>
      <c r="ER76" s="54">
        <f t="shared" si="229"/>
        <v>0</v>
      </c>
      <c r="ES76" s="54">
        <f t="shared" si="229"/>
        <v>0</v>
      </c>
      <c r="ET76" s="54">
        <f t="shared" si="229"/>
        <v>0</v>
      </c>
      <c r="EU76" s="54">
        <f t="shared" si="229"/>
        <v>0</v>
      </c>
      <c r="EV76" s="54">
        <f t="shared" si="229"/>
        <v>0</v>
      </c>
      <c r="EW76" s="54">
        <f t="shared" si="229"/>
        <v>0</v>
      </c>
      <c r="EX76" s="54">
        <f t="shared" si="229"/>
        <v>0</v>
      </c>
      <c r="EY76" s="54">
        <f t="shared" si="229"/>
        <v>0</v>
      </c>
      <c r="EZ76" s="54">
        <f t="shared" si="229"/>
        <v>0</v>
      </c>
      <c r="FA76" s="54">
        <f t="shared" si="229"/>
        <v>0</v>
      </c>
      <c r="FB76" s="54">
        <f t="shared" si="229"/>
        <v>0</v>
      </c>
      <c r="FC76" s="54">
        <f t="shared" si="229"/>
        <v>0</v>
      </c>
      <c r="FD76" s="54">
        <f t="shared" si="229"/>
        <v>0</v>
      </c>
      <c r="FE76" s="54">
        <f t="shared" si="229"/>
        <v>0</v>
      </c>
      <c r="FF76" s="54">
        <f t="shared" si="229"/>
        <v>0</v>
      </c>
      <c r="FG76" s="54">
        <f t="shared" si="229"/>
        <v>0</v>
      </c>
      <c r="FH76" s="54">
        <f t="shared" si="229"/>
        <v>0</v>
      </c>
      <c r="FI76" s="54">
        <f t="shared" si="229"/>
        <v>0</v>
      </c>
      <c r="FJ76" s="54">
        <f t="shared" si="229"/>
        <v>0</v>
      </c>
      <c r="FK76" s="54">
        <f t="shared" si="229"/>
        <v>0</v>
      </c>
      <c r="FL76" s="54">
        <f t="shared" si="229"/>
        <v>0</v>
      </c>
      <c r="FM76" s="54">
        <f t="shared" si="229"/>
        <v>0</v>
      </c>
      <c r="FN76" s="54">
        <f t="shared" si="229"/>
        <v>0</v>
      </c>
      <c r="FO76" s="54">
        <f t="shared" si="229"/>
        <v>0</v>
      </c>
      <c r="FP76" s="54">
        <f t="shared" si="229"/>
        <v>0</v>
      </c>
      <c r="FQ76" s="54">
        <f t="shared" si="229"/>
        <v>0</v>
      </c>
      <c r="FR76" s="54">
        <f t="shared" si="229"/>
        <v>0</v>
      </c>
      <c r="FS76" s="54">
        <f t="shared" si="229"/>
        <v>0</v>
      </c>
      <c r="FT76" s="54">
        <f t="shared" si="229"/>
        <v>0</v>
      </c>
      <c r="FU76" s="54">
        <f t="shared" si="229"/>
        <v>0</v>
      </c>
      <c r="FV76" s="54">
        <f t="shared" si="229"/>
        <v>0</v>
      </c>
      <c r="FW76" s="54">
        <f t="shared" si="229"/>
        <v>0</v>
      </c>
      <c r="FX76" s="54">
        <f t="shared" si="229"/>
        <v>0</v>
      </c>
      <c r="FY76" s="54">
        <f t="shared" si="229"/>
        <v>0</v>
      </c>
      <c r="FZ76" s="54">
        <f t="shared" si="229"/>
        <v>0</v>
      </c>
      <c r="GA76" s="54">
        <f t="shared" si="229"/>
        <v>0</v>
      </c>
      <c r="GB76" s="54">
        <f t="shared" si="229"/>
        <v>0</v>
      </c>
      <c r="GC76" s="54">
        <f t="shared" si="229"/>
        <v>0</v>
      </c>
      <c r="GD76" s="54">
        <f t="shared" si="229"/>
        <v>0</v>
      </c>
      <c r="GE76" s="54">
        <f t="shared" si="229"/>
        <v>0</v>
      </c>
      <c r="GF76" s="54">
        <f t="shared" si="229"/>
        <v>0</v>
      </c>
      <c r="GG76" s="54">
        <f t="shared" si="229"/>
        <v>0</v>
      </c>
      <c r="GH76" s="54">
        <f t="shared" si="229"/>
        <v>0</v>
      </c>
      <c r="GI76" s="54">
        <f t="shared" si="229"/>
        <v>0</v>
      </c>
      <c r="GJ76" s="54">
        <f t="shared" si="229"/>
        <v>0</v>
      </c>
      <c r="GK76" s="54">
        <f t="shared" si="229"/>
        <v>0</v>
      </c>
      <c r="GL76" s="54">
        <f t="shared" si="229"/>
        <v>0</v>
      </c>
      <c r="GM76" s="54">
        <f t="shared" si="229"/>
        <v>0</v>
      </c>
      <c r="GN76" s="54">
        <f t="shared" ref="GN76:IR76" si="230">IF(AND(GM178=1,GN71=1),GN88*0.7*GN75,0)</f>
        <v>0</v>
      </c>
      <c r="GO76" s="54">
        <f t="shared" si="230"/>
        <v>0</v>
      </c>
      <c r="GP76" s="54">
        <f t="shared" si="230"/>
        <v>0</v>
      </c>
      <c r="GQ76" s="54">
        <f t="shared" si="230"/>
        <v>0</v>
      </c>
      <c r="GR76" s="54">
        <f t="shared" si="230"/>
        <v>0</v>
      </c>
      <c r="GS76" s="54">
        <f t="shared" si="230"/>
        <v>0</v>
      </c>
      <c r="GT76" s="54">
        <f t="shared" si="230"/>
        <v>0</v>
      </c>
      <c r="GU76" s="54">
        <f t="shared" si="230"/>
        <v>0</v>
      </c>
      <c r="GV76" s="54">
        <f t="shared" si="230"/>
        <v>0</v>
      </c>
      <c r="GW76" s="54">
        <f t="shared" si="230"/>
        <v>0</v>
      </c>
      <c r="GX76" s="54">
        <f t="shared" si="230"/>
        <v>0</v>
      </c>
      <c r="GY76" s="54">
        <f t="shared" si="230"/>
        <v>0</v>
      </c>
      <c r="GZ76" s="54">
        <f t="shared" si="230"/>
        <v>0</v>
      </c>
      <c r="HA76" s="54">
        <f t="shared" si="230"/>
        <v>0</v>
      </c>
      <c r="HB76" s="54">
        <f t="shared" si="230"/>
        <v>0</v>
      </c>
      <c r="HC76" s="54">
        <f t="shared" si="230"/>
        <v>0</v>
      </c>
      <c r="HD76" s="54">
        <f t="shared" si="230"/>
        <v>0</v>
      </c>
      <c r="HE76" s="54">
        <f t="shared" si="230"/>
        <v>0</v>
      </c>
      <c r="HF76" s="54">
        <f t="shared" si="230"/>
        <v>0</v>
      </c>
      <c r="HG76" s="54">
        <f t="shared" si="230"/>
        <v>0</v>
      </c>
      <c r="HH76" s="54">
        <f t="shared" si="230"/>
        <v>0</v>
      </c>
      <c r="HI76" s="54">
        <f t="shared" si="230"/>
        <v>0</v>
      </c>
      <c r="HJ76" s="54">
        <f t="shared" si="230"/>
        <v>0</v>
      </c>
      <c r="HK76" s="54">
        <f t="shared" si="230"/>
        <v>0</v>
      </c>
      <c r="HL76" s="54">
        <f t="shared" si="230"/>
        <v>0</v>
      </c>
      <c r="HM76" s="54">
        <f t="shared" si="230"/>
        <v>0</v>
      </c>
      <c r="HN76" s="54">
        <f t="shared" si="230"/>
        <v>0</v>
      </c>
      <c r="HO76" s="54">
        <f t="shared" si="230"/>
        <v>0</v>
      </c>
      <c r="HP76" s="54">
        <f t="shared" si="230"/>
        <v>0</v>
      </c>
      <c r="HQ76" s="54">
        <f t="shared" si="230"/>
        <v>0</v>
      </c>
      <c r="HR76" s="54">
        <f t="shared" si="230"/>
        <v>0</v>
      </c>
      <c r="HS76" s="54">
        <f t="shared" si="230"/>
        <v>0</v>
      </c>
      <c r="HT76" s="54">
        <f t="shared" si="230"/>
        <v>0</v>
      </c>
      <c r="HU76" s="54">
        <f t="shared" si="230"/>
        <v>0</v>
      </c>
      <c r="HV76" s="54">
        <f t="shared" si="230"/>
        <v>0</v>
      </c>
      <c r="HW76" s="54">
        <f t="shared" si="230"/>
        <v>0</v>
      </c>
      <c r="HX76" s="54">
        <f t="shared" si="230"/>
        <v>0</v>
      </c>
      <c r="HY76" s="54">
        <f t="shared" si="230"/>
        <v>0</v>
      </c>
      <c r="HZ76" s="54">
        <f t="shared" si="230"/>
        <v>0</v>
      </c>
      <c r="IA76" s="54">
        <f t="shared" si="230"/>
        <v>0</v>
      </c>
      <c r="IB76" s="54">
        <f t="shared" si="230"/>
        <v>0</v>
      </c>
      <c r="IC76" s="54">
        <f t="shared" si="230"/>
        <v>0</v>
      </c>
      <c r="ID76" s="54">
        <f t="shared" si="230"/>
        <v>0</v>
      </c>
      <c r="IE76" s="54">
        <f t="shared" si="230"/>
        <v>0</v>
      </c>
      <c r="IF76" s="54">
        <f t="shared" si="230"/>
        <v>0</v>
      </c>
      <c r="IG76" s="54">
        <f t="shared" si="230"/>
        <v>0</v>
      </c>
      <c r="IH76" s="54">
        <f t="shared" si="230"/>
        <v>0</v>
      </c>
      <c r="II76" s="54">
        <f t="shared" si="230"/>
        <v>0</v>
      </c>
      <c r="IJ76" s="54">
        <f t="shared" si="230"/>
        <v>0</v>
      </c>
      <c r="IK76" s="54">
        <f t="shared" si="230"/>
        <v>0</v>
      </c>
      <c r="IL76" s="54">
        <f t="shared" si="230"/>
        <v>0</v>
      </c>
      <c r="IM76" s="54">
        <f t="shared" si="230"/>
        <v>0</v>
      </c>
      <c r="IN76" s="54">
        <f t="shared" si="230"/>
        <v>0</v>
      </c>
      <c r="IO76" s="54">
        <f t="shared" si="230"/>
        <v>0</v>
      </c>
      <c r="IP76" s="54">
        <f t="shared" si="230"/>
        <v>0</v>
      </c>
      <c r="IQ76" s="54">
        <f t="shared" si="230"/>
        <v>0</v>
      </c>
      <c r="IR76" s="54">
        <f t="shared" si="230"/>
        <v>0</v>
      </c>
    </row>
    <row r="77" spans="1:252" s="7" customFormat="1" hidden="1" x14ac:dyDescent="0.25">
      <c r="A77" s="177"/>
      <c r="B77" s="54"/>
      <c r="C77" s="54">
        <f>IF(AND(B178=1,C72=1),C88*0.7*C75,0)</f>
        <v>0</v>
      </c>
      <c r="D77" s="54">
        <f t="shared" ref="D77:BO77" si="231">IF(AND(C178=1,D72=1),D88*0.7*D75,0)</f>
        <v>0</v>
      </c>
      <c r="E77" s="54">
        <f t="shared" si="231"/>
        <v>0</v>
      </c>
      <c r="F77" s="54">
        <f t="shared" si="231"/>
        <v>0</v>
      </c>
      <c r="G77" s="54">
        <f t="shared" si="231"/>
        <v>0</v>
      </c>
      <c r="H77" s="54">
        <f t="shared" si="231"/>
        <v>0</v>
      </c>
      <c r="I77" s="54">
        <f t="shared" si="231"/>
        <v>0</v>
      </c>
      <c r="J77" s="54">
        <f t="shared" si="231"/>
        <v>0</v>
      </c>
      <c r="K77" s="54">
        <f t="shared" si="231"/>
        <v>0</v>
      </c>
      <c r="L77" s="54">
        <f t="shared" si="231"/>
        <v>0</v>
      </c>
      <c r="M77" s="54">
        <f t="shared" si="231"/>
        <v>0</v>
      </c>
      <c r="N77" s="54">
        <f t="shared" si="231"/>
        <v>0</v>
      </c>
      <c r="O77" s="54">
        <f t="shared" si="231"/>
        <v>0</v>
      </c>
      <c r="P77" s="54">
        <f t="shared" si="231"/>
        <v>0</v>
      </c>
      <c r="Q77" s="54">
        <f t="shared" si="231"/>
        <v>0</v>
      </c>
      <c r="R77" s="54">
        <f t="shared" si="231"/>
        <v>0</v>
      </c>
      <c r="S77" s="54">
        <f t="shared" si="231"/>
        <v>0</v>
      </c>
      <c r="T77" s="54">
        <f t="shared" si="231"/>
        <v>0</v>
      </c>
      <c r="U77" s="54">
        <f t="shared" si="231"/>
        <v>0</v>
      </c>
      <c r="V77" s="54">
        <f t="shared" si="231"/>
        <v>0</v>
      </c>
      <c r="W77" s="54">
        <f t="shared" si="231"/>
        <v>0</v>
      </c>
      <c r="X77" s="54">
        <f t="shared" si="231"/>
        <v>0</v>
      </c>
      <c r="Y77" s="54">
        <f t="shared" si="231"/>
        <v>0</v>
      </c>
      <c r="Z77" s="54">
        <f t="shared" si="231"/>
        <v>0</v>
      </c>
      <c r="AA77" s="54">
        <f t="shared" si="231"/>
        <v>0</v>
      </c>
      <c r="AB77" s="54">
        <f t="shared" si="231"/>
        <v>0</v>
      </c>
      <c r="AC77" s="54">
        <f t="shared" si="231"/>
        <v>0</v>
      </c>
      <c r="AD77" s="54">
        <f t="shared" si="231"/>
        <v>0</v>
      </c>
      <c r="AE77" s="54">
        <f t="shared" si="231"/>
        <v>0</v>
      </c>
      <c r="AF77" s="54">
        <f t="shared" si="231"/>
        <v>0</v>
      </c>
      <c r="AG77" s="54">
        <f t="shared" si="231"/>
        <v>0</v>
      </c>
      <c r="AH77" s="54">
        <f t="shared" si="231"/>
        <v>0</v>
      </c>
      <c r="AI77" s="54">
        <f t="shared" si="231"/>
        <v>0</v>
      </c>
      <c r="AJ77" s="54">
        <f t="shared" si="231"/>
        <v>0</v>
      </c>
      <c r="AK77" s="54">
        <f t="shared" si="231"/>
        <v>0</v>
      </c>
      <c r="AL77" s="54">
        <f t="shared" si="231"/>
        <v>0</v>
      </c>
      <c r="AM77" s="54">
        <f t="shared" si="231"/>
        <v>0</v>
      </c>
      <c r="AN77" s="54">
        <f t="shared" si="231"/>
        <v>0</v>
      </c>
      <c r="AO77" s="54">
        <f t="shared" si="231"/>
        <v>0</v>
      </c>
      <c r="AP77" s="54">
        <f t="shared" si="231"/>
        <v>0</v>
      </c>
      <c r="AQ77" s="54">
        <f t="shared" si="231"/>
        <v>0</v>
      </c>
      <c r="AR77" s="54">
        <f t="shared" si="231"/>
        <v>0</v>
      </c>
      <c r="AS77" s="54">
        <f t="shared" si="231"/>
        <v>0</v>
      </c>
      <c r="AT77" s="54">
        <f t="shared" si="231"/>
        <v>0</v>
      </c>
      <c r="AU77" s="54">
        <f t="shared" si="231"/>
        <v>0</v>
      </c>
      <c r="AV77" s="54">
        <f t="shared" si="231"/>
        <v>0</v>
      </c>
      <c r="AW77" s="54">
        <f t="shared" si="231"/>
        <v>0</v>
      </c>
      <c r="AX77" s="54">
        <f t="shared" si="231"/>
        <v>0</v>
      </c>
      <c r="AY77" s="54">
        <f t="shared" si="231"/>
        <v>0</v>
      </c>
      <c r="AZ77" s="54">
        <f t="shared" si="231"/>
        <v>0</v>
      </c>
      <c r="BA77" s="54">
        <f t="shared" si="231"/>
        <v>0</v>
      </c>
      <c r="BB77" s="54">
        <f t="shared" si="231"/>
        <v>0</v>
      </c>
      <c r="BC77" s="54">
        <f t="shared" si="231"/>
        <v>0</v>
      </c>
      <c r="BD77" s="54">
        <f t="shared" si="231"/>
        <v>0</v>
      </c>
      <c r="BE77" s="54">
        <f t="shared" si="231"/>
        <v>0</v>
      </c>
      <c r="BF77" s="54">
        <f t="shared" si="231"/>
        <v>0</v>
      </c>
      <c r="BG77" s="54">
        <f t="shared" si="231"/>
        <v>0</v>
      </c>
      <c r="BH77" s="54">
        <f t="shared" si="231"/>
        <v>0</v>
      </c>
      <c r="BI77" s="54">
        <f t="shared" si="231"/>
        <v>0</v>
      </c>
      <c r="BJ77" s="54">
        <f t="shared" si="231"/>
        <v>0</v>
      </c>
      <c r="BK77" s="54">
        <f t="shared" si="231"/>
        <v>0</v>
      </c>
      <c r="BL77" s="54">
        <f t="shared" si="231"/>
        <v>0</v>
      </c>
      <c r="BM77" s="54">
        <f t="shared" si="231"/>
        <v>0</v>
      </c>
      <c r="BN77" s="54">
        <f t="shared" si="231"/>
        <v>0</v>
      </c>
      <c r="BO77" s="54">
        <f t="shared" si="231"/>
        <v>0</v>
      </c>
      <c r="BP77" s="54">
        <f t="shared" ref="BP77:EA77" si="232">IF(AND(BO178=1,BP72=1),BP88*0.7*BP75,0)</f>
        <v>0</v>
      </c>
      <c r="BQ77" s="54">
        <f t="shared" si="232"/>
        <v>0</v>
      </c>
      <c r="BR77" s="54">
        <f t="shared" si="232"/>
        <v>0</v>
      </c>
      <c r="BS77" s="54">
        <f t="shared" si="232"/>
        <v>0</v>
      </c>
      <c r="BT77" s="54">
        <f t="shared" si="232"/>
        <v>0</v>
      </c>
      <c r="BU77" s="54">
        <f t="shared" si="232"/>
        <v>0</v>
      </c>
      <c r="BV77" s="54">
        <f t="shared" si="232"/>
        <v>0</v>
      </c>
      <c r="BW77" s="54">
        <f t="shared" si="232"/>
        <v>0</v>
      </c>
      <c r="BX77" s="54">
        <f t="shared" si="232"/>
        <v>0</v>
      </c>
      <c r="BY77" s="54">
        <f t="shared" si="232"/>
        <v>0</v>
      </c>
      <c r="BZ77" s="54">
        <f t="shared" si="232"/>
        <v>0</v>
      </c>
      <c r="CA77" s="54">
        <f t="shared" si="232"/>
        <v>0</v>
      </c>
      <c r="CB77" s="54">
        <f t="shared" si="232"/>
        <v>0</v>
      </c>
      <c r="CC77" s="54">
        <f t="shared" si="232"/>
        <v>0</v>
      </c>
      <c r="CD77" s="54">
        <f t="shared" si="232"/>
        <v>0</v>
      </c>
      <c r="CE77" s="54">
        <f t="shared" si="232"/>
        <v>0</v>
      </c>
      <c r="CF77" s="54">
        <f t="shared" si="232"/>
        <v>0</v>
      </c>
      <c r="CG77" s="54">
        <f t="shared" si="232"/>
        <v>0</v>
      </c>
      <c r="CH77" s="54">
        <f t="shared" si="232"/>
        <v>0</v>
      </c>
      <c r="CI77" s="54">
        <f t="shared" si="232"/>
        <v>0</v>
      </c>
      <c r="CJ77" s="54">
        <f t="shared" si="232"/>
        <v>0</v>
      </c>
      <c r="CK77" s="54">
        <f t="shared" si="232"/>
        <v>0</v>
      </c>
      <c r="CL77" s="54">
        <f t="shared" si="232"/>
        <v>0</v>
      </c>
      <c r="CM77" s="54">
        <f t="shared" si="232"/>
        <v>0</v>
      </c>
      <c r="CN77" s="54">
        <f t="shared" si="232"/>
        <v>0</v>
      </c>
      <c r="CO77" s="54">
        <f t="shared" si="232"/>
        <v>0</v>
      </c>
      <c r="CP77" s="54">
        <f t="shared" si="232"/>
        <v>0</v>
      </c>
      <c r="CQ77" s="54">
        <f t="shared" si="232"/>
        <v>0</v>
      </c>
      <c r="CR77" s="54">
        <f t="shared" si="232"/>
        <v>0</v>
      </c>
      <c r="CS77" s="54">
        <f t="shared" si="232"/>
        <v>0</v>
      </c>
      <c r="CT77" s="54">
        <f t="shared" si="232"/>
        <v>0</v>
      </c>
      <c r="CU77" s="54">
        <f t="shared" si="232"/>
        <v>0</v>
      </c>
      <c r="CV77" s="54">
        <f t="shared" si="232"/>
        <v>0</v>
      </c>
      <c r="CW77" s="54">
        <f t="shared" si="232"/>
        <v>0</v>
      </c>
      <c r="CX77" s="54">
        <f t="shared" si="232"/>
        <v>0</v>
      </c>
      <c r="CY77" s="54">
        <f t="shared" si="232"/>
        <v>0</v>
      </c>
      <c r="CZ77" s="54">
        <f t="shared" si="232"/>
        <v>0</v>
      </c>
      <c r="DA77" s="54">
        <f t="shared" si="232"/>
        <v>0</v>
      </c>
      <c r="DB77" s="54">
        <f t="shared" si="232"/>
        <v>0</v>
      </c>
      <c r="DC77" s="54">
        <f t="shared" si="232"/>
        <v>0</v>
      </c>
      <c r="DD77" s="54">
        <f t="shared" si="232"/>
        <v>0</v>
      </c>
      <c r="DE77" s="54">
        <f t="shared" si="232"/>
        <v>0</v>
      </c>
      <c r="DF77" s="54">
        <f t="shared" si="232"/>
        <v>0</v>
      </c>
      <c r="DG77" s="54">
        <f t="shared" si="232"/>
        <v>0</v>
      </c>
      <c r="DH77" s="54">
        <f t="shared" si="232"/>
        <v>0</v>
      </c>
      <c r="DI77" s="54">
        <f t="shared" si="232"/>
        <v>0</v>
      </c>
      <c r="DJ77" s="54">
        <f t="shared" si="232"/>
        <v>0</v>
      </c>
      <c r="DK77" s="54">
        <f t="shared" si="232"/>
        <v>0</v>
      </c>
      <c r="DL77" s="54">
        <f t="shared" si="232"/>
        <v>0</v>
      </c>
      <c r="DM77" s="54">
        <f t="shared" si="232"/>
        <v>0</v>
      </c>
      <c r="DN77" s="54">
        <f t="shared" si="232"/>
        <v>0</v>
      </c>
      <c r="DO77" s="54">
        <f t="shared" si="232"/>
        <v>0</v>
      </c>
      <c r="DP77" s="54">
        <f t="shared" si="232"/>
        <v>0</v>
      </c>
      <c r="DQ77" s="54">
        <f t="shared" si="232"/>
        <v>0</v>
      </c>
      <c r="DR77" s="54">
        <f t="shared" si="232"/>
        <v>0</v>
      </c>
      <c r="DS77" s="54">
        <f t="shared" si="232"/>
        <v>0</v>
      </c>
      <c r="DT77" s="54">
        <f t="shared" si="232"/>
        <v>0</v>
      </c>
      <c r="DU77" s="54">
        <f t="shared" si="232"/>
        <v>0</v>
      </c>
      <c r="DV77" s="54">
        <f t="shared" si="232"/>
        <v>0</v>
      </c>
      <c r="DW77" s="54">
        <f t="shared" si="232"/>
        <v>0</v>
      </c>
      <c r="DX77" s="54">
        <f t="shared" si="232"/>
        <v>0</v>
      </c>
      <c r="DY77" s="54">
        <f t="shared" si="232"/>
        <v>0</v>
      </c>
      <c r="DZ77" s="54">
        <f t="shared" si="232"/>
        <v>0</v>
      </c>
      <c r="EA77" s="54">
        <f t="shared" si="232"/>
        <v>0</v>
      </c>
      <c r="EB77" s="54">
        <f t="shared" ref="EB77:GM77" si="233">IF(AND(EA178=1,EB72=1),EB88*0.7*EB75,0)</f>
        <v>0</v>
      </c>
      <c r="EC77" s="54">
        <f t="shared" si="233"/>
        <v>0</v>
      </c>
      <c r="ED77" s="54">
        <f t="shared" si="233"/>
        <v>0</v>
      </c>
      <c r="EE77" s="54">
        <f t="shared" si="233"/>
        <v>0</v>
      </c>
      <c r="EF77" s="54">
        <f t="shared" si="233"/>
        <v>0</v>
      </c>
      <c r="EG77" s="54">
        <f t="shared" si="233"/>
        <v>0</v>
      </c>
      <c r="EH77" s="54">
        <f t="shared" si="233"/>
        <v>0</v>
      </c>
      <c r="EI77" s="54">
        <f t="shared" si="233"/>
        <v>0</v>
      </c>
      <c r="EJ77" s="54">
        <f t="shared" si="233"/>
        <v>0</v>
      </c>
      <c r="EK77" s="54">
        <f t="shared" si="233"/>
        <v>0</v>
      </c>
      <c r="EL77" s="54">
        <f t="shared" si="233"/>
        <v>0</v>
      </c>
      <c r="EM77" s="54">
        <f t="shared" si="233"/>
        <v>0</v>
      </c>
      <c r="EN77" s="54">
        <f t="shared" si="233"/>
        <v>0</v>
      </c>
      <c r="EO77" s="54">
        <f t="shared" si="233"/>
        <v>0</v>
      </c>
      <c r="EP77" s="54">
        <f t="shared" si="233"/>
        <v>0</v>
      </c>
      <c r="EQ77" s="54">
        <f t="shared" si="233"/>
        <v>1785.5893942581631</v>
      </c>
      <c r="ER77" s="54">
        <f t="shared" si="233"/>
        <v>1376.4087383904534</v>
      </c>
      <c r="ES77" s="54">
        <f t="shared" si="233"/>
        <v>1063.5621321302588</v>
      </c>
      <c r="ET77" s="54">
        <f t="shared" si="233"/>
        <v>823.24972945596528</v>
      </c>
      <c r="EU77" s="54">
        <f t="shared" si="233"/>
        <v>637.72624297888649</v>
      </c>
      <c r="EV77" s="54">
        <f t="shared" si="233"/>
        <v>493.2780031364295</v>
      </c>
      <c r="EW77" s="54">
        <f t="shared" si="233"/>
        <v>379.93058443133265</v>
      </c>
      <c r="EX77" s="54">
        <f t="shared" si="233"/>
        <v>289.82106237731796</v>
      </c>
      <c r="EY77" s="54">
        <f t="shared" si="233"/>
        <v>217.38126326398196</v>
      </c>
      <c r="EZ77" s="54">
        <f t="shared" si="233"/>
        <v>163.01087123835561</v>
      </c>
      <c r="FA77" s="54">
        <f t="shared" si="233"/>
        <v>141.64921261314967</v>
      </c>
      <c r="FB77" s="54">
        <f t="shared" si="233"/>
        <v>143.82820133878676</v>
      </c>
      <c r="FC77" s="54">
        <f t="shared" si="233"/>
        <v>145.26780282100017</v>
      </c>
      <c r="FD77" s="54">
        <f t="shared" si="233"/>
        <v>145.96240801311004</v>
      </c>
      <c r="FE77" s="54">
        <f t="shared" si="233"/>
        <v>0</v>
      </c>
      <c r="FF77" s="54">
        <f t="shared" si="233"/>
        <v>0</v>
      </c>
      <c r="FG77" s="54">
        <f t="shared" si="233"/>
        <v>0</v>
      </c>
      <c r="FH77" s="54">
        <f t="shared" si="233"/>
        <v>0</v>
      </c>
      <c r="FI77" s="54">
        <f t="shared" si="233"/>
        <v>0</v>
      </c>
      <c r="FJ77" s="54">
        <f t="shared" si="233"/>
        <v>0</v>
      </c>
      <c r="FK77" s="54">
        <f t="shared" si="233"/>
        <v>0</v>
      </c>
      <c r="FL77" s="54">
        <f t="shared" si="233"/>
        <v>0</v>
      </c>
      <c r="FM77" s="54">
        <f t="shared" si="233"/>
        <v>0</v>
      </c>
      <c r="FN77" s="54">
        <f t="shared" si="233"/>
        <v>0</v>
      </c>
      <c r="FO77" s="54">
        <f t="shared" si="233"/>
        <v>0</v>
      </c>
      <c r="FP77" s="54">
        <f t="shared" si="233"/>
        <v>0</v>
      </c>
      <c r="FQ77" s="54">
        <f t="shared" si="233"/>
        <v>0</v>
      </c>
      <c r="FR77" s="54">
        <f t="shared" si="233"/>
        <v>0</v>
      </c>
      <c r="FS77" s="54">
        <f t="shared" si="233"/>
        <v>0</v>
      </c>
      <c r="FT77" s="54">
        <f t="shared" si="233"/>
        <v>0</v>
      </c>
      <c r="FU77" s="54">
        <f t="shared" si="233"/>
        <v>0</v>
      </c>
      <c r="FV77" s="54">
        <f t="shared" si="233"/>
        <v>0</v>
      </c>
      <c r="FW77" s="54">
        <f t="shared" si="233"/>
        <v>0</v>
      </c>
      <c r="FX77" s="54">
        <f t="shared" si="233"/>
        <v>0</v>
      </c>
      <c r="FY77" s="54">
        <f t="shared" si="233"/>
        <v>0</v>
      </c>
      <c r="FZ77" s="54">
        <f t="shared" si="233"/>
        <v>0</v>
      </c>
      <c r="GA77" s="54">
        <f t="shared" si="233"/>
        <v>0</v>
      </c>
      <c r="GB77" s="54">
        <f t="shared" si="233"/>
        <v>0</v>
      </c>
      <c r="GC77" s="54">
        <f t="shared" si="233"/>
        <v>0</v>
      </c>
      <c r="GD77" s="54">
        <f t="shared" si="233"/>
        <v>0</v>
      </c>
      <c r="GE77" s="54">
        <f t="shared" si="233"/>
        <v>0</v>
      </c>
      <c r="GF77" s="54">
        <f t="shared" si="233"/>
        <v>0</v>
      </c>
      <c r="GG77" s="54">
        <f t="shared" si="233"/>
        <v>0</v>
      </c>
      <c r="GH77" s="54">
        <f t="shared" si="233"/>
        <v>0</v>
      </c>
      <c r="GI77" s="54">
        <f t="shared" si="233"/>
        <v>0</v>
      </c>
      <c r="GJ77" s="54">
        <f t="shared" si="233"/>
        <v>0</v>
      </c>
      <c r="GK77" s="54">
        <f t="shared" si="233"/>
        <v>0</v>
      </c>
      <c r="GL77" s="54">
        <f t="shared" si="233"/>
        <v>0</v>
      </c>
      <c r="GM77" s="54">
        <f t="shared" si="233"/>
        <v>0</v>
      </c>
      <c r="GN77" s="54">
        <f t="shared" ref="GN77:IR77" si="234">IF(AND(GM178=1,GN72=1),GN88*0.7*GN75,0)</f>
        <v>0</v>
      </c>
      <c r="GO77" s="54">
        <f t="shared" si="234"/>
        <v>0</v>
      </c>
      <c r="GP77" s="54">
        <f t="shared" si="234"/>
        <v>0</v>
      </c>
      <c r="GQ77" s="54">
        <f t="shared" si="234"/>
        <v>0</v>
      </c>
      <c r="GR77" s="54">
        <f t="shared" si="234"/>
        <v>0</v>
      </c>
      <c r="GS77" s="54">
        <f t="shared" si="234"/>
        <v>0</v>
      </c>
      <c r="GT77" s="54">
        <f t="shared" si="234"/>
        <v>0</v>
      </c>
      <c r="GU77" s="54">
        <f t="shared" si="234"/>
        <v>0</v>
      </c>
      <c r="GV77" s="54">
        <f t="shared" si="234"/>
        <v>0</v>
      </c>
      <c r="GW77" s="54">
        <f t="shared" si="234"/>
        <v>0</v>
      </c>
      <c r="GX77" s="54">
        <f t="shared" si="234"/>
        <v>0</v>
      </c>
      <c r="GY77" s="54">
        <f t="shared" si="234"/>
        <v>0</v>
      </c>
      <c r="GZ77" s="54">
        <f t="shared" si="234"/>
        <v>0</v>
      </c>
      <c r="HA77" s="54">
        <f t="shared" si="234"/>
        <v>0</v>
      </c>
      <c r="HB77" s="54">
        <f t="shared" si="234"/>
        <v>0</v>
      </c>
      <c r="HC77" s="54">
        <f t="shared" si="234"/>
        <v>0</v>
      </c>
      <c r="HD77" s="54">
        <f t="shared" si="234"/>
        <v>0</v>
      </c>
      <c r="HE77" s="54">
        <f t="shared" si="234"/>
        <v>0</v>
      </c>
      <c r="HF77" s="54">
        <f t="shared" si="234"/>
        <v>0</v>
      </c>
      <c r="HG77" s="54">
        <f t="shared" si="234"/>
        <v>0</v>
      </c>
      <c r="HH77" s="54">
        <f t="shared" si="234"/>
        <v>0</v>
      </c>
      <c r="HI77" s="54">
        <f t="shared" si="234"/>
        <v>0</v>
      </c>
      <c r="HJ77" s="54">
        <f t="shared" si="234"/>
        <v>0</v>
      </c>
      <c r="HK77" s="54">
        <f t="shared" si="234"/>
        <v>0</v>
      </c>
      <c r="HL77" s="54">
        <f t="shared" si="234"/>
        <v>0</v>
      </c>
      <c r="HM77" s="54">
        <f t="shared" si="234"/>
        <v>0</v>
      </c>
      <c r="HN77" s="54">
        <f t="shared" si="234"/>
        <v>0</v>
      </c>
      <c r="HO77" s="54">
        <f t="shared" si="234"/>
        <v>0</v>
      </c>
      <c r="HP77" s="54">
        <f t="shared" si="234"/>
        <v>0</v>
      </c>
      <c r="HQ77" s="54">
        <f t="shared" si="234"/>
        <v>0</v>
      </c>
      <c r="HR77" s="54">
        <f t="shared" si="234"/>
        <v>0</v>
      </c>
      <c r="HS77" s="54">
        <f t="shared" si="234"/>
        <v>0</v>
      </c>
      <c r="HT77" s="54">
        <f t="shared" si="234"/>
        <v>0</v>
      </c>
      <c r="HU77" s="54">
        <f t="shared" si="234"/>
        <v>0</v>
      </c>
      <c r="HV77" s="54">
        <f t="shared" si="234"/>
        <v>0</v>
      </c>
      <c r="HW77" s="54">
        <f t="shared" si="234"/>
        <v>0</v>
      </c>
      <c r="HX77" s="54">
        <f t="shared" si="234"/>
        <v>0</v>
      </c>
      <c r="HY77" s="54">
        <f t="shared" si="234"/>
        <v>0</v>
      </c>
      <c r="HZ77" s="54">
        <f t="shared" si="234"/>
        <v>0</v>
      </c>
      <c r="IA77" s="54">
        <f t="shared" si="234"/>
        <v>0</v>
      </c>
      <c r="IB77" s="54">
        <f t="shared" si="234"/>
        <v>0</v>
      </c>
      <c r="IC77" s="54">
        <f t="shared" si="234"/>
        <v>0</v>
      </c>
      <c r="ID77" s="54">
        <f t="shared" si="234"/>
        <v>0</v>
      </c>
      <c r="IE77" s="54">
        <f t="shared" si="234"/>
        <v>0</v>
      </c>
      <c r="IF77" s="54">
        <f t="shared" si="234"/>
        <v>0</v>
      </c>
      <c r="IG77" s="54">
        <f t="shared" si="234"/>
        <v>0</v>
      </c>
      <c r="IH77" s="54">
        <f t="shared" si="234"/>
        <v>0</v>
      </c>
      <c r="II77" s="54">
        <f t="shared" si="234"/>
        <v>0</v>
      </c>
      <c r="IJ77" s="54">
        <f t="shared" si="234"/>
        <v>0</v>
      </c>
      <c r="IK77" s="54">
        <f t="shared" si="234"/>
        <v>0</v>
      </c>
      <c r="IL77" s="54">
        <f t="shared" si="234"/>
        <v>0</v>
      </c>
      <c r="IM77" s="54">
        <f t="shared" si="234"/>
        <v>0</v>
      </c>
      <c r="IN77" s="54">
        <f t="shared" si="234"/>
        <v>0</v>
      </c>
      <c r="IO77" s="54">
        <f t="shared" si="234"/>
        <v>0</v>
      </c>
      <c r="IP77" s="54">
        <f t="shared" si="234"/>
        <v>0</v>
      </c>
      <c r="IQ77" s="54">
        <f t="shared" si="234"/>
        <v>0</v>
      </c>
      <c r="IR77" s="54">
        <f t="shared" si="234"/>
        <v>0</v>
      </c>
    </row>
    <row r="78" spans="1:252" s="3" customFormat="1" hidden="1" x14ac:dyDescent="0.25">
      <c r="A78" s="182"/>
      <c r="B78" s="55"/>
      <c r="C78" s="55">
        <f>IF(C77&gt;0,C77,C76)</f>
        <v>0</v>
      </c>
      <c r="D78" s="55">
        <f t="shared" ref="D78:BO78" si="235">IF(D77&gt;0,D77,D76)</f>
        <v>0</v>
      </c>
      <c r="E78" s="55">
        <f t="shared" si="235"/>
        <v>0</v>
      </c>
      <c r="F78" s="55">
        <f t="shared" si="235"/>
        <v>0</v>
      </c>
      <c r="G78" s="55">
        <f t="shared" si="235"/>
        <v>0</v>
      </c>
      <c r="H78" s="55">
        <f t="shared" si="235"/>
        <v>0</v>
      </c>
      <c r="I78" s="55">
        <f t="shared" si="235"/>
        <v>0</v>
      </c>
      <c r="J78" s="55">
        <f t="shared" si="235"/>
        <v>0</v>
      </c>
      <c r="K78" s="55">
        <f t="shared" si="235"/>
        <v>0</v>
      </c>
      <c r="L78" s="55">
        <f t="shared" si="235"/>
        <v>0</v>
      </c>
      <c r="M78" s="55">
        <f t="shared" si="235"/>
        <v>0</v>
      </c>
      <c r="N78" s="55">
        <f t="shared" si="235"/>
        <v>0</v>
      </c>
      <c r="O78" s="55">
        <f t="shared" si="235"/>
        <v>0</v>
      </c>
      <c r="P78" s="55">
        <f t="shared" si="235"/>
        <v>0</v>
      </c>
      <c r="Q78" s="55">
        <f t="shared" si="235"/>
        <v>0</v>
      </c>
      <c r="R78" s="55">
        <f t="shared" si="235"/>
        <v>0</v>
      </c>
      <c r="S78" s="55">
        <f t="shared" si="235"/>
        <v>0</v>
      </c>
      <c r="T78" s="55">
        <f t="shared" si="235"/>
        <v>0</v>
      </c>
      <c r="U78" s="55">
        <f t="shared" si="235"/>
        <v>0</v>
      </c>
      <c r="V78" s="55">
        <f t="shared" si="235"/>
        <v>0</v>
      </c>
      <c r="W78" s="55">
        <f t="shared" si="235"/>
        <v>0</v>
      </c>
      <c r="X78" s="55">
        <f t="shared" si="235"/>
        <v>0</v>
      </c>
      <c r="Y78" s="55">
        <f t="shared" si="235"/>
        <v>0</v>
      </c>
      <c r="Z78" s="55">
        <f t="shared" si="235"/>
        <v>0</v>
      </c>
      <c r="AA78" s="55">
        <f t="shared" si="235"/>
        <v>0</v>
      </c>
      <c r="AB78" s="55">
        <f t="shared" si="235"/>
        <v>0</v>
      </c>
      <c r="AC78" s="55">
        <f t="shared" si="235"/>
        <v>0</v>
      </c>
      <c r="AD78" s="55">
        <f t="shared" si="235"/>
        <v>0</v>
      </c>
      <c r="AE78" s="55">
        <f t="shared" si="235"/>
        <v>0</v>
      </c>
      <c r="AF78" s="55">
        <f t="shared" si="235"/>
        <v>0</v>
      </c>
      <c r="AG78" s="55">
        <f t="shared" si="235"/>
        <v>0</v>
      </c>
      <c r="AH78" s="55">
        <f t="shared" si="235"/>
        <v>0</v>
      </c>
      <c r="AI78" s="55">
        <f t="shared" si="235"/>
        <v>0</v>
      </c>
      <c r="AJ78" s="55">
        <f t="shared" si="235"/>
        <v>0</v>
      </c>
      <c r="AK78" s="55">
        <f t="shared" si="235"/>
        <v>0</v>
      </c>
      <c r="AL78" s="55">
        <f t="shared" si="235"/>
        <v>0</v>
      </c>
      <c r="AM78" s="55">
        <f t="shared" si="235"/>
        <v>0</v>
      </c>
      <c r="AN78" s="55">
        <f t="shared" si="235"/>
        <v>0</v>
      </c>
      <c r="AO78" s="55">
        <f t="shared" si="235"/>
        <v>0</v>
      </c>
      <c r="AP78" s="55">
        <f t="shared" si="235"/>
        <v>0</v>
      </c>
      <c r="AQ78" s="55">
        <f t="shared" si="235"/>
        <v>0</v>
      </c>
      <c r="AR78" s="55">
        <f t="shared" si="235"/>
        <v>0</v>
      </c>
      <c r="AS78" s="55">
        <f t="shared" si="235"/>
        <v>0</v>
      </c>
      <c r="AT78" s="55">
        <f t="shared" si="235"/>
        <v>0</v>
      </c>
      <c r="AU78" s="55">
        <f t="shared" si="235"/>
        <v>0</v>
      </c>
      <c r="AV78" s="55">
        <f t="shared" si="235"/>
        <v>0</v>
      </c>
      <c r="AW78" s="55">
        <f t="shared" si="235"/>
        <v>0</v>
      </c>
      <c r="AX78" s="55">
        <f t="shared" si="235"/>
        <v>0</v>
      </c>
      <c r="AY78" s="55">
        <f t="shared" si="235"/>
        <v>0</v>
      </c>
      <c r="AZ78" s="55">
        <f t="shared" si="235"/>
        <v>0</v>
      </c>
      <c r="BA78" s="55">
        <f t="shared" si="235"/>
        <v>0</v>
      </c>
      <c r="BB78" s="55">
        <f t="shared" si="235"/>
        <v>0</v>
      </c>
      <c r="BC78" s="55">
        <f t="shared" si="235"/>
        <v>0</v>
      </c>
      <c r="BD78" s="55">
        <f t="shared" si="235"/>
        <v>0</v>
      </c>
      <c r="BE78" s="55">
        <f t="shared" si="235"/>
        <v>0</v>
      </c>
      <c r="BF78" s="55">
        <f t="shared" si="235"/>
        <v>0</v>
      </c>
      <c r="BG78" s="55">
        <f t="shared" si="235"/>
        <v>0</v>
      </c>
      <c r="BH78" s="55">
        <f t="shared" si="235"/>
        <v>0</v>
      </c>
      <c r="BI78" s="55">
        <f t="shared" si="235"/>
        <v>0</v>
      </c>
      <c r="BJ78" s="55">
        <f t="shared" si="235"/>
        <v>0</v>
      </c>
      <c r="BK78" s="55">
        <f t="shared" si="235"/>
        <v>0</v>
      </c>
      <c r="BL78" s="55">
        <f t="shared" si="235"/>
        <v>0</v>
      </c>
      <c r="BM78" s="55">
        <f t="shared" si="235"/>
        <v>0</v>
      </c>
      <c r="BN78" s="55">
        <f t="shared" si="235"/>
        <v>0</v>
      </c>
      <c r="BO78" s="55">
        <f t="shared" si="235"/>
        <v>0</v>
      </c>
      <c r="BP78" s="55">
        <f t="shared" ref="BP78:EA78" si="236">IF(BP77&gt;0,BP77,BP76)</f>
        <v>0</v>
      </c>
      <c r="BQ78" s="55">
        <f t="shared" si="236"/>
        <v>0</v>
      </c>
      <c r="BR78" s="55">
        <f t="shared" si="236"/>
        <v>0</v>
      </c>
      <c r="BS78" s="55">
        <f t="shared" si="236"/>
        <v>0</v>
      </c>
      <c r="BT78" s="55">
        <f t="shared" si="236"/>
        <v>0</v>
      </c>
      <c r="BU78" s="55">
        <f t="shared" si="236"/>
        <v>0</v>
      </c>
      <c r="BV78" s="55">
        <f t="shared" si="236"/>
        <v>0</v>
      </c>
      <c r="BW78" s="55">
        <f t="shared" si="236"/>
        <v>0</v>
      </c>
      <c r="BX78" s="55">
        <f t="shared" si="236"/>
        <v>0</v>
      </c>
      <c r="BY78" s="55">
        <f t="shared" si="236"/>
        <v>0</v>
      </c>
      <c r="BZ78" s="55">
        <f t="shared" si="236"/>
        <v>0</v>
      </c>
      <c r="CA78" s="55">
        <f t="shared" si="236"/>
        <v>0</v>
      </c>
      <c r="CB78" s="55">
        <f t="shared" si="236"/>
        <v>0</v>
      </c>
      <c r="CC78" s="55">
        <f t="shared" si="236"/>
        <v>0</v>
      </c>
      <c r="CD78" s="55">
        <f t="shared" si="236"/>
        <v>0</v>
      </c>
      <c r="CE78" s="55">
        <f t="shared" si="236"/>
        <v>0</v>
      </c>
      <c r="CF78" s="55">
        <f t="shared" si="236"/>
        <v>0</v>
      </c>
      <c r="CG78" s="55">
        <f t="shared" si="236"/>
        <v>0</v>
      </c>
      <c r="CH78" s="55">
        <f t="shared" si="236"/>
        <v>0</v>
      </c>
      <c r="CI78" s="55">
        <f t="shared" si="236"/>
        <v>0</v>
      </c>
      <c r="CJ78" s="55">
        <f t="shared" si="236"/>
        <v>0</v>
      </c>
      <c r="CK78" s="55">
        <f t="shared" si="236"/>
        <v>0</v>
      </c>
      <c r="CL78" s="55">
        <f t="shared" si="236"/>
        <v>0</v>
      </c>
      <c r="CM78" s="55">
        <f t="shared" si="236"/>
        <v>0</v>
      </c>
      <c r="CN78" s="55">
        <f t="shared" si="236"/>
        <v>0</v>
      </c>
      <c r="CO78" s="55">
        <f t="shared" si="236"/>
        <v>0</v>
      </c>
      <c r="CP78" s="55">
        <f t="shared" si="236"/>
        <v>0</v>
      </c>
      <c r="CQ78" s="55">
        <f t="shared" si="236"/>
        <v>0</v>
      </c>
      <c r="CR78" s="55">
        <f t="shared" si="236"/>
        <v>0</v>
      </c>
      <c r="CS78" s="55">
        <f t="shared" si="236"/>
        <v>0</v>
      </c>
      <c r="CT78" s="55">
        <f t="shared" si="236"/>
        <v>0</v>
      </c>
      <c r="CU78" s="55">
        <f t="shared" si="236"/>
        <v>0</v>
      </c>
      <c r="CV78" s="55">
        <f t="shared" si="236"/>
        <v>0</v>
      </c>
      <c r="CW78" s="55">
        <f t="shared" si="236"/>
        <v>0</v>
      </c>
      <c r="CX78" s="55">
        <f t="shared" si="236"/>
        <v>0</v>
      </c>
      <c r="CY78" s="55">
        <f t="shared" si="236"/>
        <v>0</v>
      </c>
      <c r="CZ78" s="55">
        <f t="shared" si="236"/>
        <v>0</v>
      </c>
      <c r="DA78" s="55">
        <f t="shared" si="236"/>
        <v>0</v>
      </c>
      <c r="DB78" s="55">
        <f t="shared" si="236"/>
        <v>0</v>
      </c>
      <c r="DC78" s="55">
        <f t="shared" si="236"/>
        <v>0</v>
      </c>
      <c r="DD78" s="55">
        <f t="shared" si="236"/>
        <v>0</v>
      </c>
      <c r="DE78" s="55">
        <f t="shared" si="236"/>
        <v>0</v>
      </c>
      <c r="DF78" s="55">
        <f t="shared" si="236"/>
        <v>0</v>
      </c>
      <c r="DG78" s="55">
        <f t="shared" si="236"/>
        <v>0</v>
      </c>
      <c r="DH78" s="55">
        <f t="shared" si="236"/>
        <v>0</v>
      </c>
      <c r="DI78" s="55">
        <f t="shared" si="236"/>
        <v>0</v>
      </c>
      <c r="DJ78" s="55">
        <f t="shared" si="236"/>
        <v>0</v>
      </c>
      <c r="DK78" s="55">
        <f t="shared" si="236"/>
        <v>0</v>
      </c>
      <c r="DL78" s="55">
        <f t="shared" si="236"/>
        <v>0</v>
      </c>
      <c r="DM78" s="55">
        <f t="shared" si="236"/>
        <v>0</v>
      </c>
      <c r="DN78" s="55">
        <f t="shared" si="236"/>
        <v>0</v>
      </c>
      <c r="DO78" s="55">
        <f t="shared" si="236"/>
        <v>0</v>
      </c>
      <c r="DP78" s="55">
        <f t="shared" si="236"/>
        <v>0</v>
      </c>
      <c r="DQ78" s="55">
        <f t="shared" si="236"/>
        <v>0</v>
      </c>
      <c r="DR78" s="55">
        <f t="shared" si="236"/>
        <v>0</v>
      </c>
      <c r="DS78" s="55">
        <f t="shared" si="236"/>
        <v>0</v>
      </c>
      <c r="DT78" s="55">
        <f t="shared" si="236"/>
        <v>0</v>
      </c>
      <c r="DU78" s="55">
        <f t="shared" si="236"/>
        <v>0</v>
      </c>
      <c r="DV78" s="55">
        <f t="shared" si="236"/>
        <v>0</v>
      </c>
      <c r="DW78" s="55">
        <f t="shared" si="236"/>
        <v>0</v>
      </c>
      <c r="DX78" s="55">
        <f t="shared" si="236"/>
        <v>0</v>
      </c>
      <c r="DY78" s="55">
        <f t="shared" si="236"/>
        <v>0</v>
      </c>
      <c r="DZ78" s="55">
        <f t="shared" si="236"/>
        <v>0</v>
      </c>
      <c r="EA78" s="55">
        <f t="shared" si="236"/>
        <v>0</v>
      </c>
      <c r="EB78" s="55">
        <f t="shared" ref="EB78:GM78" si="237">IF(EB77&gt;0,EB77,EB76)</f>
        <v>0</v>
      </c>
      <c r="EC78" s="55">
        <f t="shared" si="237"/>
        <v>0</v>
      </c>
      <c r="ED78" s="55">
        <f t="shared" si="237"/>
        <v>0</v>
      </c>
      <c r="EE78" s="55">
        <f t="shared" si="237"/>
        <v>0</v>
      </c>
      <c r="EF78" s="55">
        <f t="shared" si="237"/>
        <v>0</v>
      </c>
      <c r="EG78" s="55">
        <f t="shared" si="237"/>
        <v>0</v>
      </c>
      <c r="EH78" s="55">
        <f t="shared" si="237"/>
        <v>0</v>
      </c>
      <c r="EI78" s="55">
        <f t="shared" si="237"/>
        <v>0</v>
      </c>
      <c r="EJ78" s="55">
        <f t="shared" si="237"/>
        <v>0</v>
      </c>
      <c r="EK78" s="55">
        <f t="shared" si="237"/>
        <v>0</v>
      </c>
      <c r="EL78" s="55">
        <f t="shared" si="237"/>
        <v>0</v>
      </c>
      <c r="EM78" s="55">
        <f t="shared" si="237"/>
        <v>0</v>
      </c>
      <c r="EN78" s="55">
        <f t="shared" si="237"/>
        <v>0</v>
      </c>
      <c r="EO78" s="55">
        <f t="shared" si="237"/>
        <v>0</v>
      </c>
      <c r="EP78" s="55">
        <f t="shared" si="237"/>
        <v>0</v>
      </c>
      <c r="EQ78" s="55">
        <f t="shared" si="237"/>
        <v>1785.5893942581631</v>
      </c>
      <c r="ER78" s="55">
        <f t="shared" si="237"/>
        <v>1376.4087383904534</v>
      </c>
      <c r="ES78" s="55">
        <f t="shared" si="237"/>
        <v>1063.5621321302588</v>
      </c>
      <c r="ET78" s="55">
        <f t="shared" si="237"/>
        <v>823.24972945596528</v>
      </c>
      <c r="EU78" s="55">
        <f t="shared" si="237"/>
        <v>637.72624297888649</v>
      </c>
      <c r="EV78" s="55">
        <f t="shared" si="237"/>
        <v>493.2780031364295</v>
      </c>
      <c r="EW78" s="55">
        <f t="shared" si="237"/>
        <v>379.93058443133265</v>
      </c>
      <c r="EX78" s="55">
        <f t="shared" si="237"/>
        <v>289.82106237731796</v>
      </c>
      <c r="EY78" s="55">
        <f t="shared" si="237"/>
        <v>217.38126326398196</v>
      </c>
      <c r="EZ78" s="55">
        <f t="shared" si="237"/>
        <v>163.01087123835561</v>
      </c>
      <c r="FA78" s="55">
        <f t="shared" si="237"/>
        <v>141.64921261314967</v>
      </c>
      <c r="FB78" s="55">
        <f t="shared" si="237"/>
        <v>143.82820133878676</v>
      </c>
      <c r="FC78" s="55">
        <f t="shared" si="237"/>
        <v>145.26780282100017</v>
      </c>
      <c r="FD78" s="55">
        <f t="shared" si="237"/>
        <v>145.96240801311004</v>
      </c>
      <c r="FE78" s="55">
        <f t="shared" si="237"/>
        <v>0</v>
      </c>
      <c r="FF78" s="55">
        <f t="shared" si="237"/>
        <v>0</v>
      </c>
      <c r="FG78" s="55">
        <f t="shared" si="237"/>
        <v>0</v>
      </c>
      <c r="FH78" s="55">
        <f t="shared" si="237"/>
        <v>0</v>
      </c>
      <c r="FI78" s="55">
        <f t="shared" si="237"/>
        <v>0</v>
      </c>
      <c r="FJ78" s="55">
        <f t="shared" si="237"/>
        <v>0</v>
      </c>
      <c r="FK78" s="55">
        <f t="shared" si="237"/>
        <v>0</v>
      </c>
      <c r="FL78" s="55">
        <f t="shared" si="237"/>
        <v>0</v>
      </c>
      <c r="FM78" s="55">
        <f t="shared" si="237"/>
        <v>0</v>
      </c>
      <c r="FN78" s="55">
        <f t="shared" si="237"/>
        <v>0</v>
      </c>
      <c r="FO78" s="55">
        <f t="shared" si="237"/>
        <v>0</v>
      </c>
      <c r="FP78" s="55">
        <f t="shared" si="237"/>
        <v>0</v>
      </c>
      <c r="FQ78" s="55">
        <f t="shared" si="237"/>
        <v>0</v>
      </c>
      <c r="FR78" s="55">
        <f t="shared" si="237"/>
        <v>0</v>
      </c>
      <c r="FS78" s="55">
        <f t="shared" si="237"/>
        <v>0</v>
      </c>
      <c r="FT78" s="55">
        <f t="shared" si="237"/>
        <v>0</v>
      </c>
      <c r="FU78" s="55">
        <f t="shared" si="237"/>
        <v>0</v>
      </c>
      <c r="FV78" s="55">
        <f t="shared" si="237"/>
        <v>0</v>
      </c>
      <c r="FW78" s="55">
        <f t="shared" si="237"/>
        <v>0</v>
      </c>
      <c r="FX78" s="55">
        <f t="shared" si="237"/>
        <v>0</v>
      </c>
      <c r="FY78" s="55">
        <f t="shared" si="237"/>
        <v>0</v>
      </c>
      <c r="FZ78" s="55">
        <f t="shared" si="237"/>
        <v>0</v>
      </c>
      <c r="GA78" s="55">
        <f t="shared" si="237"/>
        <v>0</v>
      </c>
      <c r="GB78" s="55">
        <f t="shared" si="237"/>
        <v>0</v>
      </c>
      <c r="GC78" s="55">
        <f t="shared" si="237"/>
        <v>0</v>
      </c>
      <c r="GD78" s="55">
        <f t="shared" si="237"/>
        <v>0</v>
      </c>
      <c r="GE78" s="55">
        <f t="shared" si="237"/>
        <v>0</v>
      </c>
      <c r="GF78" s="55">
        <f t="shared" si="237"/>
        <v>0</v>
      </c>
      <c r="GG78" s="55">
        <f t="shared" si="237"/>
        <v>0</v>
      </c>
      <c r="GH78" s="55">
        <f t="shared" si="237"/>
        <v>0</v>
      </c>
      <c r="GI78" s="55">
        <f t="shared" si="237"/>
        <v>0</v>
      </c>
      <c r="GJ78" s="55">
        <f t="shared" si="237"/>
        <v>0</v>
      </c>
      <c r="GK78" s="55">
        <f t="shared" si="237"/>
        <v>0</v>
      </c>
      <c r="GL78" s="55">
        <f t="shared" si="237"/>
        <v>0</v>
      </c>
      <c r="GM78" s="55">
        <f t="shared" si="237"/>
        <v>0</v>
      </c>
      <c r="GN78" s="55">
        <f t="shared" ref="GN78:IR78" si="238">IF(GN77&gt;0,GN77,GN76)</f>
        <v>0</v>
      </c>
      <c r="GO78" s="55">
        <f t="shared" si="238"/>
        <v>0</v>
      </c>
      <c r="GP78" s="55">
        <f t="shared" si="238"/>
        <v>0</v>
      </c>
      <c r="GQ78" s="55">
        <f t="shared" si="238"/>
        <v>0</v>
      </c>
      <c r="GR78" s="55">
        <f t="shared" si="238"/>
        <v>0</v>
      </c>
      <c r="GS78" s="55">
        <f t="shared" si="238"/>
        <v>0</v>
      </c>
      <c r="GT78" s="55">
        <f t="shared" si="238"/>
        <v>0</v>
      </c>
      <c r="GU78" s="55">
        <f t="shared" si="238"/>
        <v>0</v>
      </c>
      <c r="GV78" s="55">
        <f t="shared" si="238"/>
        <v>0</v>
      </c>
      <c r="GW78" s="55">
        <f t="shared" si="238"/>
        <v>0</v>
      </c>
      <c r="GX78" s="55">
        <f t="shared" si="238"/>
        <v>0</v>
      </c>
      <c r="GY78" s="55">
        <f t="shared" si="238"/>
        <v>0</v>
      </c>
      <c r="GZ78" s="55">
        <f t="shared" si="238"/>
        <v>0</v>
      </c>
      <c r="HA78" s="55">
        <f t="shared" si="238"/>
        <v>0</v>
      </c>
      <c r="HB78" s="55">
        <f t="shared" si="238"/>
        <v>0</v>
      </c>
      <c r="HC78" s="55">
        <f t="shared" si="238"/>
        <v>0</v>
      </c>
      <c r="HD78" s="55">
        <f t="shared" si="238"/>
        <v>0</v>
      </c>
      <c r="HE78" s="55">
        <f t="shared" si="238"/>
        <v>0</v>
      </c>
      <c r="HF78" s="55">
        <f t="shared" si="238"/>
        <v>0</v>
      </c>
      <c r="HG78" s="55">
        <f t="shared" si="238"/>
        <v>0</v>
      </c>
      <c r="HH78" s="55">
        <f t="shared" si="238"/>
        <v>0</v>
      </c>
      <c r="HI78" s="55">
        <f t="shared" si="238"/>
        <v>0</v>
      </c>
      <c r="HJ78" s="55">
        <f t="shared" si="238"/>
        <v>0</v>
      </c>
      <c r="HK78" s="55">
        <f t="shared" si="238"/>
        <v>0</v>
      </c>
      <c r="HL78" s="55">
        <f t="shared" si="238"/>
        <v>0</v>
      </c>
      <c r="HM78" s="55">
        <f t="shared" si="238"/>
        <v>0</v>
      </c>
      <c r="HN78" s="55">
        <f t="shared" si="238"/>
        <v>0</v>
      </c>
      <c r="HO78" s="55">
        <f t="shared" si="238"/>
        <v>0</v>
      </c>
      <c r="HP78" s="55">
        <f t="shared" si="238"/>
        <v>0</v>
      </c>
      <c r="HQ78" s="55">
        <f t="shared" si="238"/>
        <v>0</v>
      </c>
      <c r="HR78" s="55">
        <f t="shared" si="238"/>
        <v>0</v>
      </c>
      <c r="HS78" s="55">
        <f t="shared" si="238"/>
        <v>0</v>
      </c>
      <c r="HT78" s="55">
        <f t="shared" si="238"/>
        <v>0</v>
      </c>
      <c r="HU78" s="55">
        <f t="shared" si="238"/>
        <v>0</v>
      </c>
      <c r="HV78" s="55">
        <f t="shared" si="238"/>
        <v>0</v>
      </c>
      <c r="HW78" s="55">
        <f t="shared" si="238"/>
        <v>0</v>
      </c>
      <c r="HX78" s="55">
        <f t="shared" si="238"/>
        <v>0</v>
      </c>
      <c r="HY78" s="55">
        <f t="shared" si="238"/>
        <v>0</v>
      </c>
      <c r="HZ78" s="55">
        <f t="shared" si="238"/>
        <v>0</v>
      </c>
      <c r="IA78" s="55">
        <f t="shared" si="238"/>
        <v>0</v>
      </c>
      <c r="IB78" s="55">
        <f t="shared" si="238"/>
        <v>0</v>
      </c>
      <c r="IC78" s="55">
        <f t="shared" si="238"/>
        <v>0</v>
      </c>
      <c r="ID78" s="55">
        <f t="shared" si="238"/>
        <v>0</v>
      </c>
      <c r="IE78" s="55">
        <f t="shared" si="238"/>
        <v>0</v>
      </c>
      <c r="IF78" s="55">
        <f t="shared" si="238"/>
        <v>0</v>
      </c>
      <c r="IG78" s="55">
        <f t="shared" si="238"/>
        <v>0</v>
      </c>
      <c r="IH78" s="55">
        <f t="shared" si="238"/>
        <v>0</v>
      </c>
      <c r="II78" s="55">
        <f t="shared" si="238"/>
        <v>0</v>
      </c>
      <c r="IJ78" s="55">
        <f t="shared" si="238"/>
        <v>0</v>
      </c>
      <c r="IK78" s="55">
        <f t="shared" si="238"/>
        <v>0</v>
      </c>
      <c r="IL78" s="55">
        <f t="shared" si="238"/>
        <v>0</v>
      </c>
      <c r="IM78" s="55">
        <f t="shared" si="238"/>
        <v>0</v>
      </c>
      <c r="IN78" s="55">
        <f t="shared" si="238"/>
        <v>0</v>
      </c>
      <c r="IO78" s="55">
        <f t="shared" si="238"/>
        <v>0</v>
      </c>
      <c r="IP78" s="55">
        <f t="shared" si="238"/>
        <v>0</v>
      </c>
      <c r="IQ78" s="55">
        <f t="shared" si="238"/>
        <v>0</v>
      </c>
      <c r="IR78" s="55">
        <f t="shared" si="238"/>
        <v>0</v>
      </c>
    </row>
    <row r="79" spans="1:252" s="7" customFormat="1" hidden="1" x14ac:dyDescent="0.25">
      <c r="A79" s="177"/>
      <c r="B79" s="54"/>
      <c r="C79" s="372">
        <f>IF(OR(B118&lt;Calcs!$B$223-10,B118&gt;Calcs!$B$223+10),1,0.05)</f>
        <v>1</v>
      </c>
      <c r="D79" s="372">
        <f>IF(OR(C118&lt;Calcs!$B$223-10,C118&gt;Calcs!$B$223+10),1,0.05)</f>
        <v>1</v>
      </c>
      <c r="E79" s="372">
        <f>IF(OR(D118&lt;Calcs!$B$223-10,D118&gt;Calcs!$B$223+10),1,0.05)</f>
        <v>1</v>
      </c>
      <c r="F79" s="372">
        <f>IF(OR(E118&lt;Calcs!$B$223-10,E118&gt;Calcs!$B$223+10),1,0.05)</f>
        <v>1</v>
      </c>
      <c r="G79" s="372">
        <f>IF(OR(F118&lt;Calcs!$B$223-10,F118&gt;Calcs!$B$223+10),1,0.05)</f>
        <v>1</v>
      </c>
      <c r="H79" s="372">
        <f>IF(OR(G118&lt;Calcs!$B$223-10,G118&gt;Calcs!$B$223+10),1,0.05)</f>
        <v>1</v>
      </c>
      <c r="I79" s="372">
        <f>IF(OR(H118&lt;Calcs!$B$223-10,H118&gt;Calcs!$B$223+10),1,0.05)</f>
        <v>1</v>
      </c>
      <c r="J79" s="372">
        <f>IF(OR(I118&lt;Calcs!$B$223-10,I118&gt;Calcs!$B$223+10),1,0.05)</f>
        <v>1</v>
      </c>
      <c r="K79" s="372">
        <f>IF(OR(J118&lt;Calcs!$B$223-10,J118&gt;Calcs!$B$223+10),1,0.05)</f>
        <v>1</v>
      </c>
      <c r="L79" s="372">
        <f>IF(OR(K118&lt;Calcs!$B$223-10,K118&gt;Calcs!$B$223+10),1,0.05)</f>
        <v>1</v>
      </c>
      <c r="M79" s="372">
        <f>IF(OR(L118&lt;Calcs!$B$223-10,L118&gt;Calcs!$B$223+10),1,0.05)</f>
        <v>1</v>
      </c>
      <c r="N79" s="372">
        <f>IF(OR(M118&lt;Calcs!$B$223-10,M118&gt;Calcs!$B$223+10),1,0.05)</f>
        <v>1</v>
      </c>
      <c r="O79" s="372">
        <f>IF(OR(N118&lt;Calcs!$B$223-10,N118&gt;Calcs!$B$223+10),1,0.05)</f>
        <v>1</v>
      </c>
      <c r="P79" s="372">
        <f>IF(OR(O118&lt;Calcs!$B$223-10,O118&gt;Calcs!$B$223+10),1,0.05)</f>
        <v>1</v>
      </c>
      <c r="Q79" s="372">
        <f>IF(OR(P118&lt;Calcs!$B$223-10,P118&gt;Calcs!$B$223+10),1,0.05)</f>
        <v>1</v>
      </c>
      <c r="R79" s="372">
        <f>IF(OR(Q118&lt;Calcs!$B$223-10,Q118&gt;Calcs!$B$223+10),1,0.05)</f>
        <v>1</v>
      </c>
      <c r="S79" s="372">
        <f>IF(OR(R118&lt;Calcs!$B$223-10,R118&gt;Calcs!$B$223+10),1,0.05)</f>
        <v>1</v>
      </c>
      <c r="T79" s="372">
        <f>IF(OR(S118&lt;Calcs!$B$223-10,S118&gt;Calcs!$B$223+10),1,0.05)</f>
        <v>1</v>
      </c>
      <c r="U79" s="372">
        <f>IF(OR(T118&lt;Calcs!$B$223-10,T118&gt;Calcs!$B$223+10),1,0.05)</f>
        <v>1</v>
      </c>
      <c r="V79" s="372">
        <f>IF(OR(U118&lt;Calcs!$B$223-10,U118&gt;Calcs!$B$223+10),1,0.05)</f>
        <v>1</v>
      </c>
      <c r="W79" s="372">
        <f>IF(OR(V118&lt;Calcs!$B$223-10,V118&gt;Calcs!$B$223+10),1,0.05)</f>
        <v>1</v>
      </c>
      <c r="X79" s="372">
        <f>IF(OR(W118&lt;Calcs!$B$223-10,W118&gt;Calcs!$B$223+10),1,0.05)</f>
        <v>1</v>
      </c>
      <c r="Y79" s="372">
        <f>IF(OR(X118&lt;Calcs!$B$223-10,X118&gt;Calcs!$B$223+10),1,0.05)</f>
        <v>1</v>
      </c>
      <c r="Z79" s="372">
        <f>IF(OR(Y118&lt;Calcs!$B$223-10,Y118&gt;Calcs!$B$223+10),1,0.05)</f>
        <v>1</v>
      </c>
      <c r="AA79" s="372">
        <f>IF(OR(Z118&lt;Calcs!$B$223-10,Z118&gt;Calcs!$B$223+10),1,0.05)</f>
        <v>1</v>
      </c>
      <c r="AB79" s="372">
        <f>IF(OR(AA118&lt;Calcs!$B$223-10,AA118&gt;Calcs!$B$223+10),1,0.05)</f>
        <v>1</v>
      </c>
      <c r="AC79" s="372">
        <f>IF(OR(AB118&lt;Calcs!$B$223-10,AB118&gt;Calcs!$B$223+10),1,0.05)</f>
        <v>1</v>
      </c>
      <c r="AD79" s="372">
        <f>IF(OR(AC118&lt;Calcs!$B$223-10,AC118&gt;Calcs!$B$223+10),1,0.05)</f>
        <v>1</v>
      </c>
      <c r="AE79" s="372">
        <f>IF(OR(AD118&lt;Calcs!$B$223-10,AD118&gt;Calcs!$B$223+10),1,0.05)</f>
        <v>1</v>
      </c>
      <c r="AF79" s="372">
        <f>IF(OR(AE118&lt;Calcs!$B$223-10,AE118&gt;Calcs!$B$223+10),1,0.05)</f>
        <v>1</v>
      </c>
      <c r="AG79" s="372">
        <f>IF(OR(AF118&lt;Calcs!$B$223-10,AF118&gt;Calcs!$B$223+10),1,0.05)</f>
        <v>1</v>
      </c>
      <c r="AH79" s="372">
        <f>IF(OR(AG118&lt;Calcs!$B$223-10,AG118&gt;Calcs!$B$223+10),1,0.05)</f>
        <v>1</v>
      </c>
      <c r="AI79" s="372">
        <f>IF(OR(AH118&lt;Calcs!$B$223-10,AH118&gt;Calcs!$B$223+10),1,0.05)</f>
        <v>1</v>
      </c>
      <c r="AJ79" s="372">
        <f>IF(OR(AI118&lt;Calcs!$B$223-10,AI118&gt;Calcs!$B$223+10),1,0.05)</f>
        <v>1</v>
      </c>
      <c r="AK79" s="372">
        <f>IF(OR(AJ118&lt;Calcs!$B$223-10,AJ118&gt;Calcs!$B$223+10),1,0.05)</f>
        <v>1</v>
      </c>
      <c r="AL79" s="372">
        <f>IF(OR(AK118&lt;Calcs!$B$223-10,AK118&gt;Calcs!$B$223+10),1,0.05)</f>
        <v>1</v>
      </c>
      <c r="AM79" s="372">
        <f>IF(OR(AL118&lt;Calcs!$B$223-10,AL118&gt;Calcs!$B$223+10),1,0.05)</f>
        <v>1</v>
      </c>
      <c r="AN79" s="372">
        <f>IF(OR(AM118&lt;Calcs!$B$223-10,AM118&gt;Calcs!$B$223+10),1,0.05)</f>
        <v>1</v>
      </c>
      <c r="AO79" s="372">
        <f>IF(OR(AN118&lt;Calcs!$B$223-10,AN118&gt;Calcs!$B$223+10),1,0.05)</f>
        <v>1</v>
      </c>
      <c r="AP79" s="372">
        <f>IF(OR(AO118&lt;Calcs!$B$223-10,AO118&gt;Calcs!$B$223+10),1,0.05)</f>
        <v>1</v>
      </c>
      <c r="AQ79" s="372">
        <f>IF(OR(AP118&lt;Calcs!$B$223-10,AP118&gt;Calcs!$B$223+10),1,0.05)</f>
        <v>1</v>
      </c>
      <c r="AR79" s="372">
        <f>IF(OR(AQ118&lt;Calcs!$B$223-10,AQ118&gt;Calcs!$B$223+10),1,0.05)</f>
        <v>1</v>
      </c>
      <c r="AS79" s="372">
        <f>IF(OR(AR118&lt;Calcs!$B$223-10,AR118&gt;Calcs!$B$223+10),1,0.05)</f>
        <v>1</v>
      </c>
      <c r="AT79" s="372">
        <f>IF(OR(AS118&lt;Calcs!$B$223-10,AS118&gt;Calcs!$B$223+10),1,0.05)</f>
        <v>1</v>
      </c>
      <c r="AU79" s="372">
        <f>IF(OR(AT118&lt;Calcs!$B$223-10,AT118&gt;Calcs!$B$223+10),1,0.05)</f>
        <v>1</v>
      </c>
      <c r="AV79" s="372">
        <f>IF(OR(AU118&lt;Calcs!$B$223-10,AU118&gt;Calcs!$B$223+10),1,0.05)</f>
        <v>1</v>
      </c>
      <c r="AW79" s="372">
        <f>IF(OR(AV118&lt;Calcs!$B$223-10,AV118&gt;Calcs!$B$223+10),1,0.05)</f>
        <v>1</v>
      </c>
      <c r="AX79" s="372">
        <f>IF(OR(AW118&lt;Calcs!$B$223-10,AW118&gt;Calcs!$B$223+10),1,0.05)</f>
        <v>1</v>
      </c>
      <c r="AY79" s="372">
        <f>IF(OR(AX118&lt;Calcs!$B$223-10,AX118&gt;Calcs!$B$223+10),1,0.05)</f>
        <v>1</v>
      </c>
      <c r="AZ79" s="372">
        <f>IF(OR(AY118&lt;Calcs!$B$223-10,AY118&gt;Calcs!$B$223+10),1,0.05)</f>
        <v>1</v>
      </c>
      <c r="BA79" s="372">
        <f>IF(OR(AZ118&lt;Calcs!$B$223-10,AZ118&gt;Calcs!$B$223+10),1,0.05)</f>
        <v>1</v>
      </c>
      <c r="BB79" s="372">
        <f>IF(OR(BA118&lt;Calcs!$B$223-10,BA118&gt;Calcs!$B$223+10),1,0.05)</f>
        <v>1</v>
      </c>
      <c r="BC79" s="372">
        <f>IF(OR(BB118&lt;Calcs!$B$223-10,BB118&gt;Calcs!$B$223+10),1,0.05)</f>
        <v>1</v>
      </c>
      <c r="BD79" s="372">
        <f>IF(OR(BC118&lt;Calcs!$B$223-10,BC118&gt;Calcs!$B$223+10),1,0.05)</f>
        <v>1</v>
      </c>
      <c r="BE79" s="372">
        <f>IF(OR(BD118&lt;Calcs!$B$223-10,BD118&gt;Calcs!$B$223+10),1,0.05)</f>
        <v>1</v>
      </c>
      <c r="BF79" s="372">
        <f>IF(OR(BE118&lt;Calcs!$B$223-10,BE118&gt;Calcs!$B$223+10),1,0.05)</f>
        <v>1</v>
      </c>
      <c r="BG79" s="372">
        <f>IF(OR(BF118&lt;Calcs!$B$223-10,BF118&gt;Calcs!$B$223+10),1,0.05)</f>
        <v>1</v>
      </c>
      <c r="BH79" s="372">
        <f>IF(OR(BG118&lt;Calcs!$B$223-10,BG118&gt;Calcs!$B$223+10),1,0.05)</f>
        <v>1</v>
      </c>
      <c r="BI79" s="372">
        <f>IF(OR(BH118&lt;Calcs!$B$223-10,BH118&gt;Calcs!$B$223+10),1,0.05)</f>
        <v>1</v>
      </c>
      <c r="BJ79" s="372">
        <f>IF(OR(BI118&lt;Calcs!$B$223-10,BI118&gt;Calcs!$B$223+10),1,0.05)</f>
        <v>1</v>
      </c>
      <c r="BK79" s="372">
        <f>IF(OR(BJ118&lt;Calcs!$B$223-10,BJ118&gt;Calcs!$B$223+10),1,0.05)</f>
        <v>1</v>
      </c>
      <c r="BL79" s="372">
        <f>IF(OR(BK118&lt;Calcs!$B$223-10,BK118&gt;Calcs!$B$223+10),1,0.05)</f>
        <v>1</v>
      </c>
      <c r="BM79" s="372">
        <f>IF(OR(BL118&lt;Calcs!$B$223-10,BL118&gt;Calcs!$B$223+10),1,0.05)</f>
        <v>1</v>
      </c>
      <c r="BN79" s="372">
        <f>IF(OR(BM118&lt;Calcs!$B$223-10,BM118&gt;Calcs!$B$223+10),1,0.05)</f>
        <v>1</v>
      </c>
      <c r="BO79" s="372">
        <f>IF(OR(BN118&lt;Calcs!$B$223-10,BN118&gt;Calcs!$B$223+10),1,0.05)</f>
        <v>1</v>
      </c>
      <c r="BP79" s="372">
        <f>IF(OR(BO118&lt;Calcs!$B$223-10,BO118&gt;Calcs!$B$223+10),1,0.05)</f>
        <v>1</v>
      </c>
      <c r="BQ79" s="372">
        <f>IF(OR(BP118&lt;Calcs!$B$223-10,BP118&gt;Calcs!$B$223+10),1,0.05)</f>
        <v>1</v>
      </c>
      <c r="BR79" s="372">
        <f>IF(OR(BQ118&lt;Calcs!$B$223-10,BQ118&gt;Calcs!$B$223+10),1,0.05)</f>
        <v>1</v>
      </c>
      <c r="BS79" s="372">
        <f>IF(OR(BR118&lt;Calcs!$B$223-10,BR118&gt;Calcs!$B$223+10),1,0.05)</f>
        <v>1</v>
      </c>
      <c r="BT79" s="372">
        <f>IF(OR(BS118&lt;Calcs!$B$223-10,BS118&gt;Calcs!$B$223+10),1,0.05)</f>
        <v>1</v>
      </c>
      <c r="BU79" s="372">
        <f>IF(OR(BT118&lt;Calcs!$B$223-10,BT118&gt;Calcs!$B$223+10),1,0.05)</f>
        <v>1</v>
      </c>
      <c r="BV79" s="372">
        <f>IF(OR(BU118&lt;Calcs!$B$223-10,BU118&gt;Calcs!$B$223+10),1,0.05)</f>
        <v>1</v>
      </c>
      <c r="BW79" s="372">
        <f>IF(OR(BV118&lt;Calcs!$B$223-10,BV118&gt;Calcs!$B$223+10),1,0.05)</f>
        <v>1</v>
      </c>
      <c r="BX79" s="372">
        <f>IF(OR(BW118&lt;Calcs!$B$223-10,BW118&gt;Calcs!$B$223+10),1,0.05)</f>
        <v>1</v>
      </c>
      <c r="BY79" s="372">
        <f>IF(OR(BX118&lt;Calcs!$B$223-10,BX118&gt;Calcs!$B$223+10),1,0.05)</f>
        <v>1</v>
      </c>
      <c r="BZ79" s="372">
        <f>IF(OR(BY118&lt;Calcs!$B$223-10,BY118&gt;Calcs!$B$223+10),1,0.05)</f>
        <v>1</v>
      </c>
      <c r="CA79" s="372">
        <f>IF(OR(BZ118&lt;Calcs!$B$223-10,BZ118&gt;Calcs!$B$223+10),1,0.05)</f>
        <v>1</v>
      </c>
      <c r="CB79" s="372">
        <f>IF(OR(CA118&lt;Calcs!$B$223-10,CA118&gt;Calcs!$B$223+10),1,0.05)</f>
        <v>1</v>
      </c>
      <c r="CC79" s="372">
        <f>IF(OR(CB118&lt;Calcs!$B$223-10,CB118&gt;Calcs!$B$223+10),1,0.05)</f>
        <v>1</v>
      </c>
      <c r="CD79" s="372">
        <f>IF(OR(CC118&lt;Calcs!$B$223-10,CC118&gt;Calcs!$B$223+10),1,0.05)</f>
        <v>1</v>
      </c>
      <c r="CE79" s="372">
        <f>IF(OR(CD118&lt;Calcs!$B$223-10,CD118&gt;Calcs!$B$223+10),1,0.05)</f>
        <v>1</v>
      </c>
      <c r="CF79" s="372">
        <f>IF(OR(CE118&lt;Calcs!$B$223-10,CE118&gt;Calcs!$B$223+10),1,0.05)</f>
        <v>1</v>
      </c>
      <c r="CG79" s="372">
        <f>IF(OR(CF118&lt;Calcs!$B$223-10,CF118&gt;Calcs!$B$223+10),1,0.05)</f>
        <v>1</v>
      </c>
      <c r="CH79" s="372">
        <f>IF(OR(CG118&lt;Calcs!$B$223-10,CG118&gt;Calcs!$B$223+10),1,0.05)</f>
        <v>1</v>
      </c>
      <c r="CI79" s="372">
        <f>IF(OR(CH118&lt;Calcs!$B$223-10,CH118&gt;Calcs!$B$223+10),1,0.05)</f>
        <v>1</v>
      </c>
      <c r="CJ79" s="372">
        <f>IF(OR(CI118&lt;Calcs!$B$223-10,CI118&gt;Calcs!$B$223+10),1,0.05)</f>
        <v>1</v>
      </c>
      <c r="CK79" s="372">
        <f>IF(OR(CJ118&lt;Calcs!$B$223-10,CJ118&gt;Calcs!$B$223+10),1,0.05)</f>
        <v>1</v>
      </c>
      <c r="CL79" s="372">
        <f>IF(OR(CK118&lt;Calcs!$B$223-10,CK118&gt;Calcs!$B$223+10),1,0.05)</f>
        <v>1</v>
      </c>
      <c r="CM79" s="372">
        <f>IF(OR(CL118&lt;Calcs!$B$223-10,CL118&gt;Calcs!$B$223+10),1,0.05)</f>
        <v>1</v>
      </c>
      <c r="CN79" s="372">
        <f>IF(OR(CM118&lt;Calcs!$B$223-10,CM118&gt;Calcs!$B$223+10),1,0.05)</f>
        <v>1</v>
      </c>
      <c r="CO79" s="372">
        <f>IF(OR(CN118&lt;Calcs!$B$223-10,CN118&gt;Calcs!$B$223+10),1,0.05)</f>
        <v>1</v>
      </c>
      <c r="CP79" s="372">
        <f>IF(OR(CO118&lt;Calcs!$B$223-10,CO118&gt;Calcs!$B$223+10),1,0.05)</f>
        <v>1</v>
      </c>
      <c r="CQ79" s="372">
        <f>IF(OR(CP118&lt;Calcs!$B$223-10,CP118&gt;Calcs!$B$223+10),1,0.05)</f>
        <v>1</v>
      </c>
      <c r="CR79" s="372">
        <f>IF(OR(CQ118&lt;Calcs!$B$223-10,CQ118&gt;Calcs!$B$223+10),1,0.05)</f>
        <v>1</v>
      </c>
      <c r="CS79" s="372">
        <f>IF(OR(CR118&lt;Calcs!$B$223-10,CR118&gt;Calcs!$B$223+10),1,0.05)</f>
        <v>1</v>
      </c>
      <c r="CT79" s="372">
        <f>IF(OR(CS118&lt;Calcs!$B$223-10,CS118&gt;Calcs!$B$223+10),1,0.05)</f>
        <v>1</v>
      </c>
      <c r="CU79" s="372">
        <f>IF(OR(CT118&lt;Calcs!$B$223-10,CT118&gt;Calcs!$B$223+10),1,0.05)</f>
        <v>1</v>
      </c>
      <c r="CV79" s="372">
        <f>IF(OR(CU118&lt;Calcs!$B$223-10,CU118&gt;Calcs!$B$223+10),1,0.05)</f>
        <v>1</v>
      </c>
      <c r="CW79" s="372">
        <f>IF(OR(CV118&lt;Calcs!$B$223-10,CV118&gt;Calcs!$B$223+10),1,0.05)</f>
        <v>1</v>
      </c>
      <c r="CX79" s="372">
        <f>IF(OR(CW118&lt;Calcs!$B$223-10,CW118&gt;Calcs!$B$223+10),1,0.05)</f>
        <v>1</v>
      </c>
      <c r="CY79" s="372">
        <f>IF(OR(CX118&lt;Calcs!$B$223-10,CX118&gt;Calcs!$B$223+10),1,0.05)</f>
        <v>1</v>
      </c>
      <c r="CZ79" s="372">
        <f>IF(OR(CY118&lt;Calcs!$B$223-10,CY118&gt;Calcs!$B$223+10),1,0.05)</f>
        <v>1</v>
      </c>
      <c r="DA79" s="372">
        <f>IF(OR(CZ118&lt;Calcs!$B$223-10,CZ118&gt;Calcs!$B$223+10),1,0.05)</f>
        <v>1</v>
      </c>
      <c r="DB79" s="372">
        <f>IF(OR(DA118&lt;Calcs!$B$223-10,DA118&gt;Calcs!$B$223+10),1,0.05)</f>
        <v>1</v>
      </c>
      <c r="DC79" s="372">
        <f>IF(OR(DB118&lt;Calcs!$B$223-10,DB118&gt;Calcs!$B$223+10),1,0.05)</f>
        <v>1</v>
      </c>
      <c r="DD79" s="372">
        <f>IF(OR(DC118&lt;Calcs!$B$223-10,DC118&gt;Calcs!$B$223+10),1,0.05)</f>
        <v>1</v>
      </c>
      <c r="DE79" s="372">
        <f>IF(OR(DD118&lt;Calcs!$B$223-10,DD118&gt;Calcs!$B$223+10),1,0.05)</f>
        <v>1</v>
      </c>
      <c r="DF79" s="372">
        <f>IF(OR(DE118&lt;Calcs!$B$223-10,DE118&gt;Calcs!$B$223+10),1,0.05)</f>
        <v>1</v>
      </c>
      <c r="DG79" s="372">
        <f>IF(OR(DF118&lt;Calcs!$B$223-10,DF118&gt;Calcs!$B$223+10),1,0.05)</f>
        <v>1</v>
      </c>
      <c r="DH79" s="372">
        <f>IF(OR(DG118&lt;Calcs!$B$223-10,DG118&gt;Calcs!$B$223+10),1,0.05)</f>
        <v>1</v>
      </c>
      <c r="DI79" s="372">
        <f>IF(OR(DH118&lt;Calcs!$B$223-10,DH118&gt;Calcs!$B$223+10),1,0.05)</f>
        <v>1</v>
      </c>
      <c r="DJ79" s="372">
        <f>IF(OR(DI118&lt;Calcs!$B$223-10,DI118&gt;Calcs!$B$223+10),1,0.05)</f>
        <v>1</v>
      </c>
      <c r="DK79" s="372">
        <f>IF(OR(DJ118&lt;Calcs!$B$223-10,DJ118&gt;Calcs!$B$223+10),1,0.05)</f>
        <v>1</v>
      </c>
      <c r="DL79" s="372">
        <f>IF(OR(DK118&lt;Calcs!$B$223-10,DK118&gt;Calcs!$B$223+10),1,0.05)</f>
        <v>1</v>
      </c>
      <c r="DM79" s="372">
        <f>IF(OR(DL118&lt;Calcs!$B$223-10,DL118&gt;Calcs!$B$223+10),1,0.05)</f>
        <v>1</v>
      </c>
      <c r="DN79" s="372">
        <f>IF(OR(DM118&lt;Calcs!$B$223-10,DM118&gt;Calcs!$B$223+10),1,0.05)</f>
        <v>1</v>
      </c>
      <c r="DO79" s="372">
        <f>IF(OR(DN118&lt;Calcs!$B$223-10,DN118&gt;Calcs!$B$223+10),1,0.05)</f>
        <v>1</v>
      </c>
      <c r="DP79" s="372">
        <f>IF(OR(DO118&lt;Calcs!$B$223-10,DO118&gt;Calcs!$B$223+10),1,0.05)</f>
        <v>1</v>
      </c>
      <c r="DQ79" s="372">
        <f>IF(OR(DP118&lt;Calcs!$B$223-10,DP118&gt;Calcs!$B$223+10),1,0.05)</f>
        <v>1</v>
      </c>
      <c r="DR79" s="372">
        <f>IF(OR(DQ118&lt;Calcs!$B$223-10,DQ118&gt;Calcs!$B$223+10),1,0.05)</f>
        <v>1</v>
      </c>
      <c r="DS79" s="372">
        <f>IF(OR(DR118&lt;Calcs!$B$223-10,DR118&gt;Calcs!$B$223+10),1,0.05)</f>
        <v>1</v>
      </c>
      <c r="DT79" s="372">
        <f>IF(OR(DS118&lt;Calcs!$B$223-10,DS118&gt;Calcs!$B$223+10),1,0.05)</f>
        <v>1</v>
      </c>
      <c r="DU79" s="372">
        <f>IF(OR(DT118&lt;Calcs!$B$223-10,DT118&gt;Calcs!$B$223+10),1,0.05)</f>
        <v>1</v>
      </c>
      <c r="DV79" s="372">
        <f>IF(OR(DU118&lt;Calcs!$B$223-10,DU118&gt;Calcs!$B$223+10),1,0.05)</f>
        <v>1</v>
      </c>
      <c r="DW79" s="372">
        <f>IF(OR(DV118&lt;Calcs!$B$223-10,DV118&gt;Calcs!$B$223+10),1,0.05)</f>
        <v>1</v>
      </c>
      <c r="DX79" s="372">
        <f>IF(OR(DW118&lt;Calcs!$B$223-10,DW118&gt;Calcs!$B$223+10),1,0.05)</f>
        <v>1</v>
      </c>
      <c r="DY79" s="372">
        <f>IF(OR(DX118&lt;Calcs!$B$223-10,DX118&gt;Calcs!$B$223+10),1,0.05)</f>
        <v>1</v>
      </c>
      <c r="DZ79" s="372">
        <f>IF(OR(DY118&lt;Calcs!$B$223-10,DY118&gt;Calcs!$B$223+10),1,0.05)</f>
        <v>1</v>
      </c>
      <c r="EA79" s="372">
        <f>IF(OR(DZ118&lt;Calcs!$B$223-10,DZ118&gt;Calcs!$B$223+10),1,0.05)</f>
        <v>1</v>
      </c>
      <c r="EB79" s="372">
        <f>IF(OR(EA118&lt;Calcs!$B$223-10,EA118&gt;Calcs!$B$223+10),1,0.05)</f>
        <v>1</v>
      </c>
      <c r="EC79" s="372">
        <f>IF(OR(EB118&lt;Calcs!$B$223-10,EB118&gt;Calcs!$B$223+10),1,0.05)</f>
        <v>1</v>
      </c>
      <c r="ED79" s="372">
        <f>IF(OR(EC118&lt;Calcs!$B$223-10,EC118&gt;Calcs!$B$223+10),1,0.05)</f>
        <v>1</v>
      </c>
      <c r="EE79" s="372">
        <f>IF(OR(ED118&lt;Calcs!$B$223-10,ED118&gt;Calcs!$B$223+10),1,0.05)</f>
        <v>1</v>
      </c>
      <c r="EF79" s="372">
        <f>IF(OR(EE118&lt;Calcs!$B$223-10,EE118&gt;Calcs!$B$223+10),1,0.05)</f>
        <v>1</v>
      </c>
      <c r="EG79" s="372">
        <f>IF(OR(EF118&lt;Calcs!$B$223-10,EF118&gt;Calcs!$B$223+10),1,0.05)</f>
        <v>1</v>
      </c>
      <c r="EH79" s="372">
        <f>IF(OR(EG118&lt;Calcs!$B$223-10,EG118&gt;Calcs!$B$223+10),1,0.05)</f>
        <v>1</v>
      </c>
      <c r="EI79" s="372">
        <f>IF(OR(EH118&lt;Calcs!$B$223-10,EH118&gt;Calcs!$B$223+10),1,0.05)</f>
        <v>1</v>
      </c>
      <c r="EJ79" s="372">
        <f>IF(OR(EI118&lt;Calcs!$B$223-10,EI118&gt;Calcs!$B$223+10),1,0.05)</f>
        <v>1</v>
      </c>
      <c r="EK79" s="372">
        <f>IF(OR(EJ118&lt;Calcs!$B$223-10,EJ118&gt;Calcs!$B$223+10),1,0.05)</f>
        <v>1</v>
      </c>
      <c r="EL79" s="372">
        <f>IF(OR(EK118&lt;Calcs!$B$223-10,EK118&gt;Calcs!$B$223+10),1,0.05)</f>
        <v>1</v>
      </c>
      <c r="EM79" s="372">
        <f>IF(OR(EL118&lt;Calcs!$B$223-10,EL118&gt;Calcs!$B$223+10),1,0.05)</f>
        <v>1</v>
      </c>
      <c r="EN79" s="372">
        <f>IF(OR(EM118&lt;Calcs!$B$223-10,EM118&gt;Calcs!$B$223+10),1,0.05)</f>
        <v>1</v>
      </c>
      <c r="EO79" s="372">
        <f>IF(OR(EN118&lt;Calcs!$B$223-10,EN118&gt;Calcs!$B$223+10),1,0.05)</f>
        <v>1</v>
      </c>
      <c r="EP79" s="372">
        <f>IF(OR(EO118&lt;Calcs!$B$223-10,EO118&gt;Calcs!$B$223+10),1,0.05)</f>
        <v>1</v>
      </c>
      <c r="EQ79" s="372">
        <f>IF(OR(EP118&lt;Calcs!$B$223-10,EP118&gt;Calcs!$B$223+10),1,0.05)</f>
        <v>1</v>
      </c>
      <c r="ER79" s="372">
        <f>IF(OR(EQ118&lt;Calcs!$B$223-10,EQ118&gt;Calcs!$B$223+10),1,0.05)</f>
        <v>1</v>
      </c>
      <c r="ES79" s="372">
        <f>IF(OR(ER118&lt;Calcs!$B$223-10,ER118&gt;Calcs!$B$223+10),1,0.05)</f>
        <v>1</v>
      </c>
      <c r="ET79" s="372">
        <f>IF(OR(ES118&lt;Calcs!$B$223-10,ES118&gt;Calcs!$B$223+10),1,0.05)</f>
        <v>1</v>
      </c>
      <c r="EU79" s="372">
        <f>IF(OR(ET118&lt;Calcs!$B$223-10,ET118&gt;Calcs!$B$223+10),1,0.05)</f>
        <v>1</v>
      </c>
      <c r="EV79" s="372">
        <f>IF(OR(EU118&lt;Calcs!$B$223-10,EU118&gt;Calcs!$B$223+10),1,0.05)</f>
        <v>1</v>
      </c>
      <c r="EW79" s="372">
        <f>IF(OR(EV118&lt;Calcs!$B$223-10,EV118&gt;Calcs!$B$223+10),1,0.05)</f>
        <v>1</v>
      </c>
      <c r="EX79" s="372">
        <f>IF(OR(EW118&lt;Calcs!$B$223-10,EW118&gt;Calcs!$B$223+10),1,0.05)</f>
        <v>0.05</v>
      </c>
      <c r="EY79" s="372">
        <f>IF(OR(EX118&lt;Calcs!$B$223-10,EX118&gt;Calcs!$B$223+10),1,0.05)</f>
        <v>0.05</v>
      </c>
      <c r="EZ79" s="372">
        <f>IF(OR(EY118&lt;Calcs!$B$223-10,EY118&gt;Calcs!$B$223+10),1,0.05)</f>
        <v>0.05</v>
      </c>
      <c r="FA79" s="372">
        <f>IF(OR(EZ118&lt;Calcs!$B$223-10,EZ118&gt;Calcs!$B$223+10),1,0.05)</f>
        <v>0.05</v>
      </c>
      <c r="FB79" s="372">
        <f>IF(OR(FA118&lt;Calcs!$B$223-10,FA118&gt;Calcs!$B$223+10),1,0.05)</f>
        <v>0.05</v>
      </c>
      <c r="FC79" s="372">
        <f>IF(OR(FB118&lt;Calcs!$B$223-10,FB118&gt;Calcs!$B$223+10),1,0.05)</f>
        <v>0.05</v>
      </c>
      <c r="FD79" s="372">
        <f>IF(OR(FC118&lt;Calcs!$B$223-10,FC118&gt;Calcs!$B$223+10),1,0.05)</f>
        <v>0.05</v>
      </c>
      <c r="FE79" s="372">
        <f>IF(OR(FD118&lt;Calcs!$B$223-10,FD118&gt;Calcs!$B$223+10),1,0.05)</f>
        <v>0.05</v>
      </c>
      <c r="FF79" s="372">
        <f>IF(OR(FE118&lt;Calcs!$B$223-10,FE118&gt;Calcs!$B$223+10),1,0.05)</f>
        <v>0.05</v>
      </c>
      <c r="FG79" s="372">
        <f>IF(OR(FF118&lt;Calcs!$B$223-10,FF118&gt;Calcs!$B$223+10),1,0.05)</f>
        <v>0.05</v>
      </c>
      <c r="FH79" s="372">
        <f>IF(OR(FG118&lt;Calcs!$B$223-10,FG118&gt;Calcs!$B$223+10),1,0.05)</f>
        <v>0.05</v>
      </c>
      <c r="FI79" s="372">
        <f>IF(OR(FH118&lt;Calcs!$B$223-10,FH118&gt;Calcs!$B$223+10),1,0.05)</f>
        <v>0.05</v>
      </c>
      <c r="FJ79" s="372">
        <f>IF(OR(FI118&lt;Calcs!$B$223-10,FI118&gt;Calcs!$B$223+10),1,0.05)</f>
        <v>0.05</v>
      </c>
      <c r="FK79" s="372">
        <f>IF(OR(FJ118&lt;Calcs!$B$223-10,FJ118&gt;Calcs!$B$223+10),1,0.05)</f>
        <v>0.05</v>
      </c>
      <c r="FL79" s="372">
        <f>IF(OR(FK118&lt;Calcs!$B$223-10,FK118&gt;Calcs!$B$223+10),1,0.05)</f>
        <v>0.05</v>
      </c>
      <c r="FM79" s="372">
        <f>IF(OR(FL118&lt;Calcs!$B$223-10,FL118&gt;Calcs!$B$223+10),1,0.05)</f>
        <v>0.05</v>
      </c>
      <c r="FN79" s="372">
        <f>IF(OR(FM118&lt;Calcs!$B$223-10,FM118&gt;Calcs!$B$223+10),1,0.05)</f>
        <v>0.05</v>
      </c>
      <c r="FO79" s="372">
        <f>IF(OR(FN118&lt;Calcs!$B$223-10,FN118&gt;Calcs!$B$223+10),1,0.05)</f>
        <v>0.05</v>
      </c>
      <c r="FP79" s="372">
        <f>IF(OR(FO118&lt;Calcs!$B$223-10,FO118&gt;Calcs!$B$223+10),1,0.05)</f>
        <v>0.05</v>
      </c>
      <c r="FQ79" s="372">
        <f>IF(OR(FP118&lt;Calcs!$B$223-10,FP118&gt;Calcs!$B$223+10),1,0.05)</f>
        <v>0.05</v>
      </c>
      <c r="FR79" s="372">
        <f>IF(OR(FQ118&lt;Calcs!$B$223-10,FQ118&gt;Calcs!$B$223+10),1,0.05)</f>
        <v>0.05</v>
      </c>
      <c r="FS79" s="372">
        <f>IF(OR(FR118&lt;Calcs!$B$223-10,FR118&gt;Calcs!$B$223+10),1,0.05)</f>
        <v>0.05</v>
      </c>
      <c r="FT79" s="372">
        <f>IF(OR(FS118&lt;Calcs!$B$223-10,FS118&gt;Calcs!$B$223+10),1,0.05)</f>
        <v>0.05</v>
      </c>
      <c r="FU79" s="372">
        <f>IF(OR(FT118&lt;Calcs!$B$223-10,FT118&gt;Calcs!$B$223+10),1,0.05)</f>
        <v>0.05</v>
      </c>
      <c r="FV79" s="372">
        <f>IF(OR(FU118&lt;Calcs!$B$223-10,FU118&gt;Calcs!$B$223+10),1,0.05)</f>
        <v>0.05</v>
      </c>
      <c r="FW79" s="372">
        <f>IF(OR(FV118&lt;Calcs!$B$223-10,FV118&gt;Calcs!$B$223+10),1,0.05)</f>
        <v>0.05</v>
      </c>
      <c r="FX79" s="372">
        <f>IF(OR(FW118&lt;Calcs!$B$223-10,FW118&gt;Calcs!$B$223+10),1,0.05)</f>
        <v>0.05</v>
      </c>
      <c r="FY79" s="372">
        <f>IF(OR(FX118&lt;Calcs!$B$223-10,FX118&gt;Calcs!$B$223+10),1,0.05)</f>
        <v>0.05</v>
      </c>
      <c r="FZ79" s="372">
        <f>IF(OR(FY118&lt;Calcs!$B$223-10,FY118&gt;Calcs!$B$223+10),1,0.05)</f>
        <v>0.05</v>
      </c>
      <c r="GA79" s="372">
        <f>IF(OR(FZ118&lt;Calcs!$B$223-10,FZ118&gt;Calcs!$B$223+10),1,0.05)</f>
        <v>0.05</v>
      </c>
      <c r="GB79" s="372">
        <f>IF(OR(GA118&lt;Calcs!$B$223-10,GA118&gt;Calcs!$B$223+10),1,0.05)</f>
        <v>0.05</v>
      </c>
      <c r="GC79" s="372">
        <f>IF(OR(GB118&lt;Calcs!$B$223-10,GB118&gt;Calcs!$B$223+10),1,0.05)</f>
        <v>0.05</v>
      </c>
      <c r="GD79" s="372">
        <f>IF(OR(GC118&lt;Calcs!$B$223-10,GC118&gt;Calcs!$B$223+10),1,0.05)</f>
        <v>0.05</v>
      </c>
      <c r="GE79" s="372">
        <f>IF(OR(GD118&lt;Calcs!$B$223-10,GD118&gt;Calcs!$B$223+10),1,0.05)</f>
        <v>0.05</v>
      </c>
      <c r="GF79" s="372">
        <f>IF(OR(GE118&lt;Calcs!$B$223-10,GE118&gt;Calcs!$B$223+10),1,0.05)</f>
        <v>0.05</v>
      </c>
      <c r="GG79" s="372">
        <f>IF(OR(GF118&lt;Calcs!$B$223-10,GF118&gt;Calcs!$B$223+10),1,0.05)</f>
        <v>0.05</v>
      </c>
      <c r="GH79" s="372">
        <f>IF(OR(GG118&lt;Calcs!$B$223-10,GG118&gt;Calcs!$B$223+10),1,0.05)</f>
        <v>0.05</v>
      </c>
      <c r="GI79" s="372">
        <f>IF(OR(GH118&lt;Calcs!$B$223-10,GH118&gt;Calcs!$B$223+10),1,0.05)</f>
        <v>0.05</v>
      </c>
      <c r="GJ79" s="372">
        <f>IF(OR(GI118&lt;Calcs!$B$223-10,GI118&gt;Calcs!$B$223+10),1,0.05)</f>
        <v>0.05</v>
      </c>
      <c r="GK79" s="372">
        <f>IF(OR(GJ118&lt;Calcs!$B$223-10,GJ118&gt;Calcs!$B$223+10),1,0.05)</f>
        <v>0.05</v>
      </c>
      <c r="GL79" s="372">
        <f>IF(OR(GK118&lt;Calcs!$B$223-10,GK118&gt;Calcs!$B$223+10),1,0.05)</f>
        <v>0.05</v>
      </c>
      <c r="GM79" s="372">
        <f>IF(OR(GL118&lt;Calcs!$B$223-10,GL118&gt;Calcs!$B$223+10),1,0.05)</f>
        <v>0.05</v>
      </c>
      <c r="GN79" s="372">
        <f>IF(OR(GM118&lt;Calcs!$B$223-10,GM118&gt;Calcs!$B$223+10),1,0.05)</f>
        <v>0.05</v>
      </c>
      <c r="GO79" s="372">
        <f>IF(OR(GN118&lt;Calcs!$B$223-10,GN118&gt;Calcs!$B$223+10),1,0.05)</f>
        <v>0.05</v>
      </c>
      <c r="GP79" s="372">
        <f>IF(OR(GO118&lt;Calcs!$B$223-10,GO118&gt;Calcs!$B$223+10),1,0.05)</f>
        <v>0.05</v>
      </c>
      <c r="GQ79" s="372">
        <f>IF(OR(GP118&lt;Calcs!$B$223-10,GP118&gt;Calcs!$B$223+10),1,0.05)</f>
        <v>0.05</v>
      </c>
      <c r="GR79" s="372">
        <f>IF(OR(GQ118&lt;Calcs!$B$223-10,GQ118&gt;Calcs!$B$223+10),1,0.05)</f>
        <v>0.05</v>
      </c>
      <c r="GS79" s="372">
        <f>IF(OR(GR118&lt;Calcs!$B$223-10,GR118&gt;Calcs!$B$223+10),1,0.05)</f>
        <v>0.05</v>
      </c>
      <c r="GT79" s="372">
        <f>IF(OR(GS118&lt;Calcs!$B$223-10,GS118&gt;Calcs!$B$223+10),1,0.05)</f>
        <v>0.05</v>
      </c>
      <c r="GU79" s="372">
        <f>IF(OR(GT118&lt;Calcs!$B$223-10,GT118&gt;Calcs!$B$223+10),1,0.05)</f>
        <v>0.05</v>
      </c>
      <c r="GV79" s="372">
        <f>IF(OR(GU118&lt;Calcs!$B$223-10,GU118&gt;Calcs!$B$223+10),1,0.05)</f>
        <v>0.05</v>
      </c>
      <c r="GW79" s="372">
        <f>IF(OR(GV118&lt;Calcs!$B$223-10,GV118&gt;Calcs!$B$223+10),1,0.05)</f>
        <v>0.05</v>
      </c>
      <c r="GX79" s="372">
        <f>IF(OR(GW118&lt;Calcs!$B$223-10,GW118&gt;Calcs!$B$223+10),1,0.05)</f>
        <v>0.05</v>
      </c>
      <c r="GY79" s="372">
        <f>IF(OR(GX118&lt;Calcs!$B$223-10,GX118&gt;Calcs!$B$223+10),1,0.05)</f>
        <v>0.05</v>
      </c>
      <c r="GZ79" s="372">
        <f>IF(OR(GY118&lt;Calcs!$B$223-10,GY118&gt;Calcs!$B$223+10),1,0.05)</f>
        <v>0.05</v>
      </c>
      <c r="HA79" s="372">
        <f>IF(OR(GZ118&lt;Calcs!$B$223-10,GZ118&gt;Calcs!$B$223+10),1,0.05)</f>
        <v>0.05</v>
      </c>
      <c r="HB79" s="372">
        <f>IF(OR(HA118&lt;Calcs!$B$223-10,HA118&gt;Calcs!$B$223+10),1,0.05)</f>
        <v>0.05</v>
      </c>
      <c r="HC79" s="372">
        <f>IF(OR(HB118&lt;Calcs!$B$223-10,HB118&gt;Calcs!$B$223+10),1,0.05)</f>
        <v>0.05</v>
      </c>
      <c r="HD79" s="372">
        <f>IF(OR(HC118&lt;Calcs!$B$223-10,HC118&gt;Calcs!$B$223+10),1,0.05)</f>
        <v>0.05</v>
      </c>
      <c r="HE79" s="372">
        <f>IF(OR(HD118&lt;Calcs!$B$223-10,HD118&gt;Calcs!$B$223+10),1,0.05)</f>
        <v>0.05</v>
      </c>
      <c r="HF79" s="372">
        <f>IF(OR(HE118&lt;Calcs!$B$223-10,HE118&gt;Calcs!$B$223+10),1,0.05)</f>
        <v>0.05</v>
      </c>
      <c r="HG79" s="372">
        <f>IF(OR(HF118&lt;Calcs!$B$223-10,HF118&gt;Calcs!$B$223+10),1,0.05)</f>
        <v>0.05</v>
      </c>
      <c r="HH79" s="372">
        <f>IF(OR(HG118&lt;Calcs!$B$223-10,HG118&gt;Calcs!$B$223+10),1,0.05)</f>
        <v>0.05</v>
      </c>
      <c r="HI79" s="372">
        <f>IF(OR(HH118&lt;Calcs!$B$223-10,HH118&gt;Calcs!$B$223+10),1,0.05)</f>
        <v>0.05</v>
      </c>
      <c r="HJ79" s="372">
        <f>IF(OR(HI118&lt;Calcs!$B$223-10,HI118&gt;Calcs!$B$223+10),1,0.05)</f>
        <v>0.05</v>
      </c>
      <c r="HK79" s="372">
        <f>IF(OR(HJ118&lt;Calcs!$B$223-10,HJ118&gt;Calcs!$B$223+10),1,0.05)</f>
        <v>0.05</v>
      </c>
      <c r="HL79" s="372">
        <f>IF(OR(HK118&lt;Calcs!$B$223-10,HK118&gt;Calcs!$B$223+10),1,0.05)</f>
        <v>0.05</v>
      </c>
      <c r="HM79" s="372">
        <f>IF(OR(HL118&lt;Calcs!$B$223-10,HL118&gt;Calcs!$B$223+10),1,0.05)</f>
        <v>0.05</v>
      </c>
      <c r="HN79" s="372">
        <f>IF(OR(HM118&lt;Calcs!$B$223-10,HM118&gt;Calcs!$B$223+10),1,0.05)</f>
        <v>0.05</v>
      </c>
      <c r="HO79" s="372">
        <f>IF(OR(HN118&lt;Calcs!$B$223-10,HN118&gt;Calcs!$B$223+10),1,0.05)</f>
        <v>0.05</v>
      </c>
      <c r="HP79" s="372">
        <f>IF(OR(HO118&lt;Calcs!$B$223-10,HO118&gt;Calcs!$B$223+10),1,0.05)</f>
        <v>0.05</v>
      </c>
      <c r="HQ79" s="372">
        <f>IF(OR(HP118&lt;Calcs!$B$223-10,HP118&gt;Calcs!$B$223+10),1,0.05)</f>
        <v>0.05</v>
      </c>
      <c r="HR79" s="372">
        <f>IF(OR(HQ118&lt;Calcs!$B$223-10,HQ118&gt;Calcs!$B$223+10),1,0.05)</f>
        <v>0.05</v>
      </c>
      <c r="HS79" s="372">
        <f>IF(OR(HR118&lt;Calcs!$B$223-10,HR118&gt;Calcs!$B$223+10),1,0.05)</f>
        <v>0.05</v>
      </c>
      <c r="HT79" s="372">
        <f>IF(OR(HS118&lt;Calcs!$B$223-10,HS118&gt;Calcs!$B$223+10),1,0.05)</f>
        <v>0.05</v>
      </c>
      <c r="HU79" s="372">
        <f>IF(OR(HT118&lt;Calcs!$B$223-10,HT118&gt;Calcs!$B$223+10),1,0.05)</f>
        <v>0.05</v>
      </c>
      <c r="HV79" s="372">
        <f>IF(OR(HU118&lt;Calcs!$B$223-10,HU118&gt;Calcs!$B$223+10),1,0.05)</f>
        <v>0.05</v>
      </c>
      <c r="HW79" s="372">
        <f>IF(OR(HV118&lt;Calcs!$B$223-10,HV118&gt;Calcs!$B$223+10),1,0.05)</f>
        <v>0.05</v>
      </c>
      <c r="HX79" s="372">
        <f>IF(OR(HW118&lt;Calcs!$B$223-10,HW118&gt;Calcs!$B$223+10),1,0.05)</f>
        <v>0.05</v>
      </c>
      <c r="HY79" s="372">
        <f>IF(OR(HX118&lt;Calcs!$B$223-10,HX118&gt;Calcs!$B$223+10),1,0.05)</f>
        <v>0.05</v>
      </c>
      <c r="HZ79" s="372">
        <f>IF(OR(HY118&lt;Calcs!$B$223-10,HY118&gt;Calcs!$B$223+10),1,0.05)</f>
        <v>0.05</v>
      </c>
      <c r="IA79" s="372">
        <f>IF(OR(HZ118&lt;Calcs!$B$223-10,HZ118&gt;Calcs!$B$223+10),1,0.05)</f>
        <v>0.05</v>
      </c>
      <c r="IB79" s="372">
        <f>IF(OR(IA118&lt;Calcs!$B$223-10,IA118&gt;Calcs!$B$223+10),1,0.05)</f>
        <v>0.05</v>
      </c>
      <c r="IC79" s="372">
        <f>IF(OR(IB118&lt;Calcs!$B$223-10,IB118&gt;Calcs!$B$223+10),1,0.05)</f>
        <v>0.05</v>
      </c>
      <c r="ID79" s="372">
        <f>IF(OR(IC118&lt;Calcs!$B$223-10,IC118&gt;Calcs!$B$223+10),1,0.05)</f>
        <v>0.05</v>
      </c>
      <c r="IE79" s="372">
        <f>IF(OR(ID118&lt;Calcs!$B$223-10,ID118&gt;Calcs!$B$223+10),1,0.05)</f>
        <v>0.05</v>
      </c>
      <c r="IF79" s="372">
        <f>IF(OR(IE118&lt;Calcs!$B$223-10,IE118&gt;Calcs!$B$223+10),1,0.05)</f>
        <v>0.05</v>
      </c>
      <c r="IG79" s="372">
        <f>IF(OR(IF118&lt;Calcs!$B$223-10,IF118&gt;Calcs!$B$223+10),1,0.05)</f>
        <v>0.05</v>
      </c>
      <c r="IH79" s="372">
        <f>IF(OR(IG118&lt;Calcs!$B$223-10,IG118&gt;Calcs!$B$223+10),1,0.05)</f>
        <v>0.05</v>
      </c>
      <c r="II79" s="372">
        <f>IF(OR(IH118&lt;Calcs!$B$223-10,IH118&gt;Calcs!$B$223+10),1,0.05)</f>
        <v>0.05</v>
      </c>
      <c r="IJ79" s="372">
        <f>IF(OR(II118&lt;Calcs!$B$223-10,II118&gt;Calcs!$B$223+10),1,0.05)</f>
        <v>0.05</v>
      </c>
      <c r="IK79" s="372">
        <f>IF(OR(IJ118&lt;Calcs!$B$223-10,IJ118&gt;Calcs!$B$223+10),1,0.05)</f>
        <v>0.05</v>
      </c>
      <c r="IL79" s="372">
        <f>IF(OR(IK118&lt;Calcs!$B$223-10,IK118&gt;Calcs!$B$223+10),1,0.05)</f>
        <v>0.05</v>
      </c>
      <c r="IM79" s="372">
        <f>IF(OR(IL118&lt;Calcs!$B$223-10,IL118&gt;Calcs!$B$223+10),1,0.05)</f>
        <v>0.05</v>
      </c>
      <c r="IN79" s="372">
        <f>IF(OR(IM118&lt;Calcs!$B$223-10,IM118&gt;Calcs!$B$223+10),1,0.05)</f>
        <v>0.05</v>
      </c>
      <c r="IO79" s="372">
        <f>IF(OR(IN118&lt;Calcs!$B$223-10,IN118&gt;Calcs!$B$223+10),1,0.05)</f>
        <v>0.05</v>
      </c>
      <c r="IP79" s="372">
        <f>IF(OR(IO118&lt;Calcs!$B$223-10,IO118&gt;Calcs!$B$223+10),1,0.05)</f>
        <v>0.05</v>
      </c>
      <c r="IQ79" s="372">
        <f>IF(OR(IP118&lt;Calcs!$B$223-10,IP118&gt;Calcs!$B$223+10),1,0.05)</f>
        <v>0.05</v>
      </c>
      <c r="IR79" s="372">
        <f>IF(OR(IQ118&lt;Calcs!$B$223-10,IQ118&gt;Calcs!$B$223+10),1,0.05)</f>
        <v>0.05</v>
      </c>
    </row>
    <row r="80" spans="1:252" s="7" customFormat="1" hidden="1" x14ac:dyDescent="0.25">
      <c r="A80" s="177"/>
      <c r="B80" s="54"/>
      <c r="C80" s="54">
        <f>IF(AND(B178=1,B118&gt;Calcs!$B$223+1),C88*-0.2*C79,0)</f>
        <v>0</v>
      </c>
      <c r="D80" s="54">
        <f>IF(AND(C178=1,C118&gt;Calcs!$B$223+1),D88*-0.2*D79,0)</f>
        <v>0</v>
      </c>
      <c r="E80" s="54">
        <f>IF(AND(D178=1,D118&gt;Calcs!$B$223+1),E88*-0.2*E79,0)</f>
        <v>0</v>
      </c>
      <c r="F80" s="54">
        <f>IF(AND(E178=1,E118&gt;Calcs!$B$223+1),F88*-0.2*F79,0)</f>
        <v>0</v>
      </c>
      <c r="G80" s="54">
        <f>IF(AND(F178=1,F118&gt;Calcs!$B$223+1),G88*-0.2*G79,0)</f>
        <v>0</v>
      </c>
      <c r="H80" s="54">
        <f>IF(AND(G178=1,G118&gt;Calcs!$B$223+1),H88*-0.2*H79,0)</f>
        <v>0</v>
      </c>
      <c r="I80" s="54">
        <f>IF(AND(H178=1,H118&gt;Calcs!$B$223+1),I88*-0.2*I79,0)</f>
        <v>0</v>
      </c>
      <c r="J80" s="54">
        <f>IF(AND(I178=1,I118&gt;Calcs!$B$223+1),J88*-0.2*J79,0)</f>
        <v>0</v>
      </c>
      <c r="K80" s="54">
        <f>IF(AND(J178=1,J118&gt;Calcs!$B$223+1),K88*-0.2*K79,0)</f>
        <v>0</v>
      </c>
      <c r="L80" s="54">
        <f>IF(AND(K178=1,K118&gt;Calcs!$B$223+1),L88*-0.2*L79,0)</f>
        <v>0</v>
      </c>
      <c r="M80" s="54">
        <f>IF(AND(L178=1,L118&gt;Calcs!$B$223+1),M88*-0.2*M79,0)</f>
        <v>0</v>
      </c>
      <c r="N80" s="54">
        <f>IF(AND(M178=1,M118&gt;Calcs!$B$223+1),N88*-0.2*N79,0)</f>
        <v>0</v>
      </c>
      <c r="O80" s="54">
        <f>IF(AND(N178=1,N118&gt;Calcs!$B$223+1),O88*-0.2*O79,0)</f>
        <v>0</v>
      </c>
      <c r="P80" s="54">
        <f>IF(AND(O178=1,O118&gt;Calcs!$B$223+1),P88*-0.2*P79,0)</f>
        <v>0</v>
      </c>
      <c r="Q80" s="54">
        <f>IF(AND(P178=1,P118&gt;Calcs!$B$223+1),Q88*-0.2*Q79,0)</f>
        <v>0</v>
      </c>
      <c r="R80" s="54">
        <f>IF(AND(Q178=1,Q118&gt;Calcs!$B$223+1),R88*-0.2*R79,0)</f>
        <v>0</v>
      </c>
      <c r="S80" s="54">
        <f>IF(AND(R178=1,R118&gt;Calcs!$B$223+1),S88*-0.2*S79,0)</f>
        <v>0</v>
      </c>
      <c r="T80" s="54">
        <f>IF(AND(S178=1,S118&gt;Calcs!$B$223+1),T88*-0.2*T79,0)</f>
        <v>0</v>
      </c>
      <c r="U80" s="54">
        <f>IF(AND(T178=1,T118&gt;Calcs!$B$223+1),U88*-0.2*U79,0)</f>
        <v>0</v>
      </c>
      <c r="V80" s="54">
        <f>IF(AND(U178=1,U118&gt;Calcs!$B$223+1),V88*-0.2*V79,0)</f>
        <v>0</v>
      </c>
      <c r="W80" s="54">
        <f>IF(AND(V178=1,V118&gt;Calcs!$B$223+1),W88*-0.2*W79,0)</f>
        <v>0</v>
      </c>
      <c r="X80" s="54">
        <f>IF(AND(W178=1,W118&gt;Calcs!$B$223+1),X88*-0.2*X79,0)</f>
        <v>0</v>
      </c>
      <c r="Y80" s="54">
        <f>IF(AND(X178=1,X118&gt;Calcs!$B$223+1),Y88*-0.2*Y79,0)</f>
        <v>0</v>
      </c>
      <c r="Z80" s="54">
        <f>IF(AND(Y178=1,Y118&gt;Calcs!$B$223+1),Z88*-0.2*Z79,0)</f>
        <v>0</v>
      </c>
      <c r="AA80" s="54">
        <f>IF(AND(Z178=1,Z118&gt;Calcs!$B$223+1),AA88*-0.2*AA79,0)</f>
        <v>0</v>
      </c>
      <c r="AB80" s="54">
        <f>IF(AND(AA178=1,AA118&gt;Calcs!$B$223+1),AB88*-0.2*AB79,0)</f>
        <v>0</v>
      </c>
      <c r="AC80" s="54">
        <f>IF(AND(AB178=1,AB118&gt;Calcs!$B$223+1),AC88*-0.2*AC79,0)</f>
        <v>0</v>
      </c>
      <c r="AD80" s="54">
        <f>IF(AND(AC178=1,AC118&gt;Calcs!$B$223+1),AD88*-0.2*AD79,0)</f>
        <v>0</v>
      </c>
      <c r="AE80" s="54">
        <f>IF(AND(AD178=1,AD118&gt;Calcs!$B$223+1),AE88*-0.2*AE79,0)</f>
        <v>0</v>
      </c>
      <c r="AF80" s="54">
        <f>IF(AND(AE178=1,AE118&gt;Calcs!$B$223+1),AF88*-0.2*AF79,0)</f>
        <v>0</v>
      </c>
      <c r="AG80" s="54">
        <f>IF(AND(AF178=1,AF118&gt;Calcs!$B$223+1),AG88*-0.2*AG79,0)</f>
        <v>0</v>
      </c>
      <c r="AH80" s="54">
        <f>IF(AND(AG178=1,AG118&gt;Calcs!$B$223+1),AH88*-0.2*AH79,0)</f>
        <v>0</v>
      </c>
      <c r="AI80" s="54">
        <f>IF(AND(AH178=1,AH118&gt;Calcs!$B$223+1),AI88*-0.2*AI79,0)</f>
        <v>0</v>
      </c>
      <c r="AJ80" s="54">
        <f>IF(AND(AI178=1,AI118&gt;Calcs!$B$223+1),AJ88*-0.2*AJ79,0)</f>
        <v>0</v>
      </c>
      <c r="AK80" s="54">
        <f>IF(AND(AJ178=1,AJ118&gt;Calcs!$B$223+1),AK88*-0.2*AK79,0)</f>
        <v>0</v>
      </c>
      <c r="AL80" s="54">
        <f>IF(AND(AK178=1,AK118&gt;Calcs!$B$223+1),AL88*-0.2*AL79,0)</f>
        <v>0</v>
      </c>
      <c r="AM80" s="54">
        <f>IF(AND(AL178=1,AL118&gt;Calcs!$B$223+1),AM88*-0.2*AM79,0)</f>
        <v>0</v>
      </c>
      <c r="AN80" s="54">
        <f>IF(AND(AM178=1,AM118&gt;Calcs!$B$223+1),AN88*-0.2*AN79,0)</f>
        <v>0</v>
      </c>
      <c r="AO80" s="54">
        <f>IF(AND(AN178=1,AN118&gt;Calcs!$B$223+1),AO88*-0.2*AO79,0)</f>
        <v>0</v>
      </c>
      <c r="AP80" s="54">
        <f>IF(AND(AO178=1,AO118&gt;Calcs!$B$223+1),AP88*-0.2*AP79,0)</f>
        <v>0</v>
      </c>
      <c r="AQ80" s="54">
        <f>IF(AND(AP178=1,AP118&gt;Calcs!$B$223+1),AQ88*-0.2*AQ79,0)</f>
        <v>0</v>
      </c>
      <c r="AR80" s="54">
        <f>IF(AND(AQ178=1,AQ118&gt;Calcs!$B$223+1),AR88*-0.2*AR79,0)</f>
        <v>0</v>
      </c>
      <c r="AS80" s="54">
        <f>IF(AND(AR178=1,AR118&gt;Calcs!$B$223+1),AS88*-0.2*AS79,0)</f>
        <v>0</v>
      </c>
      <c r="AT80" s="54">
        <f>IF(AND(AS178=1,AS118&gt;Calcs!$B$223+1),AT88*-0.2*AT79,0)</f>
        <v>0</v>
      </c>
      <c r="AU80" s="54">
        <f>IF(AND(AT178=1,AT118&gt;Calcs!$B$223+1),AU88*-0.2*AU79,0)</f>
        <v>0</v>
      </c>
      <c r="AV80" s="54">
        <f>IF(AND(AU178=1,AU118&gt;Calcs!$B$223+1),AV88*-0.2*AV79,0)</f>
        <v>0</v>
      </c>
      <c r="AW80" s="54">
        <f>IF(AND(AV178=1,AV118&gt;Calcs!$B$223+1),AW88*-0.2*AW79,0)</f>
        <v>0</v>
      </c>
      <c r="AX80" s="54">
        <f>IF(AND(AW178=1,AW118&gt;Calcs!$B$223+1),AX88*-0.2*AX79,0)</f>
        <v>0</v>
      </c>
      <c r="AY80" s="54">
        <f>IF(AND(AX178=1,AX118&gt;Calcs!$B$223+1),AY88*-0.2*AY79,0)</f>
        <v>0</v>
      </c>
      <c r="AZ80" s="54">
        <f>IF(AND(AY178=1,AY118&gt;Calcs!$B$223+1),AZ88*-0.2*AZ79,0)</f>
        <v>0</v>
      </c>
      <c r="BA80" s="54">
        <f>IF(AND(AZ178=1,AZ118&gt;Calcs!$B$223+1),BA88*-0.2*BA79,0)</f>
        <v>0</v>
      </c>
      <c r="BB80" s="54">
        <f>IF(AND(BA178=1,BA118&gt;Calcs!$B$223+1),BB88*-0.2*BB79,0)</f>
        <v>0</v>
      </c>
      <c r="BC80" s="54">
        <f>IF(AND(BB178=1,BB118&gt;Calcs!$B$223+1),BC88*-0.2*BC79,0)</f>
        <v>0</v>
      </c>
      <c r="BD80" s="54">
        <f>IF(AND(BC178=1,BC118&gt;Calcs!$B$223+1),BD88*-0.2*BD79,0)</f>
        <v>0</v>
      </c>
      <c r="BE80" s="54">
        <f>IF(AND(BD178=1,BD118&gt;Calcs!$B$223+1),BE88*-0.2*BE79,0)</f>
        <v>0</v>
      </c>
      <c r="BF80" s="54">
        <f>IF(AND(BE178=1,BE118&gt;Calcs!$B$223+1),BF88*-0.2*BF79,0)</f>
        <v>0</v>
      </c>
      <c r="BG80" s="54">
        <f>IF(AND(BF178=1,BF118&gt;Calcs!$B$223+1),BG88*-0.2*BG79,0)</f>
        <v>0</v>
      </c>
      <c r="BH80" s="54">
        <f>IF(AND(BG178=1,BG118&gt;Calcs!$B$223+1),BH88*-0.2*BH79,0)</f>
        <v>0</v>
      </c>
      <c r="BI80" s="54">
        <f>IF(AND(BH178=1,BH118&gt;Calcs!$B$223+1),BI88*-0.2*BI79,0)</f>
        <v>0</v>
      </c>
      <c r="BJ80" s="54">
        <f>IF(AND(BI178=1,BI118&gt;Calcs!$B$223+1),BJ88*-0.2*BJ79,0)</f>
        <v>0</v>
      </c>
      <c r="BK80" s="54">
        <f>IF(AND(BJ178=1,BJ118&gt;Calcs!$B$223+1),BK88*-0.2*BK79,0)</f>
        <v>0</v>
      </c>
      <c r="BL80" s="54">
        <f>IF(AND(BK178=1,BK118&gt;Calcs!$B$223+1),BL88*-0.2*BL79,0)</f>
        <v>0</v>
      </c>
      <c r="BM80" s="54">
        <f>IF(AND(BL178=1,BL118&gt;Calcs!$B$223+1),BM88*-0.2*BM79,0)</f>
        <v>0</v>
      </c>
      <c r="BN80" s="54">
        <f>IF(AND(BM178=1,BM118&gt;Calcs!$B$223+1),BN88*-0.2*BN79,0)</f>
        <v>0</v>
      </c>
      <c r="BO80" s="54">
        <f>IF(AND(BN178=1,BN118&gt;Calcs!$B$223+1),BO88*-0.2*BO79,0)</f>
        <v>0</v>
      </c>
      <c r="BP80" s="54">
        <f>IF(AND(BO178=1,BO118&gt;Calcs!$B$223+1),BP88*-0.2*BP79,0)</f>
        <v>0</v>
      </c>
      <c r="BQ80" s="54">
        <f>IF(AND(BP178=1,BP118&gt;Calcs!$B$223+1),BQ88*-0.2*BQ79,0)</f>
        <v>0</v>
      </c>
      <c r="BR80" s="54">
        <f>IF(AND(BQ178=1,BQ118&gt;Calcs!$B$223+1),BR88*-0.2*BR79,0)</f>
        <v>0</v>
      </c>
      <c r="BS80" s="54">
        <f>IF(AND(BR178=1,BR118&gt;Calcs!$B$223+1),BS88*-0.2*BS79,0)</f>
        <v>0</v>
      </c>
      <c r="BT80" s="54">
        <f>IF(AND(BS178=1,BS118&gt;Calcs!$B$223+1),BT88*-0.2*BT79,0)</f>
        <v>0</v>
      </c>
      <c r="BU80" s="54">
        <f>IF(AND(BT178=1,BT118&gt;Calcs!$B$223+1),BU88*-0.2*BU79,0)</f>
        <v>0</v>
      </c>
      <c r="BV80" s="54">
        <f>IF(AND(BU178=1,BU118&gt;Calcs!$B$223+1),BV88*-0.2*BV79,0)</f>
        <v>0</v>
      </c>
      <c r="BW80" s="54">
        <f>IF(AND(BV178=1,BV118&gt;Calcs!$B$223+1),BW88*-0.2*BW79,0)</f>
        <v>0</v>
      </c>
      <c r="BX80" s="54">
        <f>IF(AND(BW178=1,BW118&gt;Calcs!$B$223+1),BX88*-0.2*BX79,0)</f>
        <v>0</v>
      </c>
      <c r="BY80" s="54">
        <f>IF(AND(BX178=1,BX118&gt;Calcs!$B$223+1),BY88*-0.2*BY79,0)</f>
        <v>0</v>
      </c>
      <c r="BZ80" s="54">
        <f>IF(AND(BY178=1,BY118&gt;Calcs!$B$223+1),BZ88*-0.2*BZ79,0)</f>
        <v>0</v>
      </c>
      <c r="CA80" s="54">
        <f>IF(AND(BZ178=1,BZ118&gt;Calcs!$B$223+1),CA88*-0.2*CA79,0)</f>
        <v>0</v>
      </c>
      <c r="CB80" s="54">
        <f>IF(AND(CA178=1,CA118&gt;Calcs!$B$223+1),CB88*-0.2*CB79,0)</f>
        <v>0</v>
      </c>
      <c r="CC80" s="54">
        <f>IF(AND(CB178=1,CB118&gt;Calcs!$B$223+1),CC88*-0.2*CC79,0)</f>
        <v>0</v>
      </c>
      <c r="CD80" s="54">
        <f>IF(AND(CC178=1,CC118&gt;Calcs!$B$223+1),CD88*-0.2*CD79,0)</f>
        <v>0</v>
      </c>
      <c r="CE80" s="54">
        <f>IF(AND(CD178=1,CD118&gt;Calcs!$B$223+1),CE88*-0.2*CE79,0)</f>
        <v>0</v>
      </c>
      <c r="CF80" s="54">
        <f>IF(AND(CE178=1,CE118&gt;Calcs!$B$223+1),CF88*-0.2*CF79,0)</f>
        <v>0</v>
      </c>
      <c r="CG80" s="54">
        <f>IF(AND(CF178=1,CF118&gt;Calcs!$B$223+1),CG88*-0.2*CG79,0)</f>
        <v>0</v>
      </c>
      <c r="CH80" s="54">
        <f>IF(AND(CG178=1,CG118&gt;Calcs!$B$223+1),CH88*-0.2*CH79,0)</f>
        <v>0</v>
      </c>
      <c r="CI80" s="54">
        <f>IF(AND(CH178=1,CH118&gt;Calcs!$B$223+1),CI88*-0.2*CI79,0)</f>
        <v>0</v>
      </c>
      <c r="CJ80" s="54">
        <f>IF(AND(CI178=1,CI118&gt;Calcs!$B$223+1),CJ88*-0.2*CJ79,0)</f>
        <v>0</v>
      </c>
      <c r="CK80" s="54">
        <f>IF(AND(CJ178=1,CJ118&gt;Calcs!$B$223+1),CK88*-0.2*CK79,0)</f>
        <v>0</v>
      </c>
      <c r="CL80" s="54">
        <f>IF(AND(CK178=1,CK118&gt;Calcs!$B$223+1),CL88*-0.2*CL79,0)</f>
        <v>0</v>
      </c>
      <c r="CM80" s="54">
        <f>IF(AND(CL178=1,CL118&gt;Calcs!$B$223+1),CM88*-0.2*CM79,0)</f>
        <v>0</v>
      </c>
      <c r="CN80" s="54">
        <f>IF(AND(CM178=1,CM118&gt;Calcs!$B$223+1),CN88*-0.2*CN79,0)</f>
        <v>0</v>
      </c>
      <c r="CO80" s="54">
        <f>IF(AND(CN178=1,CN118&gt;Calcs!$B$223+1),CO88*-0.2*CO79,0)</f>
        <v>0</v>
      </c>
      <c r="CP80" s="54">
        <f>IF(AND(CO178=1,CO118&gt;Calcs!$B$223+1),CP88*-0.2*CP79,0)</f>
        <v>0</v>
      </c>
      <c r="CQ80" s="54">
        <f>IF(AND(CP178=1,CP118&gt;Calcs!$B$223+1),CQ88*-0.2*CQ79,0)</f>
        <v>0</v>
      </c>
      <c r="CR80" s="54">
        <f>IF(AND(CQ178=1,CQ118&gt;Calcs!$B$223+1),CR88*-0.2*CR79,0)</f>
        <v>0</v>
      </c>
      <c r="CS80" s="54">
        <f>IF(AND(CR178=1,CR118&gt;Calcs!$B$223+1),CS88*-0.2*CS79,0)</f>
        <v>0</v>
      </c>
      <c r="CT80" s="54">
        <f>IF(AND(CS178=1,CS118&gt;Calcs!$B$223+1),CT88*-0.2*CT79,0)</f>
        <v>0</v>
      </c>
      <c r="CU80" s="54">
        <f>IF(AND(CT178=1,CT118&gt;Calcs!$B$223+1),CU88*-0.2*CU79,0)</f>
        <v>0</v>
      </c>
      <c r="CV80" s="54">
        <f>IF(AND(CU178=1,CU118&gt;Calcs!$B$223+1),CV88*-0.2*CV79,0)</f>
        <v>0</v>
      </c>
      <c r="CW80" s="54">
        <f>IF(AND(CV178=1,CV118&gt;Calcs!$B$223+1),CW88*-0.2*CW79,0)</f>
        <v>0</v>
      </c>
      <c r="CX80" s="54">
        <f>IF(AND(CW178=1,CW118&gt;Calcs!$B$223+1),CX88*-0.2*CX79,0)</f>
        <v>0</v>
      </c>
      <c r="CY80" s="54">
        <f>IF(AND(CX178=1,CX118&gt;Calcs!$B$223+1),CY88*-0.2*CY79,0)</f>
        <v>0</v>
      </c>
      <c r="CZ80" s="54">
        <f>IF(AND(CY178=1,CY118&gt;Calcs!$B$223+1),CZ88*-0.2*CZ79,0)</f>
        <v>0</v>
      </c>
      <c r="DA80" s="54">
        <f>IF(AND(CZ178=1,CZ118&gt;Calcs!$B$223+1),DA88*-0.2*DA79,0)</f>
        <v>0</v>
      </c>
      <c r="DB80" s="54">
        <f>IF(AND(DA178=1,DA118&gt;Calcs!$B$223+1),DB88*-0.2*DB79,0)</f>
        <v>0</v>
      </c>
      <c r="DC80" s="54">
        <f>IF(AND(DB178=1,DB118&gt;Calcs!$B$223+1),DC88*-0.2*DC79,0)</f>
        <v>0</v>
      </c>
      <c r="DD80" s="54">
        <f>IF(AND(DC178=1,DC118&gt;Calcs!$B$223+1),DD88*-0.2*DD79,0)</f>
        <v>0</v>
      </c>
      <c r="DE80" s="54">
        <f>IF(AND(DD178=1,DD118&gt;Calcs!$B$223+1),DE88*-0.2*DE79,0)</f>
        <v>0</v>
      </c>
      <c r="DF80" s="54">
        <f>IF(AND(DE178=1,DE118&gt;Calcs!$B$223+1),DF88*-0.2*DF79,0)</f>
        <v>0</v>
      </c>
      <c r="DG80" s="54">
        <f>IF(AND(DF178=1,DF118&gt;Calcs!$B$223+1),DG88*-0.2*DG79,0)</f>
        <v>0</v>
      </c>
      <c r="DH80" s="54">
        <f>IF(AND(DG178=1,DG118&gt;Calcs!$B$223+1),DH88*-0.2*DH79,0)</f>
        <v>0</v>
      </c>
      <c r="DI80" s="54">
        <f>IF(AND(DH178=1,DH118&gt;Calcs!$B$223+1),DI88*-0.2*DI79,0)</f>
        <v>0</v>
      </c>
      <c r="DJ80" s="54">
        <f>IF(AND(DI178=1,DI118&gt;Calcs!$B$223+1),DJ88*-0.2*DJ79,0)</f>
        <v>0</v>
      </c>
      <c r="DK80" s="54">
        <f>IF(AND(DJ178=1,DJ118&gt;Calcs!$B$223+1),DK88*-0.2*DK79,0)</f>
        <v>0</v>
      </c>
      <c r="DL80" s="54">
        <f>IF(AND(DK178=1,DK118&gt;Calcs!$B$223+1),DL88*-0.2*DL79,0)</f>
        <v>0</v>
      </c>
      <c r="DM80" s="54">
        <f>IF(AND(DL178=1,DL118&gt;Calcs!$B$223+1),DM88*-0.2*DM79,0)</f>
        <v>0</v>
      </c>
      <c r="DN80" s="54">
        <f>IF(AND(DM178=1,DM118&gt;Calcs!$B$223+1),DN88*-0.2*DN79,0)</f>
        <v>0</v>
      </c>
      <c r="DO80" s="54">
        <f>IF(AND(DN178=1,DN118&gt;Calcs!$B$223+1),DO88*-0.2*DO79,0)</f>
        <v>0</v>
      </c>
      <c r="DP80" s="54">
        <f>IF(AND(DO178=1,DO118&gt;Calcs!$B$223+1),DP88*-0.2*DP79,0)</f>
        <v>0</v>
      </c>
      <c r="DQ80" s="54">
        <f>IF(AND(DP178=1,DP118&gt;Calcs!$B$223+1),DQ88*-0.2*DQ79,0)</f>
        <v>0</v>
      </c>
      <c r="DR80" s="54">
        <f>IF(AND(DQ178=1,DQ118&gt;Calcs!$B$223+1),DR88*-0.2*DR79,0)</f>
        <v>0</v>
      </c>
      <c r="DS80" s="54">
        <f>IF(AND(DR178=1,DR118&gt;Calcs!$B$223+1),DS88*-0.2*DS79,0)</f>
        <v>0</v>
      </c>
      <c r="DT80" s="54">
        <f>IF(AND(DS178=1,DS118&gt;Calcs!$B$223+1),DT88*-0.2*DT79,0)</f>
        <v>0</v>
      </c>
      <c r="DU80" s="54">
        <f>IF(AND(DT178=1,DT118&gt;Calcs!$B$223+1),DU88*-0.2*DU79,0)</f>
        <v>0</v>
      </c>
      <c r="DV80" s="54">
        <f>IF(AND(DU178=1,DU118&gt;Calcs!$B$223+1),DV88*-0.2*DV79,0)</f>
        <v>0</v>
      </c>
      <c r="DW80" s="54">
        <f>IF(AND(DV178=1,DV118&gt;Calcs!$B$223+1),DW88*-0.2*DW79,0)</f>
        <v>0</v>
      </c>
      <c r="DX80" s="54">
        <f>IF(AND(DW178=1,DW118&gt;Calcs!$B$223+1),DX88*-0.2*DX79,0)</f>
        <v>0</v>
      </c>
      <c r="DY80" s="54">
        <f>IF(AND(DX178=1,DX118&gt;Calcs!$B$223+1),DY88*-0.2*DY79,0)</f>
        <v>0</v>
      </c>
      <c r="DZ80" s="54">
        <f>IF(AND(DY178=1,DY118&gt;Calcs!$B$223+1),DZ88*-0.2*DZ79,0)</f>
        <v>0</v>
      </c>
      <c r="EA80" s="54">
        <f>IF(AND(DZ178=1,DZ118&gt;Calcs!$B$223+1),EA88*-0.2*EA79,0)</f>
        <v>0</v>
      </c>
      <c r="EB80" s="54">
        <f>IF(AND(EA178=1,EA118&gt;Calcs!$B$223+1),EB88*-0.2*EB79,0)</f>
        <v>0</v>
      </c>
      <c r="EC80" s="54">
        <f>IF(AND(EB178=1,EB118&gt;Calcs!$B$223+1),EC88*-0.2*EC79,0)</f>
        <v>0</v>
      </c>
      <c r="ED80" s="54">
        <f>IF(AND(EC178=1,EC118&gt;Calcs!$B$223+1),ED88*-0.2*ED79,0)</f>
        <v>0</v>
      </c>
      <c r="EE80" s="54">
        <f>IF(AND(ED178=1,ED118&gt;Calcs!$B$223+1),EE88*-0.2*EE79,0)</f>
        <v>0</v>
      </c>
      <c r="EF80" s="54">
        <f>IF(AND(EE178=1,EE118&gt;Calcs!$B$223+1),EF88*-0.2*EF79,0)</f>
        <v>0</v>
      </c>
      <c r="EG80" s="54">
        <f>IF(AND(EF178=1,EF118&gt;Calcs!$B$223+1),EG88*-0.2*EG79,0)</f>
        <v>0</v>
      </c>
      <c r="EH80" s="54">
        <f>IF(AND(EG178=1,EG118&gt;Calcs!$B$223+1),EH88*-0.2*EH79,0)</f>
        <v>0</v>
      </c>
      <c r="EI80" s="54">
        <f>IF(AND(EH178=1,EH118&gt;Calcs!$B$223+1),EI88*-0.2*EI79,0)</f>
        <v>0</v>
      </c>
      <c r="EJ80" s="54">
        <f>IF(AND(EI178=1,EI118&gt;Calcs!$B$223+1),EJ88*-0.2*EJ79,0)</f>
        <v>0</v>
      </c>
      <c r="EK80" s="54">
        <f>IF(AND(EJ178=1,EJ118&gt;Calcs!$B$223+1),EK88*-0.2*EK79,0)</f>
        <v>0</v>
      </c>
      <c r="EL80" s="54">
        <f>IF(AND(EK178=1,EK118&gt;Calcs!$B$223+1),EL88*-0.2*EL79,0)</f>
        <v>0</v>
      </c>
      <c r="EM80" s="54">
        <f>IF(AND(EL178=1,EL118&gt;Calcs!$B$223+1),EM88*-0.2*EM79,0)</f>
        <v>0</v>
      </c>
      <c r="EN80" s="54">
        <f>IF(AND(EM178=1,EM118&gt;Calcs!$B$223+1),EN88*-0.2*EN79,0)</f>
        <v>0</v>
      </c>
      <c r="EO80" s="54">
        <f>IF(AND(EN178=1,EN118&gt;Calcs!$B$223+1),EO88*-0.2*EO79,0)</f>
        <v>0</v>
      </c>
      <c r="EP80" s="54">
        <f>IF(AND(EO178=1,EO118&gt;Calcs!$B$223+1),EP88*-0.2*EP79,0)</f>
        <v>0</v>
      </c>
      <c r="EQ80" s="54">
        <f>IF(AND(EP178=1,EP118&gt;Calcs!$B$223+1),EQ88*-0.2*EQ79,0)</f>
        <v>0</v>
      </c>
      <c r="ER80" s="54">
        <f>IF(AND(EQ178=1,EQ118&gt;Calcs!$B$223+1),ER88*-0.2*ER79,0)</f>
        <v>0</v>
      </c>
      <c r="ES80" s="54">
        <f>IF(AND(ER178=1,ER118&gt;Calcs!$B$223+1),ES88*-0.2*ES79,0)</f>
        <v>0</v>
      </c>
      <c r="ET80" s="54">
        <f>IF(AND(ES178=1,ES118&gt;Calcs!$B$223+1),ET88*-0.2*ET79,0)</f>
        <v>0</v>
      </c>
      <c r="EU80" s="54">
        <f>IF(AND(ET178=1,ET118&gt;Calcs!$B$223+1),EU88*-0.2*EU79,0)</f>
        <v>0</v>
      </c>
      <c r="EV80" s="54">
        <f>IF(AND(EU178=1,EU118&gt;Calcs!$B$223+1),EV88*-0.2*EV79,0)</f>
        <v>0</v>
      </c>
      <c r="EW80" s="54">
        <f>IF(AND(EV178=1,EV118&gt;Calcs!$B$223+1),EW88*-0.2*EW79,0)</f>
        <v>0</v>
      </c>
      <c r="EX80" s="54">
        <f>IF(AND(EW178=1,EW118&gt;Calcs!$B$223+1),EX88*-0.2*EX79,0)</f>
        <v>-107.5</v>
      </c>
      <c r="EY80" s="54">
        <f>IF(AND(EX178=1,EX118&gt;Calcs!$B$223+1),EY88*-0.2*EY79,0)</f>
        <v>-107.5</v>
      </c>
      <c r="EZ80" s="54">
        <f>IF(AND(EY178=1,EY118&gt;Calcs!$B$223+1),EZ88*-0.2*EZ79,0)</f>
        <v>-107.5</v>
      </c>
      <c r="FA80" s="54">
        <f>IF(AND(EZ178=1,EZ118&gt;Calcs!$B$223+1),FA88*-0.2*FA79,0)</f>
        <v>-107.5</v>
      </c>
      <c r="FB80" s="54">
        <f>IF(AND(FA178=1,FA118&gt;Calcs!$B$223+1),FB88*-0.2*FB79,0)</f>
        <v>-107.5</v>
      </c>
      <c r="FC80" s="54">
        <f>IF(AND(FB178=1,FB118&gt;Calcs!$B$223+1),FC88*-0.2*FC79,0)</f>
        <v>0</v>
      </c>
      <c r="FD80" s="54">
        <f>IF(AND(FC178=1,FC118&gt;Calcs!$B$223+1),FD88*-0.2*FD79,0)</f>
        <v>0</v>
      </c>
      <c r="FE80" s="54">
        <f>IF(AND(FD178=1,FD118&gt;Calcs!$B$223+1),FE88*-0.2*FE79,0)</f>
        <v>0</v>
      </c>
      <c r="FF80" s="54">
        <f>IF(AND(FE178=1,FE118&gt;Calcs!$B$223+1),FF88*-0.2*FF79,0)</f>
        <v>0</v>
      </c>
      <c r="FG80" s="54">
        <f>IF(AND(FF178=1,FF118&gt;Calcs!$B$223+1),FG88*-0.2*FG79,0)</f>
        <v>0</v>
      </c>
      <c r="FH80" s="54">
        <f>IF(AND(FG178=1,FG118&gt;Calcs!$B$223+1),FH88*-0.2*FH79,0)</f>
        <v>0</v>
      </c>
      <c r="FI80" s="54">
        <f>IF(AND(FH178=1,FH118&gt;Calcs!$B$223+1),FI88*-0.2*FI79,0)</f>
        <v>0</v>
      </c>
      <c r="FJ80" s="54">
        <f>IF(AND(FI178=1,FI118&gt;Calcs!$B$223+1),FJ88*-0.2*FJ79,0)</f>
        <v>0</v>
      </c>
      <c r="FK80" s="54">
        <f>IF(AND(FJ178=1,FJ118&gt;Calcs!$B$223+1),FK88*-0.2*FK79,0)</f>
        <v>0</v>
      </c>
      <c r="FL80" s="54">
        <f>IF(AND(FK178=1,FK118&gt;Calcs!$B$223+1),FL88*-0.2*FL79,0)</f>
        <v>0</v>
      </c>
      <c r="FM80" s="54">
        <f>IF(AND(FL178=1,FL118&gt;Calcs!$B$223+1),FM88*-0.2*FM79,0)</f>
        <v>0</v>
      </c>
      <c r="FN80" s="54">
        <f>IF(AND(FM178=1,FM118&gt;Calcs!$B$223+1),FN88*-0.2*FN79,0)</f>
        <v>0</v>
      </c>
      <c r="FO80" s="54">
        <f>IF(AND(FN178=1,FN118&gt;Calcs!$B$223+1),FO88*-0.2*FO79,0)</f>
        <v>0</v>
      </c>
      <c r="FP80" s="54">
        <f>IF(AND(FO178=1,FO118&gt;Calcs!$B$223+1),FP88*-0.2*FP79,0)</f>
        <v>0</v>
      </c>
      <c r="FQ80" s="54">
        <f>IF(AND(FP178=1,FP118&gt;Calcs!$B$223+1),FQ88*-0.2*FQ79,0)</f>
        <v>0</v>
      </c>
      <c r="FR80" s="54">
        <f>IF(AND(FQ178=1,FQ118&gt;Calcs!$B$223+1),FR88*-0.2*FR79,0)</f>
        <v>0</v>
      </c>
      <c r="FS80" s="54">
        <f>IF(AND(FR178=1,FR118&gt;Calcs!$B$223+1),FS88*-0.2*FS79,0)</f>
        <v>0</v>
      </c>
      <c r="FT80" s="54">
        <f>IF(AND(FS178=1,FS118&gt;Calcs!$B$223+1),FT88*-0.2*FT79,0)</f>
        <v>0</v>
      </c>
      <c r="FU80" s="54">
        <f>IF(AND(FT178=1,FT118&gt;Calcs!$B$223+1),FU88*-0.2*FU79,0)</f>
        <v>0</v>
      </c>
      <c r="FV80" s="54">
        <f>IF(AND(FU178=1,FU118&gt;Calcs!$B$223+1),FV88*-0.2*FV79,0)</f>
        <v>0</v>
      </c>
      <c r="FW80" s="54">
        <f>IF(AND(FV178=1,FV118&gt;Calcs!$B$223+1),FW88*-0.2*FW79,0)</f>
        <v>0</v>
      </c>
      <c r="FX80" s="54">
        <f>IF(AND(FW178=1,FW118&gt;Calcs!$B$223+1),FX88*-0.2*FX79,0)</f>
        <v>0</v>
      </c>
      <c r="FY80" s="54">
        <f>IF(AND(FX178=1,FX118&gt;Calcs!$B$223+1),FY88*-0.2*FY79,0)</f>
        <v>0</v>
      </c>
      <c r="FZ80" s="54">
        <f>IF(AND(FY178=1,FY118&gt;Calcs!$B$223+1),FZ88*-0.2*FZ79,0)</f>
        <v>0</v>
      </c>
      <c r="GA80" s="54">
        <f>IF(AND(FZ178=1,FZ118&gt;Calcs!$B$223+1),GA88*-0.2*GA79,0)</f>
        <v>0</v>
      </c>
      <c r="GB80" s="54">
        <f>IF(AND(GA178=1,GA118&gt;Calcs!$B$223+1),GB88*-0.2*GB79,0)</f>
        <v>0</v>
      </c>
      <c r="GC80" s="54">
        <f>IF(AND(GB178=1,GB118&gt;Calcs!$B$223+1),GC88*-0.2*GC79,0)</f>
        <v>0</v>
      </c>
      <c r="GD80" s="54">
        <f>IF(AND(GC178=1,GC118&gt;Calcs!$B$223+1),GD88*-0.2*GD79,0)</f>
        <v>0</v>
      </c>
      <c r="GE80" s="54">
        <f>IF(AND(GD178=1,GD118&gt;Calcs!$B$223+1),GE88*-0.2*GE79,0)</f>
        <v>0</v>
      </c>
      <c r="GF80" s="54">
        <f>IF(AND(GE178=1,GE118&gt;Calcs!$B$223+1),GF88*-0.2*GF79,0)</f>
        <v>0</v>
      </c>
      <c r="GG80" s="54">
        <f>IF(AND(GF178=1,GF118&gt;Calcs!$B$223+1),GG88*-0.2*GG79,0)</f>
        <v>0</v>
      </c>
      <c r="GH80" s="54">
        <f>IF(AND(GG178=1,GG118&gt;Calcs!$B$223+1),GH88*-0.2*GH79,0)</f>
        <v>0</v>
      </c>
      <c r="GI80" s="54">
        <f>IF(AND(GH178=1,GH118&gt;Calcs!$B$223+1),GI88*-0.2*GI79,0)</f>
        <v>0</v>
      </c>
      <c r="GJ80" s="54">
        <f>IF(AND(GI178=1,GI118&gt;Calcs!$B$223+1),GJ88*-0.2*GJ79,0)</f>
        <v>0</v>
      </c>
      <c r="GK80" s="54">
        <f>IF(AND(GJ178=1,GJ118&gt;Calcs!$B$223+1),GK88*-0.2*GK79,0)</f>
        <v>0</v>
      </c>
      <c r="GL80" s="54">
        <f>IF(AND(GK178=1,GK118&gt;Calcs!$B$223+1),GL88*-0.2*GL79,0)</f>
        <v>0</v>
      </c>
      <c r="GM80" s="54">
        <f>IF(AND(GL178=1,GL118&gt;Calcs!$B$223+1),GM88*-0.2*GM79,0)</f>
        <v>0</v>
      </c>
      <c r="GN80" s="54">
        <f>IF(AND(GM178=1,GM118&gt;Calcs!$B$223+1),GN88*-0.2*GN79,0)</f>
        <v>0</v>
      </c>
      <c r="GO80" s="54">
        <f>IF(AND(GN178=1,GN118&gt;Calcs!$B$223+1),GO88*-0.2*GO79,0)</f>
        <v>0</v>
      </c>
      <c r="GP80" s="54">
        <f>IF(AND(GO178=1,GO118&gt;Calcs!$B$223+1),GP88*-0.2*GP79,0)</f>
        <v>0</v>
      </c>
      <c r="GQ80" s="54">
        <f>IF(AND(GP178=1,GP118&gt;Calcs!$B$223+1),GQ88*-0.2*GQ79,0)</f>
        <v>0</v>
      </c>
      <c r="GR80" s="54">
        <f>IF(AND(GQ178=1,GQ118&gt;Calcs!$B$223+1),GR88*-0.2*GR79,0)</f>
        <v>0</v>
      </c>
      <c r="GS80" s="54">
        <f>IF(AND(GR178=1,GR118&gt;Calcs!$B$223+1),GS88*-0.2*GS79,0)</f>
        <v>0</v>
      </c>
      <c r="GT80" s="54">
        <f>IF(AND(GS178=1,GS118&gt;Calcs!$B$223+1),GT88*-0.2*GT79,0)</f>
        <v>0</v>
      </c>
      <c r="GU80" s="54">
        <f>IF(AND(GT178=1,GT118&gt;Calcs!$B$223+1),GU88*-0.2*GU79,0)</f>
        <v>0</v>
      </c>
      <c r="GV80" s="54">
        <f>IF(AND(GU178=1,GU118&gt;Calcs!$B$223+1),GV88*-0.2*GV79,0)</f>
        <v>0</v>
      </c>
      <c r="GW80" s="54">
        <f>IF(AND(GV178=1,GV118&gt;Calcs!$B$223+1),GW88*-0.2*GW79,0)</f>
        <v>0</v>
      </c>
      <c r="GX80" s="54">
        <f>IF(AND(GW178=1,GW118&gt;Calcs!$B$223+1),GX88*-0.2*GX79,0)</f>
        <v>0</v>
      </c>
      <c r="GY80" s="54">
        <f>IF(AND(GX178=1,GX118&gt;Calcs!$B$223+1),GY88*-0.2*GY79,0)</f>
        <v>0</v>
      </c>
      <c r="GZ80" s="54">
        <f>IF(AND(GY178=1,GY118&gt;Calcs!$B$223+1),GZ88*-0.2*GZ79,0)</f>
        <v>0</v>
      </c>
      <c r="HA80" s="54">
        <f>IF(AND(GZ178=1,GZ118&gt;Calcs!$B$223+1),HA88*-0.2*HA79,0)</f>
        <v>0</v>
      </c>
      <c r="HB80" s="54">
        <f>IF(AND(HA178=1,HA118&gt;Calcs!$B$223+1),HB88*-0.2*HB79,0)</f>
        <v>0</v>
      </c>
      <c r="HC80" s="54">
        <f>IF(AND(HB178=1,HB118&gt;Calcs!$B$223+1),HC88*-0.2*HC79,0)</f>
        <v>0</v>
      </c>
      <c r="HD80" s="54">
        <f>IF(AND(HC178=1,HC118&gt;Calcs!$B$223+1),HD88*-0.2*HD79,0)</f>
        <v>0</v>
      </c>
      <c r="HE80" s="54">
        <f>IF(AND(HD178=1,HD118&gt;Calcs!$B$223+1),HE88*-0.2*HE79,0)</f>
        <v>0</v>
      </c>
      <c r="HF80" s="54">
        <f>IF(AND(HE178=1,HE118&gt;Calcs!$B$223+1),HF88*-0.2*HF79,0)</f>
        <v>0</v>
      </c>
      <c r="HG80" s="54">
        <f>IF(AND(HF178=1,HF118&gt;Calcs!$B$223+1),HG88*-0.2*HG79,0)</f>
        <v>0</v>
      </c>
      <c r="HH80" s="54">
        <f>IF(AND(HG178=1,HG118&gt;Calcs!$B$223+1),HH88*-0.2*HH79,0)</f>
        <v>0</v>
      </c>
      <c r="HI80" s="54">
        <f>IF(AND(HH178=1,HH118&gt;Calcs!$B$223+1),HI88*-0.2*HI79,0)</f>
        <v>0</v>
      </c>
      <c r="HJ80" s="54">
        <f>IF(AND(HI178=1,HI118&gt;Calcs!$B$223+1),HJ88*-0.2*HJ79,0)</f>
        <v>0</v>
      </c>
      <c r="HK80" s="54">
        <f>IF(AND(HJ178=1,HJ118&gt;Calcs!$B$223+1),HK88*-0.2*HK79,0)</f>
        <v>0</v>
      </c>
      <c r="HL80" s="54">
        <f>IF(AND(HK178=1,HK118&gt;Calcs!$B$223+1),HL88*-0.2*HL79,0)</f>
        <v>0</v>
      </c>
      <c r="HM80" s="54">
        <f>IF(AND(HL178=1,HL118&gt;Calcs!$B$223+1),HM88*-0.2*HM79,0)</f>
        <v>0</v>
      </c>
      <c r="HN80" s="54">
        <f>IF(AND(HM178=1,HM118&gt;Calcs!$B$223+1),HN88*-0.2*HN79,0)</f>
        <v>0</v>
      </c>
      <c r="HO80" s="54">
        <f>IF(AND(HN178=1,HN118&gt;Calcs!$B$223+1),HO88*-0.2*HO79,0)</f>
        <v>0</v>
      </c>
      <c r="HP80" s="54">
        <f>IF(AND(HO178=1,HO118&gt;Calcs!$B$223+1),HP88*-0.2*HP79,0)</f>
        <v>0</v>
      </c>
      <c r="HQ80" s="54">
        <f>IF(AND(HP178=1,HP118&gt;Calcs!$B$223+1),HQ88*-0.2*HQ79,0)</f>
        <v>0</v>
      </c>
      <c r="HR80" s="54">
        <f>IF(AND(HQ178=1,HQ118&gt;Calcs!$B$223+1),HR88*-0.2*HR79,0)</f>
        <v>0</v>
      </c>
      <c r="HS80" s="54">
        <f>IF(AND(HR178=1,HR118&gt;Calcs!$B$223+1),HS88*-0.2*HS79,0)</f>
        <v>0</v>
      </c>
      <c r="HT80" s="54">
        <f>IF(AND(HS178=1,HS118&gt;Calcs!$B$223+1),HT88*-0.2*HT79,0)</f>
        <v>0</v>
      </c>
      <c r="HU80" s="54">
        <f>IF(AND(HT178=1,HT118&gt;Calcs!$B$223+1),HU88*-0.2*HU79,0)</f>
        <v>0</v>
      </c>
      <c r="HV80" s="54">
        <f>IF(AND(HU178=1,HU118&gt;Calcs!$B$223+1),HV88*-0.2*HV79,0)</f>
        <v>0</v>
      </c>
      <c r="HW80" s="54">
        <f>IF(AND(HV178=1,HV118&gt;Calcs!$B$223+1),HW88*-0.2*HW79,0)</f>
        <v>0</v>
      </c>
      <c r="HX80" s="54">
        <f>IF(AND(HW178=1,HW118&gt;Calcs!$B$223+1),HX88*-0.2*HX79,0)</f>
        <v>0</v>
      </c>
      <c r="HY80" s="54">
        <f>IF(AND(HX178=1,HX118&gt;Calcs!$B$223+1),HY88*-0.2*HY79,0)</f>
        <v>0</v>
      </c>
      <c r="HZ80" s="54">
        <f>IF(AND(HY178=1,HY118&gt;Calcs!$B$223+1),HZ88*-0.2*HZ79,0)</f>
        <v>0</v>
      </c>
      <c r="IA80" s="54">
        <f>IF(AND(HZ178=1,HZ118&gt;Calcs!$B$223+1),IA88*-0.2*IA79,0)</f>
        <v>0</v>
      </c>
      <c r="IB80" s="54">
        <f>IF(AND(IA178=1,IA118&gt;Calcs!$B$223+1),IB88*-0.2*IB79,0)</f>
        <v>0</v>
      </c>
      <c r="IC80" s="54">
        <f>IF(AND(IB178=1,IB118&gt;Calcs!$B$223+1),IC88*-0.2*IC79,0)</f>
        <v>0</v>
      </c>
      <c r="ID80" s="54">
        <f>IF(AND(IC178=1,IC118&gt;Calcs!$B$223+1),ID88*-0.2*ID79,0)</f>
        <v>0</v>
      </c>
      <c r="IE80" s="54">
        <f>IF(AND(ID178=1,ID118&gt;Calcs!$B$223+1),IE88*-0.2*IE79,0)</f>
        <v>0</v>
      </c>
      <c r="IF80" s="54">
        <f>IF(AND(IE178=1,IE118&gt;Calcs!$B$223+1),IF88*-0.2*IF79,0)</f>
        <v>0</v>
      </c>
      <c r="IG80" s="54">
        <f>IF(AND(IF178=1,IF118&gt;Calcs!$B$223+1),IG88*-0.2*IG79,0)</f>
        <v>0</v>
      </c>
      <c r="IH80" s="54">
        <f>IF(AND(IG178=1,IG118&gt;Calcs!$B$223+1),IH88*-0.2*IH79,0)</f>
        <v>0</v>
      </c>
      <c r="II80" s="54">
        <f>IF(AND(IH178=1,IH118&gt;Calcs!$B$223+1),II88*-0.2*II79,0)</f>
        <v>0</v>
      </c>
      <c r="IJ80" s="54">
        <f>IF(AND(II178=1,II118&gt;Calcs!$B$223+1),IJ88*-0.2*IJ79,0)</f>
        <v>0</v>
      </c>
      <c r="IK80" s="54">
        <f>IF(AND(IJ178=1,IJ118&gt;Calcs!$B$223+1),IK88*-0.2*IK79,0)</f>
        <v>0</v>
      </c>
      <c r="IL80" s="54">
        <f>IF(AND(IK178=1,IK118&gt;Calcs!$B$223+1),IL88*-0.2*IL79,0)</f>
        <v>0</v>
      </c>
      <c r="IM80" s="54">
        <f>IF(AND(IL178=1,IL118&gt;Calcs!$B$223+1),IM88*-0.2*IM79,0)</f>
        <v>0</v>
      </c>
      <c r="IN80" s="54">
        <f>IF(AND(IM178=1,IM118&gt;Calcs!$B$223+1),IN88*-0.2*IN79,0)</f>
        <v>0</v>
      </c>
      <c r="IO80" s="54">
        <f>IF(AND(IN178=1,IN118&gt;Calcs!$B$223+1),IO88*-0.2*IO79,0)</f>
        <v>0</v>
      </c>
      <c r="IP80" s="54">
        <f>IF(AND(IO178=1,IO118&gt;Calcs!$B$223+1),IP88*-0.2*IP79,0)</f>
        <v>0</v>
      </c>
      <c r="IQ80" s="54">
        <f>IF(AND(IP178=1,IP118&gt;Calcs!$B$223+1),IQ88*-0.2*IQ79,0)</f>
        <v>0</v>
      </c>
      <c r="IR80" s="54">
        <f>IF(AND(IQ178=1,IQ118&gt;Calcs!$B$223+1),IR88*-0.2*IR79,0)</f>
        <v>0</v>
      </c>
    </row>
    <row r="81" spans="1:252" s="7" customFormat="1" hidden="1" x14ac:dyDescent="0.25">
      <c r="A81" s="177"/>
      <c r="B81" s="54"/>
      <c r="C81" s="54">
        <f>IF(AND(B178=1,B118&lt;Calcs!$B$223-1),C88*0.25*C79,0)</f>
        <v>0</v>
      </c>
      <c r="D81" s="54">
        <f>IF(AND(C178=1,C118&lt;Calcs!$B$223-1),D88*0.25*D79,0)</f>
        <v>0</v>
      </c>
      <c r="E81" s="54">
        <f>IF(AND(D178=1,D118&lt;Calcs!$B$223-1),E88*0.25*E79,0)</f>
        <v>0</v>
      </c>
      <c r="F81" s="54">
        <f>IF(AND(E178=1,E118&lt;Calcs!$B$223-1),F88*0.25*F79,0)</f>
        <v>0</v>
      </c>
      <c r="G81" s="54">
        <f>IF(AND(F178=1,F118&lt;Calcs!$B$223-1),G88*0.25*G79,0)</f>
        <v>0</v>
      </c>
      <c r="H81" s="54">
        <f>IF(AND(G178=1,G118&lt;Calcs!$B$223-1),H88*0.25*H79,0)</f>
        <v>0</v>
      </c>
      <c r="I81" s="54">
        <f>IF(AND(H178=1,H118&lt;Calcs!$B$223-1),I88*0.25*I79,0)</f>
        <v>0</v>
      </c>
      <c r="J81" s="54">
        <f>IF(AND(I178=1,I118&lt;Calcs!$B$223-1),J88*0.25*J79,0)</f>
        <v>0</v>
      </c>
      <c r="K81" s="54">
        <f>IF(AND(J178=1,J118&lt;Calcs!$B$223-1),K88*0.25*K79,0)</f>
        <v>0</v>
      </c>
      <c r="L81" s="54">
        <f>IF(AND(K178=1,K118&lt;Calcs!$B$223-1),L88*0.25*L79,0)</f>
        <v>0</v>
      </c>
      <c r="M81" s="54">
        <f>IF(AND(L178=1,L118&lt;Calcs!$B$223-1),M88*0.25*M79,0)</f>
        <v>0</v>
      </c>
      <c r="N81" s="54">
        <f>IF(AND(M178=1,M118&lt;Calcs!$B$223-1),N88*0.25*N79,0)</f>
        <v>0</v>
      </c>
      <c r="O81" s="54">
        <f>IF(AND(N178=1,N118&lt;Calcs!$B$223-1),O88*0.25*O79,0)</f>
        <v>0</v>
      </c>
      <c r="P81" s="54">
        <f>IF(AND(O178=1,O118&lt;Calcs!$B$223-1),P88*0.25*P79,0)</f>
        <v>0</v>
      </c>
      <c r="Q81" s="54">
        <f>IF(AND(P178=1,P118&lt;Calcs!$B$223-1),Q88*0.25*Q79,0)</f>
        <v>0</v>
      </c>
      <c r="R81" s="54">
        <f>IF(AND(Q178=1,Q118&lt;Calcs!$B$223-1),R88*0.25*R79,0)</f>
        <v>0</v>
      </c>
      <c r="S81" s="54">
        <f>IF(AND(R178=1,R118&lt;Calcs!$B$223-1),S88*0.25*S79,0)</f>
        <v>0</v>
      </c>
      <c r="T81" s="54">
        <f>IF(AND(S178=1,S118&lt;Calcs!$B$223-1),T88*0.25*T79,0)</f>
        <v>0</v>
      </c>
      <c r="U81" s="54">
        <f>IF(AND(T178=1,T118&lt;Calcs!$B$223-1),U88*0.25*U79,0)</f>
        <v>0</v>
      </c>
      <c r="V81" s="54">
        <f>IF(AND(U178=1,U118&lt;Calcs!$B$223-1),V88*0.25*V79,0)</f>
        <v>0</v>
      </c>
      <c r="W81" s="54">
        <f>IF(AND(V178=1,V118&lt;Calcs!$B$223-1),W88*0.25*W79,0)</f>
        <v>0</v>
      </c>
      <c r="X81" s="54">
        <f>IF(AND(W178=1,W118&lt;Calcs!$B$223-1),X88*0.25*X79,0)</f>
        <v>0</v>
      </c>
      <c r="Y81" s="54">
        <f>IF(AND(X178=1,X118&lt;Calcs!$B$223-1),Y88*0.25*Y79,0)</f>
        <v>0</v>
      </c>
      <c r="Z81" s="54">
        <f>IF(AND(Y178=1,Y118&lt;Calcs!$B$223-1),Z88*0.25*Z79,0)</f>
        <v>0</v>
      </c>
      <c r="AA81" s="54">
        <f>IF(AND(Z178=1,Z118&lt;Calcs!$B$223-1),AA88*0.25*AA79,0)</f>
        <v>0</v>
      </c>
      <c r="AB81" s="54">
        <f>IF(AND(AA178=1,AA118&lt;Calcs!$B$223-1),AB88*0.25*AB79,0)</f>
        <v>0</v>
      </c>
      <c r="AC81" s="54">
        <f>IF(AND(AB178=1,AB118&lt;Calcs!$B$223-1),AC88*0.25*AC79,0)</f>
        <v>0</v>
      </c>
      <c r="AD81" s="54">
        <f>IF(AND(AC178=1,AC118&lt;Calcs!$B$223-1),AD88*0.25*AD79,0)</f>
        <v>0</v>
      </c>
      <c r="AE81" s="54">
        <f>IF(AND(AD178=1,AD118&lt;Calcs!$B$223-1),AE88*0.25*AE79,0)</f>
        <v>0</v>
      </c>
      <c r="AF81" s="54">
        <f>IF(AND(AE178=1,AE118&lt;Calcs!$B$223-1),AF88*0.25*AF79,0)</f>
        <v>0</v>
      </c>
      <c r="AG81" s="54">
        <f>IF(AND(AF178=1,AF118&lt;Calcs!$B$223-1),AG88*0.25*AG79,0)</f>
        <v>0</v>
      </c>
      <c r="AH81" s="54">
        <f>IF(AND(AG178=1,AG118&lt;Calcs!$B$223-1),AH88*0.25*AH79,0)</f>
        <v>0</v>
      </c>
      <c r="AI81" s="54">
        <f>IF(AND(AH178=1,AH118&lt;Calcs!$B$223-1),AI88*0.25*AI79,0)</f>
        <v>0</v>
      </c>
      <c r="AJ81" s="54">
        <f>IF(AND(AI178=1,AI118&lt;Calcs!$B$223-1),AJ88*0.25*AJ79,0)</f>
        <v>0</v>
      </c>
      <c r="AK81" s="54">
        <f>IF(AND(AJ178=1,AJ118&lt;Calcs!$B$223-1),AK88*0.25*AK79,0)</f>
        <v>0</v>
      </c>
      <c r="AL81" s="54">
        <f>IF(AND(AK178=1,AK118&lt;Calcs!$B$223-1),AL88*0.25*AL79,0)</f>
        <v>0</v>
      </c>
      <c r="AM81" s="54">
        <f>IF(AND(AL178=1,AL118&lt;Calcs!$B$223-1),AM88*0.25*AM79,0)</f>
        <v>0</v>
      </c>
      <c r="AN81" s="54">
        <f>IF(AND(AM178=1,AM118&lt;Calcs!$B$223-1),AN88*0.25*AN79,0)</f>
        <v>0</v>
      </c>
      <c r="AO81" s="54">
        <f>IF(AND(AN178=1,AN118&lt;Calcs!$B$223-1),AO88*0.25*AO79,0)</f>
        <v>0</v>
      </c>
      <c r="AP81" s="54">
        <f>IF(AND(AO178=1,AO118&lt;Calcs!$B$223-1),AP88*0.25*AP79,0)</f>
        <v>0</v>
      </c>
      <c r="AQ81" s="54">
        <f>IF(AND(AP178=1,AP118&lt;Calcs!$B$223-1),AQ88*0.25*AQ79,0)</f>
        <v>0</v>
      </c>
      <c r="AR81" s="54">
        <f>IF(AND(AQ178=1,AQ118&lt;Calcs!$B$223-1),AR88*0.25*AR79,0)</f>
        <v>0</v>
      </c>
      <c r="AS81" s="54">
        <f>IF(AND(AR178=1,AR118&lt;Calcs!$B$223-1),AS88*0.25*AS79,0)</f>
        <v>0</v>
      </c>
      <c r="AT81" s="54">
        <f>IF(AND(AS178=1,AS118&lt;Calcs!$B$223-1),AT88*0.25*AT79,0)</f>
        <v>0</v>
      </c>
      <c r="AU81" s="54">
        <f>IF(AND(AT178=1,AT118&lt;Calcs!$B$223-1),AU88*0.25*AU79,0)</f>
        <v>0</v>
      </c>
      <c r="AV81" s="54">
        <f>IF(AND(AU178=1,AU118&lt;Calcs!$B$223-1),AV88*0.25*AV79,0)</f>
        <v>0</v>
      </c>
      <c r="AW81" s="54">
        <f>IF(AND(AV178=1,AV118&lt;Calcs!$B$223-1),AW88*0.25*AW79,0)</f>
        <v>0</v>
      </c>
      <c r="AX81" s="54">
        <f>IF(AND(AW178=1,AW118&lt;Calcs!$B$223-1),AX88*0.25*AX79,0)</f>
        <v>0</v>
      </c>
      <c r="AY81" s="54">
        <f>IF(AND(AX178=1,AX118&lt;Calcs!$B$223-1),AY88*0.25*AY79,0)</f>
        <v>0</v>
      </c>
      <c r="AZ81" s="54">
        <f>IF(AND(AY178=1,AY118&lt;Calcs!$B$223-1),AZ88*0.25*AZ79,0)</f>
        <v>0</v>
      </c>
      <c r="BA81" s="54">
        <f>IF(AND(AZ178=1,AZ118&lt;Calcs!$B$223-1),BA88*0.25*BA79,0)</f>
        <v>0</v>
      </c>
      <c r="BB81" s="54">
        <f>IF(AND(BA178=1,BA118&lt;Calcs!$B$223-1),BB88*0.25*BB79,0)</f>
        <v>0</v>
      </c>
      <c r="BC81" s="54">
        <f>IF(AND(BB178=1,BB118&lt;Calcs!$B$223-1),BC88*0.25*BC79,0)</f>
        <v>0</v>
      </c>
      <c r="BD81" s="54">
        <f>IF(AND(BC178=1,BC118&lt;Calcs!$B$223-1),BD88*0.25*BD79,0)</f>
        <v>0</v>
      </c>
      <c r="BE81" s="54">
        <f>IF(AND(BD178=1,BD118&lt;Calcs!$B$223-1),BE88*0.25*BE79,0)</f>
        <v>0</v>
      </c>
      <c r="BF81" s="54">
        <f>IF(AND(BE178=1,BE118&lt;Calcs!$B$223-1),BF88*0.25*BF79,0)</f>
        <v>0</v>
      </c>
      <c r="BG81" s="54">
        <f>IF(AND(BF178=1,BF118&lt;Calcs!$B$223-1),BG88*0.25*BG79,0)</f>
        <v>0</v>
      </c>
      <c r="BH81" s="54">
        <f>IF(AND(BG178=1,BG118&lt;Calcs!$B$223-1),BH88*0.25*BH79,0)</f>
        <v>0</v>
      </c>
      <c r="BI81" s="54">
        <f>IF(AND(BH178=1,BH118&lt;Calcs!$B$223-1),BI88*0.25*BI79,0)</f>
        <v>0</v>
      </c>
      <c r="BJ81" s="54">
        <f>IF(AND(BI178=1,BI118&lt;Calcs!$B$223-1),BJ88*0.25*BJ79,0)</f>
        <v>0</v>
      </c>
      <c r="BK81" s="54">
        <f>IF(AND(BJ178=1,BJ118&lt;Calcs!$B$223-1),BK88*0.25*BK79,0)</f>
        <v>0</v>
      </c>
      <c r="BL81" s="54">
        <f>IF(AND(BK178=1,BK118&lt;Calcs!$B$223-1),BL88*0.25*BL79,0)</f>
        <v>0</v>
      </c>
      <c r="BM81" s="54">
        <f>IF(AND(BL178=1,BL118&lt;Calcs!$B$223-1),BM88*0.25*BM79,0)</f>
        <v>0</v>
      </c>
      <c r="BN81" s="54">
        <f>IF(AND(BM178=1,BM118&lt;Calcs!$B$223-1),BN88*0.25*BN79,0)</f>
        <v>0</v>
      </c>
      <c r="BO81" s="54">
        <f>IF(AND(BN178=1,BN118&lt;Calcs!$B$223-1),BO88*0.25*BO79,0)</f>
        <v>0</v>
      </c>
      <c r="BP81" s="54">
        <f>IF(AND(BO178=1,BO118&lt;Calcs!$B$223-1),BP88*0.25*BP79,0)</f>
        <v>0</v>
      </c>
      <c r="BQ81" s="54">
        <f>IF(AND(BP178=1,BP118&lt;Calcs!$B$223-1),BQ88*0.25*BQ79,0)</f>
        <v>0</v>
      </c>
      <c r="BR81" s="54">
        <f>IF(AND(BQ178=1,BQ118&lt;Calcs!$B$223-1),BR88*0.25*BR79,0)</f>
        <v>0</v>
      </c>
      <c r="BS81" s="54">
        <f>IF(AND(BR178=1,BR118&lt;Calcs!$B$223-1),BS88*0.25*BS79,0)</f>
        <v>0</v>
      </c>
      <c r="BT81" s="54">
        <f>IF(AND(BS178=1,BS118&lt;Calcs!$B$223-1),BT88*0.25*BT79,0)</f>
        <v>0</v>
      </c>
      <c r="BU81" s="54">
        <f>IF(AND(BT178=1,BT118&lt;Calcs!$B$223-1),BU88*0.25*BU79,0)</f>
        <v>0</v>
      </c>
      <c r="BV81" s="54">
        <f>IF(AND(BU178=1,BU118&lt;Calcs!$B$223-1),BV88*0.25*BV79,0)</f>
        <v>0</v>
      </c>
      <c r="BW81" s="54">
        <f>IF(AND(BV178=1,BV118&lt;Calcs!$B$223-1),BW88*0.25*BW79,0)</f>
        <v>0</v>
      </c>
      <c r="BX81" s="54">
        <f>IF(AND(BW178=1,BW118&lt;Calcs!$B$223-1),BX88*0.25*BX79,0)</f>
        <v>0</v>
      </c>
      <c r="BY81" s="54">
        <f>IF(AND(BX178=1,BX118&lt;Calcs!$B$223-1),BY88*0.25*BY79,0)</f>
        <v>0</v>
      </c>
      <c r="BZ81" s="54">
        <f>IF(AND(BY178=1,BY118&lt;Calcs!$B$223-1),BZ88*0.25*BZ79,0)</f>
        <v>0</v>
      </c>
      <c r="CA81" s="54">
        <f>IF(AND(BZ178=1,BZ118&lt;Calcs!$B$223-1),CA88*0.25*CA79,0)</f>
        <v>0</v>
      </c>
      <c r="CB81" s="54">
        <f>IF(AND(CA178=1,CA118&lt;Calcs!$B$223-1),CB88*0.25*CB79,0)</f>
        <v>0</v>
      </c>
      <c r="CC81" s="54">
        <f>IF(AND(CB178=1,CB118&lt;Calcs!$B$223-1),CC88*0.25*CC79,0)</f>
        <v>0</v>
      </c>
      <c r="CD81" s="54">
        <f>IF(AND(CC178=1,CC118&lt;Calcs!$B$223-1),CD88*0.25*CD79,0)</f>
        <v>0</v>
      </c>
      <c r="CE81" s="54">
        <f>IF(AND(CD178=1,CD118&lt;Calcs!$B$223-1),CE88*0.25*CE79,0)</f>
        <v>0</v>
      </c>
      <c r="CF81" s="54">
        <f>IF(AND(CE178=1,CE118&lt;Calcs!$B$223-1),CF88*0.25*CF79,0)</f>
        <v>0</v>
      </c>
      <c r="CG81" s="54">
        <f>IF(AND(CF178=1,CF118&lt;Calcs!$B$223-1),CG88*0.25*CG79,0)</f>
        <v>0</v>
      </c>
      <c r="CH81" s="54">
        <f>IF(AND(CG178=1,CG118&lt;Calcs!$B$223-1),CH88*0.25*CH79,0)</f>
        <v>0</v>
      </c>
      <c r="CI81" s="54">
        <f>IF(AND(CH178=1,CH118&lt;Calcs!$B$223-1),CI88*0.25*CI79,0)</f>
        <v>0</v>
      </c>
      <c r="CJ81" s="54">
        <f>IF(AND(CI178=1,CI118&lt;Calcs!$B$223-1),CJ88*0.25*CJ79,0)</f>
        <v>0</v>
      </c>
      <c r="CK81" s="54">
        <f>IF(AND(CJ178=1,CJ118&lt;Calcs!$B$223-1),CK88*0.25*CK79,0)</f>
        <v>0</v>
      </c>
      <c r="CL81" s="54">
        <f>IF(AND(CK178=1,CK118&lt;Calcs!$B$223-1),CL88*0.25*CL79,0)</f>
        <v>0</v>
      </c>
      <c r="CM81" s="54">
        <f>IF(AND(CL178=1,CL118&lt;Calcs!$B$223-1),CM88*0.25*CM79,0)</f>
        <v>0</v>
      </c>
      <c r="CN81" s="54">
        <f>IF(AND(CM178=1,CM118&lt;Calcs!$B$223-1),CN88*0.25*CN79,0)</f>
        <v>0</v>
      </c>
      <c r="CO81" s="54">
        <f>IF(AND(CN178=1,CN118&lt;Calcs!$B$223-1),CO88*0.25*CO79,0)</f>
        <v>0</v>
      </c>
      <c r="CP81" s="54">
        <f>IF(AND(CO178=1,CO118&lt;Calcs!$B$223-1),CP88*0.25*CP79,0)</f>
        <v>0</v>
      </c>
      <c r="CQ81" s="54">
        <f>IF(AND(CP178=1,CP118&lt;Calcs!$B$223-1),CQ88*0.25*CQ79,0)</f>
        <v>0</v>
      </c>
      <c r="CR81" s="54">
        <f>IF(AND(CQ178=1,CQ118&lt;Calcs!$B$223-1),CR88*0.25*CR79,0)</f>
        <v>0</v>
      </c>
      <c r="CS81" s="54">
        <f>IF(AND(CR178=1,CR118&lt;Calcs!$B$223-1),CS88*0.25*CS79,0)</f>
        <v>0</v>
      </c>
      <c r="CT81" s="54">
        <f>IF(AND(CS178=1,CS118&lt;Calcs!$B$223-1),CT88*0.25*CT79,0)</f>
        <v>0</v>
      </c>
      <c r="CU81" s="54">
        <f>IF(AND(CT178=1,CT118&lt;Calcs!$B$223-1),CU88*0.25*CU79,0)</f>
        <v>0</v>
      </c>
      <c r="CV81" s="54">
        <f>IF(AND(CU178=1,CU118&lt;Calcs!$B$223-1),CV88*0.25*CV79,0)</f>
        <v>0</v>
      </c>
      <c r="CW81" s="54">
        <f>IF(AND(CV178=1,CV118&lt;Calcs!$B$223-1),CW88*0.25*CW79,0)</f>
        <v>0</v>
      </c>
      <c r="CX81" s="54">
        <f>IF(AND(CW178=1,CW118&lt;Calcs!$B$223-1),CX88*0.25*CX79,0)</f>
        <v>0</v>
      </c>
      <c r="CY81" s="54">
        <f>IF(AND(CX178=1,CX118&lt;Calcs!$B$223-1),CY88*0.25*CY79,0)</f>
        <v>0</v>
      </c>
      <c r="CZ81" s="54">
        <f>IF(AND(CY178=1,CY118&lt;Calcs!$B$223-1),CZ88*0.25*CZ79,0)</f>
        <v>0</v>
      </c>
      <c r="DA81" s="54">
        <f>IF(AND(CZ178=1,CZ118&lt;Calcs!$B$223-1),DA88*0.25*DA79,0)</f>
        <v>0</v>
      </c>
      <c r="DB81" s="54">
        <f>IF(AND(DA178=1,DA118&lt;Calcs!$B$223-1),DB88*0.25*DB79,0)</f>
        <v>0</v>
      </c>
      <c r="DC81" s="54">
        <f>IF(AND(DB178=1,DB118&lt;Calcs!$B$223-1),DC88*0.25*DC79,0)</f>
        <v>0</v>
      </c>
      <c r="DD81" s="54">
        <f>IF(AND(DC178=1,DC118&lt;Calcs!$B$223-1),DD88*0.25*DD79,0)</f>
        <v>0</v>
      </c>
      <c r="DE81" s="54">
        <f>IF(AND(DD178=1,DD118&lt;Calcs!$B$223-1),DE88*0.25*DE79,0)</f>
        <v>0</v>
      </c>
      <c r="DF81" s="54">
        <f>IF(AND(DE178=1,DE118&lt;Calcs!$B$223-1),DF88*0.25*DF79,0)</f>
        <v>0</v>
      </c>
      <c r="DG81" s="54">
        <f>IF(AND(DF178=1,DF118&lt;Calcs!$B$223-1),DG88*0.25*DG79,0)</f>
        <v>0</v>
      </c>
      <c r="DH81" s="54">
        <f>IF(AND(DG178=1,DG118&lt;Calcs!$B$223-1),DH88*0.25*DH79,0)</f>
        <v>0</v>
      </c>
      <c r="DI81" s="54">
        <f>IF(AND(DH178=1,DH118&lt;Calcs!$B$223-1),DI88*0.25*DI79,0)</f>
        <v>0</v>
      </c>
      <c r="DJ81" s="54">
        <f>IF(AND(DI178=1,DI118&lt;Calcs!$B$223-1),DJ88*0.25*DJ79,0)</f>
        <v>0</v>
      </c>
      <c r="DK81" s="54">
        <f>IF(AND(DJ178=1,DJ118&lt;Calcs!$B$223-1),DK88*0.25*DK79,0)</f>
        <v>0</v>
      </c>
      <c r="DL81" s="54">
        <f>IF(AND(DK178=1,DK118&lt;Calcs!$B$223-1),DL88*0.25*DL79,0)</f>
        <v>0</v>
      </c>
      <c r="DM81" s="54">
        <f>IF(AND(DL178=1,DL118&lt;Calcs!$B$223-1),DM88*0.25*DM79,0)</f>
        <v>0</v>
      </c>
      <c r="DN81" s="54">
        <f>IF(AND(DM178=1,DM118&lt;Calcs!$B$223-1),DN88*0.25*DN79,0)</f>
        <v>0</v>
      </c>
      <c r="DO81" s="54">
        <f>IF(AND(DN178=1,DN118&lt;Calcs!$B$223-1),DO88*0.25*DO79,0)</f>
        <v>0</v>
      </c>
      <c r="DP81" s="54">
        <f>IF(AND(DO178=1,DO118&lt;Calcs!$B$223-1),DP88*0.25*DP79,0)</f>
        <v>0</v>
      </c>
      <c r="DQ81" s="54">
        <f>IF(AND(DP178=1,DP118&lt;Calcs!$B$223-1),DQ88*0.25*DQ79,0)</f>
        <v>0</v>
      </c>
      <c r="DR81" s="54">
        <f>IF(AND(DQ178=1,DQ118&lt;Calcs!$B$223-1),DR88*0.25*DR79,0)</f>
        <v>0</v>
      </c>
      <c r="DS81" s="54">
        <f>IF(AND(DR178=1,DR118&lt;Calcs!$B$223-1),DS88*0.25*DS79,0)</f>
        <v>0</v>
      </c>
      <c r="DT81" s="54">
        <f>IF(AND(DS178=1,DS118&lt;Calcs!$B$223-1),DT88*0.25*DT79,0)</f>
        <v>0</v>
      </c>
      <c r="DU81" s="54">
        <f>IF(AND(DT178=1,DT118&lt;Calcs!$B$223-1),DU88*0.25*DU79,0)</f>
        <v>0</v>
      </c>
      <c r="DV81" s="54">
        <f>IF(AND(DU178=1,DU118&lt;Calcs!$B$223-1),DV88*0.25*DV79,0)</f>
        <v>0</v>
      </c>
      <c r="DW81" s="54">
        <f>IF(AND(DV178=1,DV118&lt;Calcs!$B$223-1),DW88*0.25*DW79,0)</f>
        <v>0</v>
      </c>
      <c r="DX81" s="54">
        <f>IF(AND(DW178=1,DW118&lt;Calcs!$B$223-1),DX88*0.25*DX79,0)</f>
        <v>0</v>
      </c>
      <c r="DY81" s="54">
        <f>IF(AND(DX178=1,DX118&lt;Calcs!$B$223-1),DY88*0.25*DY79,0)</f>
        <v>0</v>
      </c>
      <c r="DZ81" s="54">
        <f>IF(AND(DY178=1,DY118&lt;Calcs!$B$223-1),DZ88*0.25*DZ79,0)</f>
        <v>0</v>
      </c>
      <c r="EA81" s="54">
        <f>IF(AND(DZ178=1,DZ118&lt;Calcs!$B$223-1),EA88*0.25*EA79,0)</f>
        <v>0</v>
      </c>
      <c r="EB81" s="54">
        <f>IF(AND(EA178=1,EA118&lt;Calcs!$B$223-1),EB88*0.25*EB79,0)</f>
        <v>0</v>
      </c>
      <c r="EC81" s="54">
        <f>IF(AND(EB178=1,EB118&lt;Calcs!$B$223-1),EC88*0.25*EC79,0)</f>
        <v>0</v>
      </c>
      <c r="ED81" s="54">
        <f>IF(AND(EC178=1,EC118&lt;Calcs!$B$223-1),ED88*0.25*ED79,0)</f>
        <v>0</v>
      </c>
      <c r="EE81" s="54">
        <f>IF(AND(ED178=1,ED118&lt;Calcs!$B$223-1),EE88*0.25*EE79,0)</f>
        <v>0</v>
      </c>
      <c r="EF81" s="54">
        <f>IF(AND(EE178=1,EE118&lt;Calcs!$B$223-1),EF88*0.25*EF79,0)</f>
        <v>0</v>
      </c>
      <c r="EG81" s="54">
        <f>IF(AND(EF178=1,EF118&lt;Calcs!$B$223-1),EG88*0.25*EG79,0)</f>
        <v>0</v>
      </c>
      <c r="EH81" s="54">
        <f>IF(AND(EG178=1,EG118&lt;Calcs!$B$223-1),EH88*0.25*EH79,0)</f>
        <v>2687.5</v>
      </c>
      <c r="EI81" s="54">
        <f>IF(AND(EH178=1,EH118&lt;Calcs!$B$223-1),EI88*0.25*EI79,0)</f>
        <v>2687.5</v>
      </c>
      <c r="EJ81" s="54">
        <f>IF(AND(EI178=1,EI118&lt;Calcs!$B$223-1),EJ88*0.25*EJ79,0)</f>
        <v>2687.5</v>
      </c>
      <c r="EK81" s="54">
        <f>IF(AND(EJ178=1,EJ118&lt;Calcs!$B$223-1),EK88*0.25*EK79,0)</f>
        <v>2687.5</v>
      </c>
      <c r="EL81" s="54">
        <f>IF(AND(EK178=1,EK118&lt;Calcs!$B$223-1),EL88*0.25*EL79,0)</f>
        <v>2687.5</v>
      </c>
      <c r="EM81" s="54">
        <f>IF(AND(EL178=1,EL118&lt;Calcs!$B$223-1),EM88*0.25*EM79,0)</f>
        <v>2687.5</v>
      </c>
      <c r="EN81" s="54">
        <f>IF(AND(EM178=1,EM118&lt;Calcs!$B$223-1),EN88*0.25*EN79,0)</f>
        <v>2687.5</v>
      </c>
      <c r="EO81" s="54">
        <f>IF(AND(EN178=1,EN118&lt;Calcs!$B$223-1),EO88*0.25*EO79,0)</f>
        <v>2687.5</v>
      </c>
      <c r="EP81" s="54">
        <f>IF(AND(EO178=1,EO118&lt;Calcs!$B$223-1),EP88*0.25*EP79,0)</f>
        <v>2687.5</v>
      </c>
      <c r="EQ81" s="54">
        <f>IF(AND(EP178=1,EP118&lt;Calcs!$B$223-1),EQ88*0.25*EQ79,0)</f>
        <v>2687.5</v>
      </c>
      <c r="ER81" s="54">
        <f>IF(AND(EQ178=1,EQ118&lt;Calcs!$B$223-1),ER88*0.25*ER79,0)</f>
        <v>2687.5</v>
      </c>
      <c r="ES81" s="54">
        <f>IF(AND(ER178=1,ER118&lt;Calcs!$B$223-1),ES88*0.25*ES79,0)</f>
        <v>2687.5</v>
      </c>
      <c r="ET81" s="54">
        <f>IF(AND(ES178=1,ES118&lt;Calcs!$B$223-1),ET88*0.25*ET79,0)</f>
        <v>2687.5</v>
      </c>
      <c r="EU81" s="54">
        <f>IF(AND(ET178=1,ET118&lt;Calcs!$B$223-1),EU88*0.25*EU79,0)</f>
        <v>2687.5</v>
      </c>
      <c r="EV81" s="54">
        <f>IF(AND(EU178=1,EU118&lt;Calcs!$B$223-1),EV88*0.25*EV79,0)</f>
        <v>2687.5</v>
      </c>
      <c r="EW81" s="54">
        <f>IF(AND(EV178=1,EV118&lt;Calcs!$B$223-1),EW88*0.25*EW79,0)</f>
        <v>2687.5</v>
      </c>
      <c r="EX81" s="54">
        <f>IF(AND(EW178=1,EW118&lt;Calcs!$B$223-1),EX88*0.25*EX79,0)</f>
        <v>0</v>
      </c>
      <c r="EY81" s="54">
        <f>IF(AND(EX178=1,EX118&lt;Calcs!$B$223-1),EY88*0.25*EY79,0)</f>
        <v>0</v>
      </c>
      <c r="EZ81" s="54">
        <f>IF(AND(EY178=1,EY118&lt;Calcs!$B$223-1),EZ88*0.25*EZ79,0)</f>
        <v>0</v>
      </c>
      <c r="FA81" s="54">
        <f>IF(AND(EZ178=1,EZ118&lt;Calcs!$B$223-1),FA88*0.25*FA79,0)</f>
        <v>0</v>
      </c>
      <c r="FB81" s="54">
        <f>IF(AND(FA178=1,FA118&lt;Calcs!$B$223-1),FB88*0.25*FB79,0)</f>
        <v>0</v>
      </c>
      <c r="FC81" s="54">
        <f>IF(AND(FB178=1,FB118&lt;Calcs!$B$223-1),FC88*0.25*FC79,0)</f>
        <v>0</v>
      </c>
      <c r="FD81" s="54">
        <f>IF(AND(FC178=1,FC118&lt;Calcs!$B$223-1),FD88*0.25*FD79,0)</f>
        <v>0</v>
      </c>
      <c r="FE81" s="54">
        <f>IF(AND(FD178=1,FD118&lt;Calcs!$B$223-1),FE88*0.25*FE79,0)</f>
        <v>0</v>
      </c>
      <c r="FF81" s="54">
        <f>IF(AND(FE178=1,FE118&lt;Calcs!$B$223-1),FF88*0.25*FF79,0)</f>
        <v>0</v>
      </c>
      <c r="FG81" s="54">
        <f>IF(AND(FF178=1,FF118&lt;Calcs!$B$223-1),FG88*0.25*FG79,0)</f>
        <v>0</v>
      </c>
      <c r="FH81" s="54">
        <f>IF(AND(FG178=1,FG118&lt;Calcs!$B$223-1),FH88*0.25*FH79,0)</f>
        <v>0</v>
      </c>
      <c r="FI81" s="54">
        <f>IF(AND(FH178=1,FH118&lt;Calcs!$B$223-1),FI88*0.25*FI79,0)</f>
        <v>0</v>
      </c>
      <c r="FJ81" s="54">
        <f>IF(AND(FI178=1,FI118&lt;Calcs!$B$223-1),FJ88*0.25*FJ79,0)</f>
        <v>0</v>
      </c>
      <c r="FK81" s="54">
        <f>IF(AND(FJ178=1,FJ118&lt;Calcs!$B$223-1),FK88*0.25*FK79,0)</f>
        <v>0</v>
      </c>
      <c r="FL81" s="54">
        <f>IF(AND(FK178=1,FK118&lt;Calcs!$B$223-1),FL88*0.25*FL79,0)</f>
        <v>0</v>
      </c>
      <c r="FM81" s="54">
        <f>IF(AND(FL178=1,FL118&lt;Calcs!$B$223-1),FM88*0.25*FM79,0)</f>
        <v>0</v>
      </c>
      <c r="FN81" s="54">
        <f>IF(AND(FM178=1,FM118&lt;Calcs!$B$223-1),FN88*0.25*FN79,0)</f>
        <v>0</v>
      </c>
      <c r="FO81" s="54">
        <f>IF(AND(FN178=1,FN118&lt;Calcs!$B$223-1),FO88*0.25*FO79,0)</f>
        <v>0</v>
      </c>
      <c r="FP81" s="54">
        <f>IF(AND(FO178=1,FO118&lt;Calcs!$B$223-1),FP88*0.25*FP79,0)</f>
        <v>0</v>
      </c>
      <c r="FQ81" s="54">
        <f>IF(AND(FP178=1,FP118&lt;Calcs!$B$223-1),FQ88*0.25*FQ79,0)</f>
        <v>0</v>
      </c>
      <c r="FR81" s="54">
        <f>IF(AND(FQ178=1,FQ118&lt;Calcs!$B$223-1),FR88*0.25*FR79,0)</f>
        <v>0</v>
      </c>
      <c r="FS81" s="54">
        <f>IF(AND(FR178=1,FR118&lt;Calcs!$B$223-1),FS88*0.25*FS79,0)</f>
        <v>0</v>
      </c>
      <c r="FT81" s="54">
        <f>IF(AND(FS178=1,FS118&lt;Calcs!$B$223-1),FT88*0.25*FT79,0)</f>
        <v>0</v>
      </c>
      <c r="FU81" s="54">
        <f>IF(AND(FT178=1,FT118&lt;Calcs!$B$223-1),FU88*0.25*FU79,0)</f>
        <v>0</v>
      </c>
      <c r="FV81" s="54">
        <f>IF(AND(FU178=1,FU118&lt;Calcs!$B$223-1),FV88*0.25*FV79,0)</f>
        <v>0</v>
      </c>
      <c r="FW81" s="54">
        <f>IF(AND(FV178=1,FV118&lt;Calcs!$B$223-1),FW88*0.25*FW79,0)</f>
        <v>0</v>
      </c>
      <c r="FX81" s="54">
        <f>IF(AND(FW178=1,FW118&lt;Calcs!$B$223-1),FX88*0.25*FX79,0)</f>
        <v>0</v>
      </c>
      <c r="FY81" s="54">
        <f>IF(AND(FX178=1,FX118&lt;Calcs!$B$223-1),FY88*0.25*FY79,0)</f>
        <v>0</v>
      </c>
      <c r="FZ81" s="54">
        <f>IF(AND(FY178=1,FY118&lt;Calcs!$B$223-1),FZ88*0.25*FZ79,0)</f>
        <v>0</v>
      </c>
      <c r="GA81" s="54">
        <f>IF(AND(FZ178=1,FZ118&lt;Calcs!$B$223-1),GA88*0.25*GA79,0)</f>
        <v>0</v>
      </c>
      <c r="GB81" s="54">
        <f>IF(AND(GA178=1,GA118&lt;Calcs!$B$223-1),GB88*0.25*GB79,0)</f>
        <v>0</v>
      </c>
      <c r="GC81" s="54">
        <f>IF(AND(GB178=1,GB118&lt;Calcs!$B$223-1),GC88*0.25*GC79,0)</f>
        <v>0</v>
      </c>
      <c r="GD81" s="54">
        <f>IF(AND(GC178=1,GC118&lt;Calcs!$B$223-1),GD88*0.25*GD79,0)</f>
        <v>0</v>
      </c>
      <c r="GE81" s="54">
        <f>IF(AND(GD178=1,GD118&lt;Calcs!$B$223-1),GE88*0.25*GE79,0)</f>
        <v>0</v>
      </c>
      <c r="GF81" s="54">
        <f>IF(AND(GE178=1,GE118&lt;Calcs!$B$223-1),GF88*0.25*GF79,0)</f>
        <v>0</v>
      </c>
      <c r="GG81" s="54">
        <f>IF(AND(GF178=1,GF118&lt;Calcs!$B$223-1),GG88*0.25*GG79,0)</f>
        <v>0</v>
      </c>
      <c r="GH81" s="54">
        <f>IF(AND(GG178=1,GG118&lt;Calcs!$B$223-1),GH88*0.25*GH79,0)</f>
        <v>0</v>
      </c>
      <c r="GI81" s="54">
        <f>IF(AND(GH178=1,GH118&lt;Calcs!$B$223-1),GI88*0.25*GI79,0)</f>
        <v>0</v>
      </c>
      <c r="GJ81" s="54">
        <f>IF(AND(GI178=1,GI118&lt;Calcs!$B$223-1),GJ88*0.25*GJ79,0)</f>
        <v>0</v>
      </c>
      <c r="GK81" s="54">
        <f>IF(AND(GJ178=1,GJ118&lt;Calcs!$B$223-1),GK88*0.25*GK79,0)</f>
        <v>0</v>
      </c>
      <c r="GL81" s="54">
        <f>IF(AND(GK178=1,GK118&lt;Calcs!$B$223-1),GL88*0.25*GL79,0)</f>
        <v>0</v>
      </c>
      <c r="GM81" s="54">
        <f>IF(AND(GL178=1,GL118&lt;Calcs!$B$223-1),GM88*0.25*GM79,0)</f>
        <v>0</v>
      </c>
      <c r="GN81" s="54">
        <f>IF(AND(GM178=1,GM118&lt;Calcs!$B$223-1),GN88*0.25*GN79,0)</f>
        <v>0</v>
      </c>
      <c r="GO81" s="54">
        <f>IF(AND(GN178=1,GN118&lt;Calcs!$B$223-1),GO88*0.25*GO79,0)</f>
        <v>0</v>
      </c>
      <c r="GP81" s="54">
        <f>IF(AND(GO178=1,GO118&lt;Calcs!$B$223-1),GP88*0.25*GP79,0)</f>
        <v>0</v>
      </c>
      <c r="GQ81" s="54">
        <f>IF(AND(GP178=1,GP118&lt;Calcs!$B$223-1),GQ88*0.25*GQ79,0)</f>
        <v>0</v>
      </c>
      <c r="GR81" s="54">
        <f>IF(AND(GQ178=1,GQ118&lt;Calcs!$B$223-1),GR88*0.25*GR79,0)</f>
        <v>0</v>
      </c>
      <c r="GS81" s="54">
        <f>IF(AND(GR178=1,GR118&lt;Calcs!$B$223-1),GS88*0.25*GS79,0)</f>
        <v>0</v>
      </c>
      <c r="GT81" s="54">
        <f>IF(AND(GS178=1,GS118&lt;Calcs!$B$223-1),GT88*0.25*GT79,0)</f>
        <v>0</v>
      </c>
      <c r="GU81" s="54">
        <f>IF(AND(GT178=1,GT118&lt;Calcs!$B$223-1),GU88*0.25*GU79,0)</f>
        <v>0</v>
      </c>
      <c r="GV81" s="54">
        <f>IF(AND(GU178=1,GU118&lt;Calcs!$B$223-1),GV88*0.25*GV79,0)</f>
        <v>0</v>
      </c>
      <c r="GW81" s="54">
        <f>IF(AND(GV178=1,GV118&lt;Calcs!$B$223-1),GW88*0.25*GW79,0)</f>
        <v>0</v>
      </c>
      <c r="GX81" s="54">
        <f>IF(AND(GW178=1,GW118&lt;Calcs!$B$223-1),GX88*0.25*GX79,0)</f>
        <v>0</v>
      </c>
      <c r="GY81" s="54">
        <f>IF(AND(GX178=1,GX118&lt;Calcs!$B$223-1),GY88*0.25*GY79,0)</f>
        <v>0</v>
      </c>
      <c r="GZ81" s="54">
        <f>IF(AND(GY178=1,GY118&lt;Calcs!$B$223-1),GZ88*0.25*GZ79,0)</f>
        <v>0</v>
      </c>
      <c r="HA81" s="54">
        <f>IF(AND(GZ178=1,GZ118&lt;Calcs!$B$223-1),HA88*0.25*HA79,0)</f>
        <v>0</v>
      </c>
      <c r="HB81" s="54">
        <f>IF(AND(HA178=1,HA118&lt;Calcs!$B$223-1),HB88*0.25*HB79,0)</f>
        <v>0</v>
      </c>
      <c r="HC81" s="54">
        <f>IF(AND(HB178=1,HB118&lt;Calcs!$B$223-1),HC88*0.25*HC79,0)</f>
        <v>0</v>
      </c>
      <c r="HD81" s="54">
        <f>IF(AND(HC178=1,HC118&lt;Calcs!$B$223-1),HD88*0.25*HD79,0)</f>
        <v>0</v>
      </c>
      <c r="HE81" s="54">
        <f>IF(AND(HD178=1,HD118&lt;Calcs!$B$223-1),HE88*0.25*HE79,0)</f>
        <v>0</v>
      </c>
      <c r="HF81" s="54">
        <f>IF(AND(HE178=1,HE118&lt;Calcs!$B$223-1),HF88*0.25*HF79,0)</f>
        <v>0</v>
      </c>
      <c r="HG81" s="54">
        <f>IF(AND(HF178=1,HF118&lt;Calcs!$B$223-1),HG88*0.25*HG79,0)</f>
        <v>0</v>
      </c>
      <c r="HH81" s="54">
        <f>IF(AND(HG178=1,HG118&lt;Calcs!$B$223-1),HH88*0.25*HH79,0)</f>
        <v>0</v>
      </c>
      <c r="HI81" s="54">
        <f>IF(AND(HH178=1,HH118&lt;Calcs!$B$223-1),HI88*0.25*HI79,0)</f>
        <v>0</v>
      </c>
      <c r="HJ81" s="54">
        <f>IF(AND(HI178=1,HI118&lt;Calcs!$B$223-1),HJ88*0.25*HJ79,0)</f>
        <v>0</v>
      </c>
      <c r="HK81" s="54">
        <f>IF(AND(HJ178=1,HJ118&lt;Calcs!$B$223-1),HK88*0.25*HK79,0)</f>
        <v>0</v>
      </c>
      <c r="HL81" s="54">
        <f>IF(AND(HK178=1,HK118&lt;Calcs!$B$223-1),HL88*0.25*HL79,0)</f>
        <v>0</v>
      </c>
      <c r="HM81" s="54">
        <f>IF(AND(HL178=1,HL118&lt;Calcs!$B$223-1),HM88*0.25*HM79,0)</f>
        <v>0</v>
      </c>
      <c r="HN81" s="54">
        <f>IF(AND(HM178=1,HM118&lt;Calcs!$B$223-1),HN88*0.25*HN79,0)</f>
        <v>0</v>
      </c>
      <c r="HO81" s="54">
        <f>IF(AND(HN178=1,HN118&lt;Calcs!$B$223-1),HO88*0.25*HO79,0)</f>
        <v>0</v>
      </c>
      <c r="HP81" s="54">
        <f>IF(AND(HO178=1,HO118&lt;Calcs!$B$223-1),HP88*0.25*HP79,0)</f>
        <v>0</v>
      </c>
      <c r="HQ81" s="54">
        <f>IF(AND(HP178=1,HP118&lt;Calcs!$B$223-1),HQ88*0.25*HQ79,0)</f>
        <v>0</v>
      </c>
      <c r="HR81" s="54">
        <f>IF(AND(HQ178=1,HQ118&lt;Calcs!$B$223-1),HR88*0.25*HR79,0)</f>
        <v>0</v>
      </c>
      <c r="HS81" s="54">
        <f>IF(AND(HR178=1,HR118&lt;Calcs!$B$223-1),HS88*0.25*HS79,0)</f>
        <v>0</v>
      </c>
      <c r="HT81" s="54">
        <f>IF(AND(HS178=1,HS118&lt;Calcs!$B$223-1),HT88*0.25*HT79,0)</f>
        <v>0</v>
      </c>
      <c r="HU81" s="54">
        <f>IF(AND(HT178=1,HT118&lt;Calcs!$B$223-1),HU88*0.25*HU79,0)</f>
        <v>0</v>
      </c>
      <c r="HV81" s="54">
        <f>IF(AND(HU178=1,HU118&lt;Calcs!$B$223-1),HV88*0.25*HV79,0)</f>
        <v>0</v>
      </c>
      <c r="HW81" s="54">
        <f>IF(AND(HV178=1,HV118&lt;Calcs!$B$223-1),HW88*0.25*HW79,0)</f>
        <v>0</v>
      </c>
      <c r="HX81" s="54">
        <f>IF(AND(HW178=1,HW118&lt;Calcs!$B$223-1),HX88*0.25*HX79,0)</f>
        <v>0</v>
      </c>
      <c r="HY81" s="54">
        <f>IF(AND(HX178=1,HX118&lt;Calcs!$B$223-1),HY88*0.25*HY79,0)</f>
        <v>0</v>
      </c>
      <c r="HZ81" s="54">
        <f>IF(AND(HY178=1,HY118&lt;Calcs!$B$223-1),HZ88*0.25*HZ79,0)</f>
        <v>0</v>
      </c>
      <c r="IA81" s="54">
        <f>IF(AND(HZ178=1,HZ118&lt;Calcs!$B$223-1),IA88*0.25*IA79,0)</f>
        <v>0</v>
      </c>
      <c r="IB81" s="54">
        <f>IF(AND(IA178=1,IA118&lt;Calcs!$B$223-1),IB88*0.25*IB79,0)</f>
        <v>0</v>
      </c>
      <c r="IC81" s="54">
        <f>IF(AND(IB178=1,IB118&lt;Calcs!$B$223-1),IC88*0.25*IC79,0)</f>
        <v>0</v>
      </c>
      <c r="ID81" s="54">
        <f>IF(AND(IC178=1,IC118&lt;Calcs!$B$223-1),ID88*0.25*ID79,0)</f>
        <v>0</v>
      </c>
      <c r="IE81" s="54">
        <f>IF(AND(ID178=1,ID118&lt;Calcs!$B$223-1),IE88*0.25*IE79,0)</f>
        <v>0</v>
      </c>
      <c r="IF81" s="54">
        <f>IF(AND(IE178=1,IE118&lt;Calcs!$B$223-1),IF88*0.25*IF79,0)</f>
        <v>0</v>
      </c>
      <c r="IG81" s="54">
        <f>IF(AND(IF178=1,IF118&lt;Calcs!$B$223-1),IG88*0.25*IG79,0)</f>
        <v>0</v>
      </c>
      <c r="IH81" s="54">
        <f>IF(AND(IG178=1,IG118&lt;Calcs!$B$223-1),IH88*0.25*IH79,0)</f>
        <v>0</v>
      </c>
      <c r="II81" s="54">
        <f>IF(AND(IH178=1,IH118&lt;Calcs!$B$223-1),II88*0.25*II79,0)</f>
        <v>0</v>
      </c>
      <c r="IJ81" s="54">
        <f>IF(AND(II178=1,II118&lt;Calcs!$B$223-1),IJ88*0.25*IJ79,0)</f>
        <v>0</v>
      </c>
      <c r="IK81" s="54">
        <f>IF(AND(IJ178=1,IJ118&lt;Calcs!$B$223-1),IK88*0.25*IK79,0)</f>
        <v>0</v>
      </c>
      <c r="IL81" s="54">
        <f>IF(AND(IK178=1,IK118&lt;Calcs!$B$223-1),IL88*0.25*IL79,0)</f>
        <v>0</v>
      </c>
      <c r="IM81" s="54">
        <f>IF(AND(IL178=1,IL118&lt;Calcs!$B$223-1),IM88*0.25*IM79,0)</f>
        <v>0</v>
      </c>
      <c r="IN81" s="54">
        <f>IF(AND(IM178=1,IM118&lt;Calcs!$B$223-1),IN88*0.25*IN79,0)</f>
        <v>0</v>
      </c>
      <c r="IO81" s="54">
        <f>IF(AND(IN178=1,IN118&lt;Calcs!$B$223-1),IO88*0.25*IO79,0)</f>
        <v>0</v>
      </c>
      <c r="IP81" s="54">
        <f>IF(AND(IO178=1,IO118&lt;Calcs!$B$223-1),IP88*0.25*IP79,0)</f>
        <v>0</v>
      </c>
      <c r="IQ81" s="54">
        <f>IF(AND(IP178=1,IP118&lt;Calcs!$B$223-1),IQ88*0.25*IQ79,0)</f>
        <v>0</v>
      </c>
      <c r="IR81" s="54">
        <f>IF(AND(IQ178=1,IQ118&lt;Calcs!$B$223-1),IR88*0.25*IR79,0)</f>
        <v>0</v>
      </c>
    </row>
    <row r="82" spans="1:252" s="7" customFormat="1" hidden="1" x14ac:dyDescent="0.25">
      <c r="A82" s="177"/>
      <c r="B82" s="54"/>
      <c r="C82" s="54">
        <f>IF(C81&gt;0,C81,C80)</f>
        <v>0</v>
      </c>
      <c r="D82" s="54">
        <f t="shared" ref="D82:BO82" si="239">IF(D81&gt;0,D81,D80)</f>
        <v>0</v>
      </c>
      <c r="E82" s="54">
        <f t="shared" si="239"/>
        <v>0</v>
      </c>
      <c r="F82" s="54">
        <f t="shared" si="239"/>
        <v>0</v>
      </c>
      <c r="G82" s="54">
        <f t="shared" si="239"/>
        <v>0</v>
      </c>
      <c r="H82" s="54">
        <f t="shared" si="239"/>
        <v>0</v>
      </c>
      <c r="I82" s="54">
        <f t="shared" si="239"/>
        <v>0</v>
      </c>
      <c r="J82" s="54">
        <f t="shared" si="239"/>
        <v>0</v>
      </c>
      <c r="K82" s="54">
        <f t="shared" si="239"/>
        <v>0</v>
      </c>
      <c r="L82" s="54">
        <f t="shared" si="239"/>
        <v>0</v>
      </c>
      <c r="M82" s="54">
        <f t="shared" si="239"/>
        <v>0</v>
      </c>
      <c r="N82" s="54">
        <f t="shared" si="239"/>
        <v>0</v>
      </c>
      <c r="O82" s="54">
        <f t="shared" si="239"/>
        <v>0</v>
      </c>
      <c r="P82" s="54">
        <f t="shared" si="239"/>
        <v>0</v>
      </c>
      <c r="Q82" s="54">
        <f t="shared" si="239"/>
        <v>0</v>
      </c>
      <c r="R82" s="54">
        <f t="shared" si="239"/>
        <v>0</v>
      </c>
      <c r="S82" s="54">
        <f t="shared" si="239"/>
        <v>0</v>
      </c>
      <c r="T82" s="54">
        <f t="shared" si="239"/>
        <v>0</v>
      </c>
      <c r="U82" s="54">
        <f t="shared" si="239"/>
        <v>0</v>
      </c>
      <c r="V82" s="54">
        <f t="shared" si="239"/>
        <v>0</v>
      </c>
      <c r="W82" s="54">
        <f t="shared" si="239"/>
        <v>0</v>
      </c>
      <c r="X82" s="54">
        <f t="shared" si="239"/>
        <v>0</v>
      </c>
      <c r="Y82" s="54">
        <f t="shared" si="239"/>
        <v>0</v>
      </c>
      <c r="Z82" s="54">
        <f t="shared" si="239"/>
        <v>0</v>
      </c>
      <c r="AA82" s="54">
        <f t="shared" si="239"/>
        <v>0</v>
      </c>
      <c r="AB82" s="54">
        <f t="shared" si="239"/>
        <v>0</v>
      </c>
      <c r="AC82" s="54">
        <f t="shared" si="239"/>
        <v>0</v>
      </c>
      <c r="AD82" s="54">
        <f t="shared" si="239"/>
        <v>0</v>
      </c>
      <c r="AE82" s="54">
        <f t="shared" si="239"/>
        <v>0</v>
      </c>
      <c r="AF82" s="54">
        <f t="shared" si="239"/>
        <v>0</v>
      </c>
      <c r="AG82" s="54">
        <f t="shared" si="239"/>
        <v>0</v>
      </c>
      <c r="AH82" s="54">
        <f t="shared" si="239"/>
        <v>0</v>
      </c>
      <c r="AI82" s="54">
        <f t="shared" si="239"/>
        <v>0</v>
      </c>
      <c r="AJ82" s="54">
        <f t="shared" si="239"/>
        <v>0</v>
      </c>
      <c r="AK82" s="54">
        <f t="shared" si="239"/>
        <v>0</v>
      </c>
      <c r="AL82" s="54">
        <f t="shared" si="239"/>
        <v>0</v>
      </c>
      <c r="AM82" s="54">
        <f t="shared" si="239"/>
        <v>0</v>
      </c>
      <c r="AN82" s="54">
        <f t="shared" si="239"/>
        <v>0</v>
      </c>
      <c r="AO82" s="54">
        <f t="shared" si="239"/>
        <v>0</v>
      </c>
      <c r="AP82" s="54">
        <f t="shared" si="239"/>
        <v>0</v>
      </c>
      <c r="AQ82" s="54">
        <f t="shared" si="239"/>
        <v>0</v>
      </c>
      <c r="AR82" s="54">
        <f t="shared" si="239"/>
        <v>0</v>
      </c>
      <c r="AS82" s="54">
        <f t="shared" si="239"/>
        <v>0</v>
      </c>
      <c r="AT82" s="54">
        <f t="shared" si="239"/>
        <v>0</v>
      </c>
      <c r="AU82" s="54">
        <f t="shared" si="239"/>
        <v>0</v>
      </c>
      <c r="AV82" s="54">
        <f t="shared" si="239"/>
        <v>0</v>
      </c>
      <c r="AW82" s="54">
        <f t="shared" si="239"/>
        <v>0</v>
      </c>
      <c r="AX82" s="54">
        <f t="shared" si="239"/>
        <v>0</v>
      </c>
      <c r="AY82" s="54">
        <f t="shared" si="239"/>
        <v>0</v>
      </c>
      <c r="AZ82" s="54">
        <f t="shared" si="239"/>
        <v>0</v>
      </c>
      <c r="BA82" s="54">
        <f t="shared" si="239"/>
        <v>0</v>
      </c>
      <c r="BB82" s="54">
        <f t="shared" si="239"/>
        <v>0</v>
      </c>
      <c r="BC82" s="54">
        <f t="shared" si="239"/>
        <v>0</v>
      </c>
      <c r="BD82" s="54">
        <f t="shared" si="239"/>
        <v>0</v>
      </c>
      <c r="BE82" s="54">
        <f t="shared" si="239"/>
        <v>0</v>
      </c>
      <c r="BF82" s="54">
        <f t="shared" si="239"/>
        <v>0</v>
      </c>
      <c r="BG82" s="54">
        <f t="shared" si="239"/>
        <v>0</v>
      </c>
      <c r="BH82" s="54">
        <f t="shared" si="239"/>
        <v>0</v>
      </c>
      <c r="BI82" s="54">
        <f t="shared" si="239"/>
        <v>0</v>
      </c>
      <c r="BJ82" s="54">
        <f t="shared" si="239"/>
        <v>0</v>
      </c>
      <c r="BK82" s="54">
        <f t="shared" si="239"/>
        <v>0</v>
      </c>
      <c r="BL82" s="54">
        <f t="shared" si="239"/>
        <v>0</v>
      </c>
      <c r="BM82" s="54">
        <f t="shared" si="239"/>
        <v>0</v>
      </c>
      <c r="BN82" s="54">
        <f t="shared" si="239"/>
        <v>0</v>
      </c>
      <c r="BO82" s="54">
        <f t="shared" si="239"/>
        <v>0</v>
      </c>
      <c r="BP82" s="54">
        <f t="shared" ref="BP82:EA82" si="240">IF(BP81&gt;0,BP81,BP80)</f>
        <v>0</v>
      </c>
      <c r="BQ82" s="54">
        <f t="shared" si="240"/>
        <v>0</v>
      </c>
      <c r="BR82" s="54">
        <f t="shared" si="240"/>
        <v>0</v>
      </c>
      <c r="BS82" s="54">
        <f t="shared" si="240"/>
        <v>0</v>
      </c>
      <c r="BT82" s="54">
        <f t="shared" si="240"/>
        <v>0</v>
      </c>
      <c r="BU82" s="54">
        <f t="shared" si="240"/>
        <v>0</v>
      </c>
      <c r="BV82" s="54">
        <f t="shared" si="240"/>
        <v>0</v>
      </c>
      <c r="BW82" s="54">
        <f t="shared" si="240"/>
        <v>0</v>
      </c>
      <c r="BX82" s="54">
        <f t="shared" si="240"/>
        <v>0</v>
      </c>
      <c r="BY82" s="54">
        <f t="shared" si="240"/>
        <v>0</v>
      </c>
      <c r="BZ82" s="54">
        <f t="shared" si="240"/>
        <v>0</v>
      </c>
      <c r="CA82" s="54">
        <f t="shared" si="240"/>
        <v>0</v>
      </c>
      <c r="CB82" s="54">
        <f t="shared" si="240"/>
        <v>0</v>
      </c>
      <c r="CC82" s="54">
        <f t="shared" si="240"/>
        <v>0</v>
      </c>
      <c r="CD82" s="54">
        <f t="shared" si="240"/>
        <v>0</v>
      </c>
      <c r="CE82" s="54">
        <f t="shared" si="240"/>
        <v>0</v>
      </c>
      <c r="CF82" s="54">
        <f t="shared" si="240"/>
        <v>0</v>
      </c>
      <c r="CG82" s="54">
        <f t="shared" si="240"/>
        <v>0</v>
      </c>
      <c r="CH82" s="54">
        <f t="shared" si="240"/>
        <v>0</v>
      </c>
      <c r="CI82" s="54">
        <f t="shared" si="240"/>
        <v>0</v>
      </c>
      <c r="CJ82" s="54">
        <f t="shared" si="240"/>
        <v>0</v>
      </c>
      <c r="CK82" s="54">
        <f t="shared" si="240"/>
        <v>0</v>
      </c>
      <c r="CL82" s="54">
        <f t="shared" si="240"/>
        <v>0</v>
      </c>
      <c r="CM82" s="54">
        <f t="shared" si="240"/>
        <v>0</v>
      </c>
      <c r="CN82" s="54">
        <f t="shared" si="240"/>
        <v>0</v>
      </c>
      <c r="CO82" s="54">
        <f t="shared" si="240"/>
        <v>0</v>
      </c>
      <c r="CP82" s="54">
        <f t="shared" si="240"/>
        <v>0</v>
      </c>
      <c r="CQ82" s="54">
        <f t="shared" si="240"/>
        <v>0</v>
      </c>
      <c r="CR82" s="54">
        <f t="shared" si="240"/>
        <v>0</v>
      </c>
      <c r="CS82" s="54">
        <f t="shared" si="240"/>
        <v>0</v>
      </c>
      <c r="CT82" s="54">
        <f t="shared" si="240"/>
        <v>0</v>
      </c>
      <c r="CU82" s="54">
        <f t="shared" si="240"/>
        <v>0</v>
      </c>
      <c r="CV82" s="54">
        <f t="shared" si="240"/>
        <v>0</v>
      </c>
      <c r="CW82" s="54">
        <f t="shared" si="240"/>
        <v>0</v>
      </c>
      <c r="CX82" s="54">
        <f t="shared" si="240"/>
        <v>0</v>
      </c>
      <c r="CY82" s="54">
        <f t="shared" si="240"/>
        <v>0</v>
      </c>
      <c r="CZ82" s="54">
        <f t="shared" si="240"/>
        <v>0</v>
      </c>
      <c r="DA82" s="54">
        <f t="shared" si="240"/>
        <v>0</v>
      </c>
      <c r="DB82" s="54">
        <f t="shared" si="240"/>
        <v>0</v>
      </c>
      <c r="DC82" s="54">
        <f t="shared" si="240"/>
        <v>0</v>
      </c>
      <c r="DD82" s="54">
        <f t="shared" si="240"/>
        <v>0</v>
      </c>
      <c r="DE82" s="54">
        <f t="shared" si="240"/>
        <v>0</v>
      </c>
      <c r="DF82" s="54">
        <f t="shared" si="240"/>
        <v>0</v>
      </c>
      <c r="DG82" s="54">
        <f t="shared" si="240"/>
        <v>0</v>
      </c>
      <c r="DH82" s="54">
        <f t="shared" si="240"/>
        <v>0</v>
      </c>
      <c r="DI82" s="54">
        <f t="shared" si="240"/>
        <v>0</v>
      </c>
      <c r="DJ82" s="54">
        <f t="shared" si="240"/>
        <v>0</v>
      </c>
      <c r="DK82" s="54">
        <f t="shared" si="240"/>
        <v>0</v>
      </c>
      <c r="DL82" s="54">
        <f t="shared" si="240"/>
        <v>0</v>
      </c>
      <c r="DM82" s="54">
        <f t="shared" si="240"/>
        <v>0</v>
      </c>
      <c r="DN82" s="54">
        <f t="shared" si="240"/>
        <v>0</v>
      </c>
      <c r="DO82" s="54">
        <f t="shared" si="240"/>
        <v>0</v>
      </c>
      <c r="DP82" s="54">
        <f t="shared" si="240"/>
        <v>0</v>
      </c>
      <c r="DQ82" s="54">
        <f t="shared" si="240"/>
        <v>0</v>
      </c>
      <c r="DR82" s="54">
        <f t="shared" si="240"/>
        <v>0</v>
      </c>
      <c r="DS82" s="54">
        <f t="shared" si="240"/>
        <v>0</v>
      </c>
      <c r="DT82" s="54">
        <f t="shared" si="240"/>
        <v>0</v>
      </c>
      <c r="DU82" s="54">
        <f t="shared" si="240"/>
        <v>0</v>
      </c>
      <c r="DV82" s="54">
        <f t="shared" si="240"/>
        <v>0</v>
      </c>
      <c r="DW82" s="54">
        <f t="shared" si="240"/>
        <v>0</v>
      </c>
      <c r="DX82" s="54">
        <f t="shared" si="240"/>
        <v>0</v>
      </c>
      <c r="DY82" s="54">
        <f t="shared" si="240"/>
        <v>0</v>
      </c>
      <c r="DZ82" s="54">
        <f t="shared" si="240"/>
        <v>0</v>
      </c>
      <c r="EA82" s="54">
        <f t="shared" si="240"/>
        <v>0</v>
      </c>
      <c r="EB82" s="54">
        <f t="shared" ref="EB82:GM82" si="241">IF(EB81&gt;0,EB81,EB80)</f>
        <v>0</v>
      </c>
      <c r="EC82" s="54">
        <f t="shared" si="241"/>
        <v>0</v>
      </c>
      <c r="ED82" s="54">
        <f t="shared" si="241"/>
        <v>0</v>
      </c>
      <c r="EE82" s="54">
        <f t="shared" si="241"/>
        <v>0</v>
      </c>
      <c r="EF82" s="54">
        <f t="shared" si="241"/>
        <v>0</v>
      </c>
      <c r="EG82" s="54">
        <f t="shared" si="241"/>
        <v>0</v>
      </c>
      <c r="EH82" s="54">
        <f t="shared" si="241"/>
        <v>2687.5</v>
      </c>
      <c r="EI82" s="54">
        <f t="shared" si="241"/>
        <v>2687.5</v>
      </c>
      <c r="EJ82" s="54">
        <f t="shared" si="241"/>
        <v>2687.5</v>
      </c>
      <c r="EK82" s="54">
        <f t="shared" si="241"/>
        <v>2687.5</v>
      </c>
      <c r="EL82" s="54">
        <f t="shared" si="241"/>
        <v>2687.5</v>
      </c>
      <c r="EM82" s="54">
        <f t="shared" si="241"/>
        <v>2687.5</v>
      </c>
      <c r="EN82" s="54">
        <f t="shared" si="241"/>
        <v>2687.5</v>
      </c>
      <c r="EO82" s="54">
        <f t="shared" si="241"/>
        <v>2687.5</v>
      </c>
      <c r="EP82" s="54">
        <f t="shared" si="241"/>
        <v>2687.5</v>
      </c>
      <c r="EQ82" s="54">
        <f t="shared" si="241"/>
        <v>2687.5</v>
      </c>
      <c r="ER82" s="54">
        <f t="shared" si="241"/>
        <v>2687.5</v>
      </c>
      <c r="ES82" s="54">
        <f t="shared" si="241"/>
        <v>2687.5</v>
      </c>
      <c r="ET82" s="54">
        <f t="shared" si="241"/>
        <v>2687.5</v>
      </c>
      <c r="EU82" s="54">
        <f t="shared" si="241"/>
        <v>2687.5</v>
      </c>
      <c r="EV82" s="54">
        <f t="shared" si="241"/>
        <v>2687.5</v>
      </c>
      <c r="EW82" s="54">
        <f t="shared" si="241"/>
        <v>2687.5</v>
      </c>
      <c r="EX82" s="54">
        <f t="shared" si="241"/>
        <v>-107.5</v>
      </c>
      <c r="EY82" s="54">
        <f t="shared" si="241"/>
        <v>-107.5</v>
      </c>
      <c r="EZ82" s="54">
        <f t="shared" si="241"/>
        <v>-107.5</v>
      </c>
      <c r="FA82" s="54">
        <f t="shared" si="241"/>
        <v>-107.5</v>
      </c>
      <c r="FB82" s="54">
        <f t="shared" si="241"/>
        <v>-107.5</v>
      </c>
      <c r="FC82" s="54">
        <f t="shared" si="241"/>
        <v>0</v>
      </c>
      <c r="FD82" s="54">
        <f t="shared" si="241"/>
        <v>0</v>
      </c>
      <c r="FE82" s="54">
        <f t="shared" si="241"/>
        <v>0</v>
      </c>
      <c r="FF82" s="54">
        <f t="shared" si="241"/>
        <v>0</v>
      </c>
      <c r="FG82" s="54">
        <f t="shared" si="241"/>
        <v>0</v>
      </c>
      <c r="FH82" s="54">
        <f t="shared" si="241"/>
        <v>0</v>
      </c>
      <c r="FI82" s="54">
        <f t="shared" si="241"/>
        <v>0</v>
      </c>
      <c r="FJ82" s="54">
        <f t="shared" si="241"/>
        <v>0</v>
      </c>
      <c r="FK82" s="54">
        <f t="shared" si="241"/>
        <v>0</v>
      </c>
      <c r="FL82" s="54">
        <f t="shared" si="241"/>
        <v>0</v>
      </c>
      <c r="FM82" s="54">
        <f t="shared" si="241"/>
        <v>0</v>
      </c>
      <c r="FN82" s="54">
        <f t="shared" si="241"/>
        <v>0</v>
      </c>
      <c r="FO82" s="54">
        <f t="shared" si="241"/>
        <v>0</v>
      </c>
      <c r="FP82" s="54">
        <f t="shared" si="241"/>
        <v>0</v>
      </c>
      <c r="FQ82" s="54">
        <f t="shared" si="241"/>
        <v>0</v>
      </c>
      <c r="FR82" s="54">
        <f t="shared" si="241"/>
        <v>0</v>
      </c>
      <c r="FS82" s="54">
        <f t="shared" si="241"/>
        <v>0</v>
      </c>
      <c r="FT82" s="54">
        <f t="shared" si="241"/>
        <v>0</v>
      </c>
      <c r="FU82" s="54">
        <f t="shared" si="241"/>
        <v>0</v>
      </c>
      <c r="FV82" s="54">
        <f t="shared" si="241"/>
        <v>0</v>
      </c>
      <c r="FW82" s="54">
        <f t="shared" si="241"/>
        <v>0</v>
      </c>
      <c r="FX82" s="54">
        <f t="shared" si="241"/>
        <v>0</v>
      </c>
      <c r="FY82" s="54">
        <f t="shared" si="241"/>
        <v>0</v>
      </c>
      <c r="FZ82" s="54">
        <f t="shared" si="241"/>
        <v>0</v>
      </c>
      <c r="GA82" s="54">
        <f t="shared" si="241"/>
        <v>0</v>
      </c>
      <c r="GB82" s="54">
        <f t="shared" si="241"/>
        <v>0</v>
      </c>
      <c r="GC82" s="54">
        <f t="shared" si="241"/>
        <v>0</v>
      </c>
      <c r="GD82" s="54">
        <f t="shared" si="241"/>
        <v>0</v>
      </c>
      <c r="GE82" s="54">
        <f t="shared" si="241"/>
        <v>0</v>
      </c>
      <c r="GF82" s="54">
        <f t="shared" si="241"/>
        <v>0</v>
      </c>
      <c r="GG82" s="54">
        <f t="shared" si="241"/>
        <v>0</v>
      </c>
      <c r="GH82" s="54">
        <f t="shared" si="241"/>
        <v>0</v>
      </c>
      <c r="GI82" s="54">
        <f t="shared" si="241"/>
        <v>0</v>
      </c>
      <c r="GJ82" s="54">
        <f t="shared" si="241"/>
        <v>0</v>
      </c>
      <c r="GK82" s="54">
        <f t="shared" si="241"/>
        <v>0</v>
      </c>
      <c r="GL82" s="54">
        <f t="shared" si="241"/>
        <v>0</v>
      </c>
      <c r="GM82" s="54">
        <f t="shared" si="241"/>
        <v>0</v>
      </c>
      <c r="GN82" s="54">
        <f t="shared" ref="GN82:IR82" si="242">IF(GN81&gt;0,GN81,GN80)</f>
        <v>0</v>
      </c>
      <c r="GO82" s="54">
        <f t="shared" si="242"/>
        <v>0</v>
      </c>
      <c r="GP82" s="54">
        <f t="shared" si="242"/>
        <v>0</v>
      </c>
      <c r="GQ82" s="54">
        <f t="shared" si="242"/>
        <v>0</v>
      </c>
      <c r="GR82" s="54">
        <f t="shared" si="242"/>
        <v>0</v>
      </c>
      <c r="GS82" s="54">
        <f t="shared" si="242"/>
        <v>0</v>
      </c>
      <c r="GT82" s="54">
        <f t="shared" si="242"/>
        <v>0</v>
      </c>
      <c r="GU82" s="54">
        <f t="shared" si="242"/>
        <v>0</v>
      </c>
      <c r="GV82" s="54">
        <f t="shared" si="242"/>
        <v>0</v>
      </c>
      <c r="GW82" s="54">
        <f t="shared" si="242"/>
        <v>0</v>
      </c>
      <c r="GX82" s="54">
        <f t="shared" si="242"/>
        <v>0</v>
      </c>
      <c r="GY82" s="54">
        <f t="shared" si="242"/>
        <v>0</v>
      </c>
      <c r="GZ82" s="54">
        <f t="shared" si="242"/>
        <v>0</v>
      </c>
      <c r="HA82" s="54">
        <f t="shared" si="242"/>
        <v>0</v>
      </c>
      <c r="HB82" s="54">
        <f t="shared" si="242"/>
        <v>0</v>
      </c>
      <c r="HC82" s="54">
        <f t="shared" si="242"/>
        <v>0</v>
      </c>
      <c r="HD82" s="54">
        <f t="shared" si="242"/>
        <v>0</v>
      </c>
      <c r="HE82" s="54">
        <f t="shared" si="242"/>
        <v>0</v>
      </c>
      <c r="HF82" s="54">
        <f t="shared" si="242"/>
        <v>0</v>
      </c>
      <c r="HG82" s="54">
        <f t="shared" si="242"/>
        <v>0</v>
      </c>
      <c r="HH82" s="54">
        <f t="shared" si="242"/>
        <v>0</v>
      </c>
      <c r="HI82" s="54">
        <f t="shared" si="242"/>
        <v>0</v>
      </c>
      <c r="HJ82" s="54">
        <f t="shared" si="242"/>
        <v>0</v>
      </c>
      <c r="HK82" s="54">
        <f t="shared" si="242"/>
        <v>0</v>
      </c>
      <c r="HL82" s="54">
        <f t="shared" si="242"/>
        <v>0</v>
      </c>
      <c r="HM82" s="54">
        <f t="shared" si="242"/>
        <v>0</v>
      </c>
      <c r="HN82" s="54">
        <f t="shared" si="242"/>
        <v>0</v>
      </c>
      <c r="HO82" s="54">
        <f t="shared" si="242"/>
        <v>0</v>
      </c>
      <c r="HP82" s="54">
        <f t="shared" si="242"/>
        <v>0</v>
      </c>
      <c r="HQ82" s="54">
        <f t="shared" si="242"/>
        <v>0</v>
      </c>
      <c r="HR82" s="54">
        <f t="shared" si="242"/>
        <v>0</v>
      </c>
      <c r="HS82" s="54">
        <f t="shared" si="242"/>
        <v>0</v>
      </c>
      <c r="HT82" s="54">
        <f t="shared" si="242"/>
        <v>0</v>
      </c>
      <c r="HU82" s="54">
        <f t="shared" si="242"/>
        <v>0</v>
      </c>
      <c r="HV82" s="54">
        <f t="shared" si="242"/>
        <v>0</v>
      </c>
      <c r="HW82" s="54">
        <f t="shared" si="242"/>
        <v>0</v>
      </c>
      <c r="HX82" s="54">
        <f t="shared" si="242"/>
        <v>0</v>
      </c>
      <c r="HY82" s="54">
        <f t="shared" si="242"/>
        <v>0</v>
      </c>
      <c r="HZ82" s="54">
        <f t="shared" si="242"/>
        <v>0</v>
      </c>
      <c r="IA82" s="54">
        <f t="shared" si="242"/>
        <v>0</v>
      </c>
      <c r="IB82" s="54">
        <f t="shared" si="242"/>
        <v>0</v>
      </c>
      <c r="IC82" s="54">
        <f t="shared" si="242"/>
        <v>0</v>
      </c>
      <c r="ID82" s="54">
        <f t="shared" si="242"/>
        <v>0</v>
      </c>
      <c r="IE82" s="54">
        <f t="shared" si="242"/>
        <v>0</v>
      </c>
      <c r="IF82" s="54">
        <f t="shared" si="242"/>
        <v>0</v>
      </c>
      <c r="IG82" s="54">
        <f t="shared" si="242"/>
        <v>0</v>
      </c>
      <c r="IH82" s="54">
        <f t="shared" si="242"/>
        <v>0</v>
      </c>
      <c r="II82" s="54">
        <f t="shared" si="242"/>
        <v>0</v>
      </c>
      <c r="IJ82" s="54">
        <f t="shared" si="242"/>
        <v>0</v>
      </c>
      <c r="IK82" s="54">
        <f t="shared" si="242"/>
        <v>0</v>
      </c>
      <c r="IL82" s="54">
        <f t="shared" si="242"/>
        <v>0</v>
      </c>
      <c r="IM82" s="54">
        <f t="shared" si="242"/>
        <v>0</v>
      </c>
      <c r="IN82" s="54">
        <f t="shared" si="242"/>
        <v>0</v>
      </c>
      <c r="IO82" s="54">
        <f t="shared" si="242"/>
        <v>0</v>
      </c>
      <c r="IP82" s="54">
        <f t="shared" si="242"/>
        <v>0</v>
      </c>
      <c r="IQ82" s="54">
        <f t="shared" si="242"/>
        <v>0</v>
      </c>
      <c r="IR82" s="54">
        <f t="shared" si="242"/>
        <v>0</v>
      </c>
    </row>
    <row r="83" spans="1:252" s="3" customFormat="1" hidden="1" x14ac:dyDescent="0.25">
      <c r="A83" s="182"/>
      <c r="B83" s="55"/>
      <c r="C83" s="55">
        <f>IF(AND(B118&gt;Calcs!$B$223-1,B118&lt;Calcs!$B$223+1),0,C82)</f>
        <v>0</v>
      </c>
      <c r="D83" s="55">
        <f>IF(AND(C118&gt;Calcs!$B$223-1,C118&lt;Calcs!$B$223+1),0,D82)</f>
        <v>0</v>
      </c>
      <c r="E83" s="55">
        <f>IF(AND(D118&gt;Calcs!$B$223-1,D118&lt;Calcs!$B$223+1),0,E82)</f>
        <v>0</v>
      </c>
      <c r="F83" s="55">
        <f>IF(AND(E118&gt;Calcs!$B$223-1,E118&lt;Calcs!$B$223+1),0,F82)</f>
        <v>0</v>
      </c>
      <c r="G83" s="55">
        <f>IF(AND(F118&gt;Calcs!$B$223-1,F118&lt;Calcs!$B$223+1),0,G82)</f>
        <v>0</v>
      </c>
      <c r="H83" s="55">
        <f>IF(AND(G118&gt;Calcs!$B$223-1,G118&lt;Calcs!$B$223+1),0,H82)</f>
        <v>0</v>
      </c>
      <c r="I83" s="55">
        <f>IF(AND(H118&gt;Calcs!$B$223-1,H118&lt;Calcs!$B$223+1),0,I82)</f>
        <v>0</v>
      </c>
      <c r="J83" s="55">
        <f>IF(AND(I118&gt;Calcs!$B$223-1,I118&lt;Calcs!$B$223+1),0,J82)</f>
        <v>0</v>
      </c>
      <c r="K83" s="55">
        <f>IF(AND(J118&gt;Calcs!$B$223-1,J118&lt;Calcs!$B$223+1),0,K82)</f>
        <v>0</v>
      </c>
      <c r="L83" s="55">
        <f>IF(AND(K118&gt;Calcs!$B$223-1,K118&lt;Calcs!$B$223+1),0,L82)</f>
        <v>0</v>
      </c>
      <c r="M83" s="55">
        <f>IF(AND(L118&gt;Calcs!$B$223-1,L118&lt;Calcs!$B$223+1),0,M82)</f>
        <v>0</v>
      </c>
      <c r="N83" s="55">
        <f>IF(AND(M118&gt;Calcs!$B$223-1,M118&lt;Calcs!$B$223+1),0,N82)</f>
        <v>0</v>
      </c>
      <c r="O83" s="55">
        <f>IF(AND(N118&gt;Calcs!$B$223-1,N118&lt;Calcs!$B$223+1),0,O82)</f>
        <v>0</v>
      </c>
      <c r="P83" s="55">
        <f>IF(AND(O118&gt;Calcs!$B$223-1,O118&lt;Calcs!$B$223+1),0,P82)</f>
        <v>0</v>
      </c>
      <c r="Q83" s="55">
        <f>IF(AND(P118&gt;Calcs!$B$223-1,P118&lt;Calcs!$B$223+1),0,Q82)</f>
        <v>0</v>
      </c>
      <c r="R83" s="55">
        <f>IF(AND(Q118&gt;Calcs!$B$223-1,Q118&lt;Calcs!$B$223+1),0,R82)</f>
        <v>0</v>
      </c>
      <c r="S83" s="55">
        <f>IF(AND(R118&gt;Calcs!$B$223-1,R118&lt;Calcs!$B$223+1),0,S82)</f>
        <v>0</v>
      </c>
      <c r="T83" s="55">
        <f>IF(AND(S118&gt;Calcs!$B$223-1,S118&lt;Calcs!$B$223+1),0,T82)</f>
        <v>0</v>
      </c>
      <c r="U83" s="55">
        <f>IF(AND(T118&gt;Calcs!$B$223-1,T118&lt;Calcs!$B$223+1),0,U82)</f>
        <v>0</v>
      </c>
      <c r="V83" s="55">
        <f>IF(AND(U118&gt;Calcs!$B$223-1,U118&lt;Calcs!$B$223+1),0,V82)</f>
        <v>0</v>
      </c>
      <c r="W83" s="55">
        <f>IF(AND(V118&gt;Calcs!$B$223-1,V118&lt;Calcs!$B$223+1),0,W82)</f>
        <v>0</v>
      </c>
      <c r="X83" s="55">
        <f>IF(AND(W118&gt;Calcs!$B$223-1,W118&lt;Calcs!$B$223+1),0,X82)</f>
        <v>0</v>
      </c>
      <c r="Y83" s="55">
        <f>IF(AND(X118&gt;Calcs!$B$223-1,X118&lt;Calcs!$B$223+1),0,Y82)</f>
        <v>0</v>
      </c>
      <c r="Z83" s="55">
        <f>IF(AND(Y118&gt;Calcs!$B$223-1,Y118&lt;Calcs!$B$223+1),0,Z82)</f>
        <v>0</v>
      </c>
      <c r="AA83" s="55">
        <f>IF(AND(Z118&gt;Calcs!$B$223-1,Z118&lt;Calcs!$B$223+1),0,AA82)</f>
        <v>0</v>
      </c>
      <c r="AB83" s="55">
        <f>IF(AND(AA118&gt;Calcs!$B$223-1,AA118&lt;Calcs!$B$223+1),0,AB82)</f>
        <v>0</v>
      </c>
      <c r="AC83" s="55">
        <f>IF(AND(AB118&gt;Calcs!$B$223-1,AB118&lt;Calcs!$B$223+1),0,AC82)</f>
        <v>0</v>
      </c>
      <c r="AD83" s="55">
        <f>IF(AND(AC118&gt;Calcs!$B$223-1,AC118&lt;Calcs!$B$223+1),0,AD82)</f>
        <v>0</v>
      </c>
      <c r="AE83" s="55">
        <f>IF(AND(AD118&gt;Calcs!$B$223-1,AD118&lt;Calcs!$B$223+1),0,AE82)</f>
        <v>0</v>
      </c>
      <c r="AF83" s="55">
        <f>IF(AND(AE118&gt;Calcs!$B$223-1,AE118&lt;Calcs!$B$223+1),0,AF82)</f>
        <v>0</v>
      </c>
      <c r="AG83" s="55">
        <f>IF(AND(AF118&gt;Calcs!$B$223-1,AF118&lt;Calcs!$B$223+1),0,AG82)</f>
        <v>0</v>
      </c>
      <c r="AH83" s="55">
        <f>IF(AND(AG118&gt;Calcs!$B$223-1,AG118&lt;Calcs!$B$223+1),0,AH82)</f>
        <v>0</v>
      </c>
      <c r="AI83" s="55">
        <f>IF(AND(AH118&gt;Calcs!$B$223-1,AH118&lt;Calcs!$B$223+1),0,AI82)</f>
        <v>0</v>
      </c>
      <c r="AJ83" s="55">
        <f>IF(AND(AI118&gt;Calcs!$B$223-1,AI118&lt;Calcs!$B$223+1),0,AJ82)</f>
        <v>0</v>
      </c>
      <c r="AK83" s="55">
        <f>IF(AND(AJ118&gt;Calcs!$B$223-1,AJ118&lt;Calcs!$B$223+1),0,AK82)</f>
        <v>0</v>
      </c>
      <c r="AL83" s="55">
        <f>IF(AND(AK118&gt;Calcs!$B$223-1,AK118&lt;Calcs!$B$223+1),0,AL82)</f>
        <v>0</v>
      </c>
      <c r="AM83" s="55">
        <f>IF(AND(AL118&gt;Calcs!$B$223-1,AL118&lt;Calcs!$B$223+1),0,AM82)</f>
        <v>0</v>
      </c>
      <c r="AN83" s="55">
        <f>IF(AND(AM118&gt;Calcs!$B$223-1,AM118&lt;Calcs!$B$223+1),0,AN82)</f>
        <v>0</v>
      </c>
      <c r="AO83" s="55">
        <f>IF(AND(AN118&gt;Calcs!$B$223-1,AN118&lt;Calcs!$B$223+1),0,AO82)</f>
        <v>0</v>
      </c>
      <c r="AP83" s="55">
        <f>IF(AND(AO118&gt;Calcs!$B$223-1,AO118&lt;Calcs!$B$223+1),0,AP82)</f>
        <v>0</v>
      </c>
      <c r="AQ83" s="55">
        <f>IF(AND(AP118&gt;Calcs!$B$223-1,AP118&lt;Calcs!$B$223+1),0,AQ82)</f>
        <v>0</v>
      </c>
      <c r="AR83" s="55">
        <f>IF(AND(AQ118&gt;Calcs!$B$223-1,AQ118&lt;Calcs!$B$223+1),0,AR82)</f>
        <v>0</v>
      </c>
      <c r="AS83" s="55">
        <f>IF(AND(AR118&gt;Calcs!$B$223-1,AR118&lt;Calcs!$B$223+1),0,AS82)</f>
        <v>0</v>
      </c>
      <c r="AT83" s="55">
        <f>IF(AND(AS118&gt;Calcs!$B$223-1,AS118&lt;Calcs!$B$223+1),0,AT82)</f>
        <v>0</v>
      </c>
      <c r="AU83" s="55">
        <f>IF(AND(AT118&gt;Calcs!$B$223-1,AT118&lt;Calcs!$B$223+1),0,AU82)</f>
        <v>0</v>
      </c>
      <c r="AV83" s="55">
        <f>IF(AND(AU118&gt;Calcs!$B$223-1,AU118&lt;Calcs!$B$223+1),0,AV82)</f>
        <v>0</v>
      </c>
      <c r="AW83" s="55">
        <f>IF(AND(AV118&gt;Calcs!$B$223-1,AV118&lt;Calcs!$B$223+1),0,AW82)</f>
        <v>0</v>
      </c>
      <c r="AX83" s="55">
        <f>IF(AND(AW118&gt;Calcs!$B$223-1,AW118&lt;Calcs!$B$223+1),0,AX82)</f>
        <v>0</v>
      </c>
      <c r="AY83" s="55">
        <f>IF(AND(AX118&gt;Calcs!$B$223-1,AX118&lt;Calcs!$B$223+1),0,AY82)</f>
        <v>0</v>
      </c>
      <c r="AZ83" s="55">
        <f>IF(AND(AY118&gt;Calcs!$B$223-1,AY118&lt;Calcs!$B$223+1),0,AZ82)</f>
        <v>0</v>
      </c>
      <c r="BA83" s="55">
        <f>IF(AND(AZ118&gt;Calcs!$B$223-1,AZ118&lt;Calcs!$B$223+1),0,BA82)</f>
        <v>0</v>
      </c>
      <c r="BB83" s="55">
        <f>IF(AND(BA118&gt;Calcs!$B$223-1,BA118&lt;Calcs!$B$223+1),0,BB82)</f>
        <v>0</v>
      </c>
      <c r="BC83" s="55">
        <f>IF(AND(BB118&gt;Calcs!$B$223-1,BB118&lt;Calcs!$B$223+1),0,BC82)</f>
        <v>0</v>
      </c>
      <c r="BD83" s="55">
        <f>IF(AND(BC118&gt;Calcs!$B$223-1,BC118&lt;Calcs!$B$223+1),0,BD82)</f>
        <v>0</v>
      </c>
      <c r="BE83" s="55">
        <f>IF(AND(BD118&gt;Calcs!$B$223-1,BD118&lt;Calcs!$B$223+1),0,BE82)</f>
        <v>0</v>
      </c>
      <c r="BF83" s="55">
        <f>IF(AND(BE118&gt;Calcs!$B$223-1,BE118&lt;Calcs!$B$223+1),0,BF82)</f>
        <v>0</v>
      </c>
      <c r="BG83" s="55">
        <f>IF(AND(BF118&gt;Calcs!$B$223-1,BF118&lt;Calcs!$B$223+1),0,BG82)</f>
        <v>0</v>
      </c>
      <c r="BH83" s="55">
        <f>IF(AND(BG118&gt;Calcs!$B$223-1,BG118&lt;Calcs!$B$223+1),0,BH82)</f>
        <v>0</v>
      </c>
      <c r="BI83" s="55">
        <f>IF(AND(BH118&gt;Calcs!$B$223-1,BH118&lt;Calcs!$B$223+1),0,BI82)</f>
        <v>0</v>
      </c>
      <c r="BJ83" s="55">
        <f>IF(AND(BI118&gt;Calcs!$B$223-1,BI118&lt;Calcs!$B$223+1),0,BJ82)</f>
        <v>0</v>
      </c>
      <c r="BK83" s="55">
        <f>IF(AND(BJ118&gt;Calcs!$B$223-1,BJ118&lt;Calcs!$B$223+1),0,BK82)</f>
        <v>0</v>
      </c>
      <c r="BL83" s="55">
        <f>IF(AND(BK118&gt;Calcs!$B$223-1,BK118&lt;Calcs!$B$223+1),0,BL82)</f>
        <v>0</v>
      </c>
      <c r="BM83" s="55">
        <f>IF(AND(BL118&gt;Calcs!$B$223-1,BL118&lt;Calcs!$B$223+1),0,BM82)</f>
        <v>0</v>
      </c>
      <c r="BN83" s="55">
        <f>IF(AND(BM118&gt;Calcs!$B$223-1,BM118&lt;Calcs!$B$223+1),0,BN82)</f>
        <v>0</v>
      </c>
      <c r="BO83" s="55">
        <f>IF(AND(BN118&gt;Calcs!$B$223-1,BN118&lt;Calcs!$B$223+1),0,BO82)</f>
        <v>0</v>
      </c>
      <c r="BP83" s="55">
        <f>IF(AND(BO118&gt;Calcs!$B$223-1,BO118&lt;Calcs!$B$223+1),0,BP82)</f>
        <v>0</v>
      </c>
      <c r="BQ83" s="55">
        <f>IF(AND(BP118&gt;Calcs!$B$223-1,BP118&lt;Calcs!$B$223+1),0,BQ82)</f>
        <v>0</v>
      </c>
      <c r="BR83" s="55">
        <f>IF(AND(BQ118&gt;Calcs!$B$223-1,BQ118&lt;Calcs!$B$223+1),0,BR82)</f>
        <v>0</v>
      </c>
      <c r="BS83" s="55">
        <f>IF(AND(BR118&gt;Calcs!$B$223-1,BR118&lt;Calcs!$B$223+1),0,BS82)</f>
        <v>0</v>
      </c>
      <c r="BT83" s="55">
        <f>IF(AND(BS118&gt;Calcs!$B$223-1,BS118&lt;Calcs!$B$223+1),0,BT82)</f>
        <v>0</v>
      </c>
      <c r="BU83" s="55">
        <f>IF(AND(BT118&gt;Calcs!$B$223-1,BT118&lt;Calcs!$B$223+1),0,BU82)</f>
        <v>0</v>
      </c>
      <c r="BV83" s="55">
        <f>IF(AND(BU118&gt;Calcs!$B$223-1,BU118&lt;Calcs!$B$223+1),0,BV82)</f>
        <v>0</v>
      </c>
      <c r="BW83" s="55">
        <f>IF(AND(BV118&gt;Calcs!$B$223-1,BV118&lt;Calcs!$B$223+1),0,BW82)</f>
        <v>0</v>
      </c>
      <c r="BX83" s="55">
        <f>IF(AND(BW118&gt;Calcs!$B$223-1,BW118&lt;Calcs!$B$223+1),0,BX82)</f>
        <v>0</v>
      </c>
      <c r="BY83" s="55">
        <f>IF(AND(BX118&gt;Calcs!$B$223-1,BX118&lt;Calcs!$B$223+1),0,BY82)</f>
        <v>0</v>
      </c>
      <c r="BZ83" s="55">
        <f>IF(AND(BY118&gt;Calcs!$B$223-1,BY118&lt;Calcs!$B$223+1),0,BZ82)</f>
        <v>0</v>
      </c>
      <c r="CA83" s="55">
        <f>IF(AND(BZ118&gt;Calcs!$B$223-1,BZ118&lt;Calcs!$B$223+1),0,CA82)</f>
        <v>0</v>
      </c>
      <c r="CB83" s="55">
        <f>IF(AND(CA118&gt;Calcs!$B$223-1,CA118&lt;Calcs!$B$223+1),0,CB82)</f>
        <v>0</v>
      </c>
      <c r="CC83" s="55">
        <f>IF(AND(CB118&gt;Calcs!$B$223-1,CB118&lt;Calcs!$B$223+1),0,CC82)</f>
        <v>0</v>
      </c>
      <c r="CD83" s="55">
        <f>IF(AND(CC118&gt;Calcs!$B$223-1,CC118&lt;Calcs!$B$223+1),0,CD82)</f>
        <v>0</v>
      </c>
      <c r="CE83" s="55">
        <f>IF(AND(CD118&gt;Calcs!$B$223-1,CD118&lt;Calcs!$B$223+1),0,CE82)</f>
        <v>0</v>
      </c>
      <c r="CF83" s="55">
        <f>IF(AND(CE118&gt;Calcs!$B$223-1,CE118&lt;Calcs!$B$223+1),0,CF82)</f>
        <v>0</v>
      </c>
      <c r="CG83" s="55">
        <f>IF(AND(CF118&gt;Calcs!$B$223-1,CF118&lt;Calcs!$B$223+1),0,CG82)</f>
        <v>0</v>
      </c>
      <c r="CH83" s="55">
        <f>IF(AND(CG118&gt;Calcs!$B$223-1,CG118&lt;Calcs!$B$223+1),0,CH82)</f>
        <v>0</v>
      </c>
      <c r="CI83" s="55">
        <f>IF(AND(CH118&gt;Calcs!$B$223-1,CH118&lt;Calcs!$B$223+1),0,CI82)</f>
        <v>0</v>
      </c>
      <c r="CJ83" s="55">
        <f>IF(AND(CI118&gt;Calcs!$B$223-1,CI118&lt;Calcs!$B$223+1),0,CJ82)</f>
        <v>0</v>
      </c>
      <c r="CK83" s="55">
        <f>IF(AND(CJ118&gt;Calcs!$B$223-1,CJ118&lt;Calcs!$B$223+1),0,CK82)</f>
        <v>0</v>
      </c>
      <c r="CL83" s="55">
        <f>IF(AND(CK118&gt;Calcs!$B$223-1,CK118&lt;Calcs!$B$223+1),0,CL82)</f>
        <v>0</v>
      </c>
      <c r="CM83" s="55">
        <f>IF(AND(CL118&gt;Calcs!$B$223-1,CL118&lt;Calcs!$B$223+1),0,CM82)</f>
        <v>0</v>
      </c>
      <c r="CN83" s="55">
        <f>IF(AND(CM118&gt;Calcs!$B$223-1,CM118&lt;Calcs!$B$223+1),0,CN82)</f>
        <v>0</v>
      </c>
      <c r="CO83" s="55">
        <f>IF(AND(CN118&gt;Calcs!$B$223-1,CN118&lt;Calcs!$B$223+1),0,CO82)</f>
        <v>0</v>
      </c>
      <c r="CP83" s="55">
        <f>IF(AND(CO118&gt;Calcs!$B$223-1,CO118&lt;Calcs!$B$223+1),0,CP82)</f>
        <v>0</v>
      </c>
      <c r="CQ83" s="55">
        <f>IF(AND(CP118&gt;Calcs!$B$223-1,CP118&lt;Calcs!$B$223+1),0,CQ82)</f>
        <v>0</v>
      </c>
      <c r="CR83" s="55">
        <f>IF(AND(CQ118&gt;Calcs!$B$223-1,CQ118&lt;Calcs!$B$223+1),0,CR82)</f>
        <v>0</v>
      </c>
      <c r="CS83" s="55">
        <f>IF(AND(CR118&gt;Calcs!$B$223-1,CR118&lt;Calcs!$B$223+1),0,CS82)</f>
        <v>0</v>
      </c>
      <c r="CT83" s="55">
        <f>IF(AND(CS118&gt;Calcs!$B$223-1,CS118&lt;Calcs!$B$223+1),0,CT82)</f>
        <v>0</v>
      </c>
      <c r="CU83" s="55">
        <f>IF(AND(CT118&gt;Calcs!$B$223-1,CT118&lt;Calcs!$B$223+1),0,CU82)</f>
        <v>0</v>
      </c>
      <c r="CV83" s="55">
        <f>IF(AND(CU118&gt;Calcs!$B$223-1,CU118&lt;Calcs!$B$223+1),0,CV82)</f>
        <v>0</v>
      </c>
      <c r="CW83" s="55">
        <f>IF(AND(CV118&gt;Calcs!$B$223-1,CV118&lt;Calcs!$B$223+1),0,CW82)</f>
        <v>0</v>
      </c>
      <c r="CX83" s="55">
        <f>IF(AND(CW118&gt;Calcs!$B$223-1,CW118&lt;Calcs!$B$223+1),0,CX82)</f>
        <v>0</v>
      </c>
      <c r="CY83" s="55">
        <f>IF(AND(CX118&gt;Calcs!$B$223-1,CX118&lt;Calcs!$B$223+1),0,CY82)</f>
        <v>0</v>
      </c>
      <c r="CZ83" s="55">
        <f>IF(AND(CY118&gt;Calcs!$B$223-1,CY118&lt;Calcs!$B$223+1),0,CZ82)</f>
        <v>0</v>
      </c>
      <c r="DA83" s="55">
        <f>IF(AND(CZ118&gt;Calcs!$B$223-1,CZ118&lt;Calcs!$B$223+1),0,DA82)</f>
        <v>0</v>
      </c>
      <c r="DB83" s="55">
        <f>IF(AND(DA118&gt;Calcs!$B$223-1,DA118&lt;Calcs!$B$223+1),0,DB82)</f>
        <v>0</v>
      </c>
      <c r="DC83" s="55">
        <f>IF(AND(DB118&gt;Calcs!$B$223-1,DB118&lt;Calcs!$B$223+1),0,DC82)</f>
        <v>0</v>
      </c>
      <c r="DD83" s="55">
        <f>IF(AND(DC118&gt;Calcs!$B$223-1,DC118&lt;Calcs!$B$223+1),0,DD82)</f>
        <v>0</v>
      </c>
      <c r="DE83" s="55">
        <f>IF(AND(DD118&gt;Calcs!$B$223-1,DD118&lt;Calcs!$B$223+1),0,DE82)</f>
        <v>0</v>
      </c>
      <c r="DF83" s="55">
        <f>IF(AND(DE118&gt;Calcs!$B$223-1,DE118&lt;Calcs!$B$223+1),0,DF82)</f>
        <v>0</v>
      </c>
      <c r="DG83" s="55">
        <f>IF(AND(DF118&gt;Calcs!$B$223-1,DF118&lt;Calcs!$B$223+1),0,DG82)</f>
        <v>0</v>
      </c>
      <c r="DH83" s="55">
        <f>IF(AND(DG118&gt;Calcs!$B$223-1,DG118&lt;Calcs!$B$223+1),0,DH82)</f>
        <v>0</v>
      </c>
      <c r="DI83" s="55">
        <f>IF(AND(DH118&gt;Calcs!$B$223-1,DH118&lt;Calcs!$B$223+1),0,DI82)</f>
        <v>0</v>
      </c>
      <c r="DJ83" s="55">
        <f>IF(AND(DI118&gt;Calcs!$B$223-1,DI118&lt;Calcs!$B$223+1),0,DJ82)</f>
        <v>0</v>
      </c>
      <c r="DK83" s="55">
        <f>IF(AND(DJ118&gt;Calcs!$B$223-1,DJ118&lt;Calcs!$B$223+1),0,DK82)</f>
        <v>0</v>
      </c>
      <c r="DL83" s="55">
        <f>IF(AND(DK118&gt;Calcs!$B$223-1,DK118&lt;Calcs!$B$223+1),0,DL82)</f>
        <v>0</v>
      </c>
      <c r="DM83" s="55">
        <f>IF(AND(DL118&gt;Calcs!$B$223-1,DL118&lt;Calcs!$B$223+1),0,DM82)</f>
        <v>0</v>
      </c>
      <c r="DN83" s="55">
        <f>IF(AND(DM118&gt;Calcs!$B$223-1,DM118&lt;Calcs!$B$223+1),0,DN82)</f>
        <v>0</v>
      </c>
      <c r="DO83" s="55">
        <f>IF(AND(DN118&gt;Calcs!$B$223-1,DN118&lt;Calcs!$B$223+1),0,DO82)</f>
        <v>0</v>
      </c>
      <c r="DP83" s="55">
        <f>IF(AND(DO118&gt;Calcs!$B$223-1,DO118&lt;Calcs!$B$223+1),0,DP82)</f>
        <v>0</v>
      </c>
      <c r="DQ83" s="55">
        <f>IF(AND(DP118&gt;Calcs!$B$223-1,DP118&lt;Calcs!$B$223+1),0,DQ82)</f>
        <v>0</v>
      </c>
      <c r="DR83" s="55">
        <f>IF(AND(DQ118&gt;Calcs!$B$223-1,DQ118&lt;Calcs!$B$223+1),0,DR82)</f>
        <v>0</v>
      </c>
      <c r="DS83" s="55">
        <f>IF(AND(DR118&gt;Calcs!$B$223-1,DR118&lt;Calcs!$B$223+1),0,DS82)</f>
        <v>0</v>
      </c>
      <c r="DT83" s="55">
        <f>IF(AND(DS118&gt;Calcs!$B$223-1,DS118&lt;Calcs!$B$223+1),0,DT82)</f>
        <v>0</v>
      </c>
      <c r="DU83" s="55">
        <f>IF(AND(DT118&gt;Calcs!$B$223-1,DT118&lt;Calcs!$B$223+1),0,DU82)</f>
        <v>0</v>
      </c>
      <c r="DV83" s="55">
        <f>IF(AND(DU118&gt;Calcs!$B$223-1,DU118&lt;Calcs!$B$223+1),0,DV82)</f>
        <v>0</v>
      </c>
      <c r="DW83" s="55">
        <f>IF(AND(DV118&gt;Calcs!$B$223-1,DV118&lt;Calcs!$B$223+1),0,DW82)</f>
        <v>0</v>
      </c>
      <c r="DX83" s="55">
        <f>IF(AND(DW118&gt;Calcs!$B$223-1,DW118&lt;Calcs!$B$223+1),0,DX82)</f>
        <v>0</v>
      </c>
      <c r="DY83" s="55">
        <f>IF(AND(DX118&gt;Calcs!$B$223-1,DX118&lt;Calcs!$B$223+1),0,DY82)</f>
        <v>0</v>
      </c>
      <c r="DZ83" s="55">
        <f>IF(AND(DY118&gt;Calcs!$B$223-1,DY118&lt;Calcs!$B$223+1),0,DZ82)</f>
        <v>0</v>
      </c>
      <c r="EA83" s="55">
        <f>IF(AND(DZ118&gt;Calcs!$B$223-1,DZ118&lt;Calcs!$B$223+1),0,EA82)</f>
        <v>0</v>
      </c>
      <c r="EB83" s="55">
        <f>IF(AND(EA118&gt;Calcs!$B$223-1,EA118&lt;Calcs!$B$223+1),0,EB82)</f>
        <v>0</v>
      </c>
      <c r="EC83" s="55">
        <f>IF(AND(EB118&gt;Calcs!$B$223-1,EB118&lt;Calcs!$B$223+1),0,EC82)</f>
        <v>0</v>
      </c>
      <c r="ED83" s="55">
        <f>IF(AND(EC118&gt;Calcs!$B$223-1,EC118&lt;Calcs!$B$223+1),0,ED82)</f>
        <v>0</v>
      </c>
      <c r="EE83" s="55">
        <f>IF(AND(ED118&gt;Calcs!$B$223-1,ED118&lt;Calcs!$B$223+1),0,EE82)</f>
        <v>0</v>
      </c>
      <c r="EF83" s="55">
        <f>IF(AND(EE118&gt;Calcs!$B$223-1,EE118&lt;Calcs!$B$223+1),0,EF82)</f>
        <v>0</v>
      </c>
      <c r="EG83" s="55">
        <f>IF(AND(EF118&gt;Calcs!$B$223-1,EF118&lt;Calcs!$B$223+1),0,EG82)</f>
        <v>0</v>
      </c>
      <c r="EH83" s="55">
        <f>IF(AND(EG118&gt;Calcs!$B$223-1,EG118&lt;Calcs!$B$223+1),0,EH82)</f>
        <v>2687.5</v>
      </c>
      <c r="EI83" s="55">
        <f>IF(AND(EH118&gt;Calcs!$B$223-1,EH118&lt;Calcs!$B$223+1),0,EI82)</f>
        <v>2687.5</v>
      </c>
      <c r="EJ83" s="55">
        <f>IF(AND(EI118&gt;Calcs!$B$223-1,EI118&lt;Calcs!$B$223+1),0,EJ82)</f>
        <v>2687.5</v>
      </c>
      <c r="EK83" s="55">
        <f>IF(AND(EJ118&gt;Calcs!$B$223-1,EJ118&lt;Calcs!$B$223+1),0,EK82)</f>
        <v>2687.5</v>
      </c>
      <c r="EL83" s="55">
        <f>IF(AND(EK118&gt;Calcs!$B$223-1,EK118&lt;Calcs!$B$223+1),0,EL82)</f>
        <v>2687.5</v>
      </c>
      <c r="EM83" s="55">
        <f>IF(AND(EL118&gt;Calcs!$B$223-1,EL118&lt;Calcs!$B$223+1),0,EM82)</f>
        <v>2687.5</v>
      </c>
      <c r="EN83" s="55">
        <f>IF(AND(EM118&gt;Calcs!$B$223-1,EM118&lt;Calcs!$B$223+1),0,EN82)</f>
        <v>2687.5</v>
      </c>
      <c r="EO83" s="55">
        <f>IF(AND(EN118&gt;Calcs!$B$223-1,EN118&lt;Calcs!$B$223+1),0,EO82)</f>
        <v>2687.5</v>
      </c>
      <c r="EP83" s="55">
        <f>IF(AND(EO118&gt;Calcs!$B$223-1,EO118&lt;Calcs!$B$223+1),0,EP82)</f>
        <v>2687.5</v>
      </c>
      <c r="EQ83" s="55">
        <f>IF(AND(EP118&gt;Calcs!$B$223-1,EP118&lt;Calcs!$B$223+1),0,EQ82)</f>
        <v>2687.5</v>
      </c>
      <c r="ER83" s="55">
        <f>IF(AND(EQ118&gt;Calcs!$B$223-1,EQ118&lt;Calcs!$B$223+1),0,ER82)</f>
        <v>2687.5</v>
      </c>
      <c r="ES83" s="55">
        <f>IF(AND(ER118&gt;Calcs!$B$223-1,ER118&lt;Calcs!$B$223+1),0,ES82)</f>
        <v>2687.5</v>
      </c>
      <c r="ET83" s="55">
        <f>IF(AND(ES118&gt;Calcs!$B$223-1,ES118&lt;Calcs!$B$223+1),0,ET82)</f>
        <v>2687.5</v>
      </c>
      <c r="EU83" s="55">
        <f>IF(AND(ET118&gt;Calcs!$B$223-1,ET118&lt;Calcs!$B$223+1),0,EU82)</f>
        <v>2687.5</v>
      </c>
      <c r="EV83" s="55">
        <f>IF(AND(EU118&gt;Calcs!$B$223-1,EU118&lt;Calcs!$B$223+1),0,EV82)</f>
        <v>2687.5</v>
      </c>
      <c r="EW83" s="55">
        <f>IF(AND(EV118&gt;Calcs!$B$223-1,EV118&lt;Calcs!$B$223+1),0,EW82)</f>
        <v>2687.5</v>
      </c>
      <c r="EX83" s="55">
        <f>IF(AND(EW118&gt;Calcs!$B$223-1,EW118&lt;Calcs!$B$223+1),0,EX82)</f>
        <v>-107.5</v>
      </c>
      <c r="EY83" s="55">
        <f>IF(AND(EX118&gt;Calcs!$B$223-1,EX118&lt;Calcs!$B$223+1),0,EY82)</f>
        <v>-107.5</v>
      </c>
      <c r="EZ83" s="55">
        <f>IF(AND(EY118&gt;Calcs!$B$223-1,EY118&lt;Calcs!$B$223+1),0,EZ82)</f>
        <v>-107.5</v>
      </c>
      <c r="FA83" s="55">
        <f>IF(AND(EZ118&gt;Calcs!$B$223-1,EZ118&lt;Calcs!$B$223+1),0,FA82)</f>
        <v>-107.5</v>
      </c>
      <c r="FB83" s="55">
        <f>IF(AND(FA118&gt;Calcs!$B$223-1,FA118&lt;Calcs!$B$223+1),0,FB82)</f>
        <v>-107.5</v>
      </c>
      <c r="FC83" s="55">
        <f>IF(AND(FB118&gt;Calcs!$B$223-1,FB118&lt;Calcs!$B$223+1),0,FC82)</f>
        <v>0</v>
      </c>
      <c r="FD83" s="55">
        <f>IF(AND(FC118&gt;Calcs!$B$223-1,FC118&lt;Calcs!$B$223+1),0,FD82)</f>
        <v>0</v>
      </c>
      <c r="FE83" s="55">
        <f>IF(AND(FD118&gt;Calcs!$B$223-1,FD118&lt;Calcs!$B$223+1),0,FE82)</f>
        <v>0</v>
      </c>
      <c r="FF83" s="55">
        <f>IF(AND(FE118&gt;Calcs!$B$223-1,FE118&lt;Calcs!$B$223+1),0,FF82)</f>
        <v>0</v>
      </c>
      <c r="FG83" s="55">
        <f>IF(AND(FF118&gt;Calcs!$B$223-1,FF118&lt;Calcs!$B$223+1),0,FG82)</f>
        <v>0</v>
      </c>
      <c r="FH83" s="55">
        <f>IF(AND(FG118&gt;Calcs!$B$223-1,FG118&lt;Calcs!$B$223+1),0,FH82)</f>
        <v>0</v>
      </c>
      <c r="FI83" s="55">
        <f>IF(AND(FH118&gt;Calcs!$B$223-1,FH118&lt;Calcs!$B$223+1),0,FI82)</f>
        <v>0</v>
      </c>
      <c r="FJ83" s="55">
        <f>IF(AND(FI118&gt;Calcs!$B$223-1,FI118&lt;Calcs!$B$223+1),0,FJ82)</f>
        <v>0</v>
      </c>
      <c r="FK83" s="55">
        <f>IF(AND(FJ118&gt;Calcs!$B$223-1,FJ118&lt;Calcs!$B$223+1),0,FK82)</f>
        <v>0</v>
      </c>
      <c r="FL83" s="55">
        <f>IF(AND(FK118&gt;Calcs!$B$223-1,FK118&lt;Calcs!$B$223+1),0,FL82)</f>
        <v>0</v>
      </c>
      <c r="FM83" s="55">
        <f>IF(AND(FL118&gt;Calcs!$B$223-1,FL118&lt;Calcs!$B$223+1),0,FM82)</f>
        <v>0</v>
      </c>
      <c r="FN83" s="55">
        <f>IF(AND(FM118&gt;Calcs!$B$223-1,FM118&lt;Calcs!$B$223+1),0,FN82)</f>
        <v>0</v>
      </c>
      <c r="FO83" s="55">
        <f>IF(AND(FN118&gt;Calcs!$B$223-1,FN118&lt;Calcs!$B$223+1),0,FO82)</f>
        <v>0</v>
      </c>
      <c r="FP83" s="55">
        <f>IF(AND(FO118&gt;Calcs!$B$223-1,FO118&lt;Calcs!$B$223+1),0,FP82)</f>
        <v>0</v>
      </c>
      <c r="FQ83" s="55">
        <f>IF(AND(FP118&gt;Calcs!$B$223-1,FP118&lt;Calcs!$B$223+1),0,FQ82)</f>
        <v>0</v>
      </c>
      <c r="FR83" s="55">
        <f>IF(AND(FQ118&gt;Calcs!$B$223-1,FQ118&lt;Calcs!$B$223+1),0,FR82)</f>
        <v>0</v>
      </c>
      <c r="FS83" s="55">
        <f>IF(AND(FR118&gt;Calcs!$B$223-1,FR118&lt;Calcs!$B$223+1),0,FS82)</f>
        <v>0</v>
      </c>
      <c r="FT83" s="55">
        <f>IF(AND(FS118&gt;Calcs!$B$223-1,FS118&lt;Calcs!$B$223+1),0,FT82)</f>
        <v>0</v>
      </c>
      <c r="FU83" s="55">
        <f>IF(AND(FT118&gt;Calcs!$B$223-1,FT118&lt;Calcs!$B$223+1),0,FU82)</f>
        <v>0</v>
      </c>
      <c r="FV83" s="55">
        <f>IF(AND(FU118&gt;Calcs!$B$223-1,FU118&lt;Calcs!$B$223+1),0,FV82)</f>
        <v>0</v>
      </c>
      <c r="FW83" s="55">
        <f>IF(AND(FV118&gt;Calcs!$B$223-1,FV118&lt;Calcs!$B$223+1),0,FW82)</f>
        <v>0</v>
      </c>
      <c r="FX83" s="55">
        <f>IF(AND(FW118&gt;Calcs!$B$223-1,FW118&lt;Calcs!$B$223+1),0,FX82)</f>
        <v>0</v>
      </c>
      <c r="FY83" s="55">
        <f>IF(AND(FX118&gt;Calcs!$B$223-1,FX118&lt;Calcs!$B$223+1),0,FY82)</f>
        <v>0</v>
      </c>
      <c r="FZ83" s="55">
        <f>IF(AND(FY118&gt;Calcs!$B$223-1,FY118&lt;Calcs!$B$223+1),0,FZ82)</f>
        <v>0</v>
      </c>
      <c r="GA83" s="55">
        <f>IF(AND(FZ118&gt;Calcs!$B$223-1,FZ118&lt;Calcs!$B$223+1),0,GA82)</f>
        <v>0</v>
      </c>
      <c r="GB83" s="55">
        <f>IF(AND(GA118&gt;Calcs!$B$223-1,GA118&lt;Calcs!$B$223+1),0,GB82)</f>
        <v>0</v>
      </c>
      <c r="GC83" s="55">
        <f>IF(AND(GB118&gt;Calcs!$B$223-1,GB118&lt;Calcs!$B$223+1),0,GC82)</f>
        <v>0</v>
      </c>
      <c r="GD83" s="55">
        <f>IF(AND(GC118&gt;Calcs!$B$223-1,GC118&lt;Calcs!$B$223+1),0,GD82)</f>
        <v>0</v>
      </c>
      <c r="GE83" s="55">
        <f>IF(AND(GD118&gt;Calcs!$B$223-1,GD118&lt;Calcs!$B$223+1),0,GE82)</f>
        <v>0</v>
      </c>
      <c r="GF83" s="55">
        <f>IF(AND(GE118&gt;Calcs!$B$223-1,GE118&lt;Calcs!$B$223+1),0,GF82)</f>
        <v>0</v>
      </c>
      <c r="GG83" s="55">
        <f>IF(AND(GF118&gt;Calcs!$B$223-1,GF118&lt;Calcs!$B$223+1),0,GG82)</f>
        <v>0</v>
      </c>
      <c r="GH83" s="55">
        <f>IF(AND(GG118&gt;Calcs!$B$223-1,GG118&lt;Calcs!$B$223+1),0,GH82)</f>
        <v>0</v>
      </c>
      <c r="GI83" s="55">
        <f>IF(AND(GH118&gt;Calcs!$B$223-1,GH118&lt;Calcs!$B$223+1),0,GI82)</f>
        <v>0</v>
      </c>
      <c r="GJ83" s="55">
        <f>IF(AND(GI118&gt;Calcs!$B$223-1,GI118&lt;Calcs!$B$223+1),0,GJ82)</f>
        <v>0</v>
      </c>
      <c r="GK83" s="55">
        <f>IF(AND(GJ118&gt;Calcs!$B$223-1,GJ118&lt;Calcs!$B$223+1),0,GK82)</f>
        <v>0</v>
      </c>
      <c r="GL83" s="55">
        <f>IF(AND(GK118&gt;Calcs!$B$223-1,GK118&lt;Calcs!$B$223+1),0,GL82)</f>
        <v>0</v>
      </c>
      <c r="GM83" s="55">
        <f>IF(AND(GL118&gt;Calcs!$B$223-1,GL118&lt;Calcs!$B$223+1),0,GM82)</f>
        <v>0</v>
      </c>
      <c r="GN83" s="55">
        <f>IF(AND(GM118&gt;Calcs!$B$223-1,GM118&lt;Calcs!$B$223+1),0,GN82)</f>
        <v>0</v>
      </c>
      <c r="GO83" s="55">
        <f>IF(AND(GN118&gt;Calcs!$B$223-1,GN118&lt;Calcs!$B$223+1),0,GO82)</f>
        <v>0</v>
      </c>
      <c r="GP83" s="55">
        <f>IF(AND(GO118&gt;Calcs!$B$223-1,GO118&lt;Calcs!$B$223+1),0,GP82)</f>
        <v>0</v>
      </c>
      <c r="GQ83" s="55">
        <f>IF(AND(GP118&gt;Calcs!$B$223-1,GP118&lt;Calcs!$B$223+1),0,GQ82)</f>
        <v>0</v>
      </c>
      <c r="GR83" s="55">
        <f>IF(AND(GQ118&gt;Calcs!$B$223-1,GQ118&lt;Calcs!$B$223+1),0,GR82)</f>
        <v>0</v>
      </c>
      <c r="GS83" s="55">
        <f>IF(AND(GR118&gt;Calcs!$B$223-1,GR118&lt;Calcs!$B$223+1),0,GS82)</f>
        <v>0</v>
      </c>
      <c r="GT83" s="55">
        <f>IF(AND(GS118&gt;Calcs!$B$223-1,GS118&lt;Calcs!$B$223+1),0,GT82)</f>
        <v>0</v>
      </c>
      <c r="GU83" s="55">
        <f>IF(AND(GT118&gt;Calcs!$B$223-1,GT118&lt;Calcs!$B$223+1),0,GU82)</f>
        <v>0</v>
      </c>
      <c r="GV83" s="55">
        <f>IF(AND(GU118&gt;Calcs!$B$223-1,GU118&lt;Calcs!$B$223+1),0,GV82)</f>
        <v>0</v>
      </c>
      <c r="GW83" s="55">
        <f>IF(AND(GV118&gt;Calcs!$B$223-1,GV118&lt;Calcs!$B$223+1),0,GW82)</f>
        <v>0</v>
      </c>
      <c r="GX83" s="55">
        <f>IF(AND(GW118&gt;Calcs!$B$223-1,GW118&lt;Calcs!$B$223+1),0,GX82)</f>
        <v>0</v>
      </c>
      <c r="GY83" s="55">
        <f>IF(AND(GX118&gt;Calcs!$B$223-1,GX118&lt;Calcs!$B$223+1),0,GY82)</f>
        <v>0</v>
      </c>
      <c r="GZ83" s="55">
        <f>IF(AND(GY118&gt;Calcs!$B$223-1,GY118&lt;Calcs!$B$223+1),0,GZ82)</f>
        <v>0</v>
      </c>
      <c r="HA83" s="55">
        <f>IF(AND(GZ118&gt;Calcs!$B$223-1,GZ118&lt;Calcs!$B$223+1),0,HA82)</f>
        <v>0</v>
      </c>
      <c r="HB83" s="55">
        <f>IF(AND(HA118&gt;Calcs!$B$223-1,HA118&lt;Calcs!$B$223+1),0,HB82)</f>
        <v>0</v>
      </c>
      <c r="HC83" s="55">
        <f>IF(AND(HB118&gt;Calcs!$B$223-1,HB118&lt;Calcs!$B$223+1),0,HC82)</f>
        <v>0</v>
      </c>
      <c r="HD83" s="55">
        <f>IF(AND(HC118&gt;Calcs!$B$223-1,HC118&lt;Calcs!$B$223+1),0,HD82)</f>
        <v>0</v>
      </c>
      <c r="HE83" s="55">
        <f>IF(AND(HD118&gt;Calcs!$B$223-1,HD118&lt;Calcs!$B$223+1),0,HE82)</f>
        <v>0</v>
      </c>
      <c r="HF83" s="55">
        <f>IF(AND(HE118&gt;Calcs!$B$223-1,HE118&lt;Calcs!$B$223+1),0,HF82)</f>
        <v>0</v>
      </c>
      <c r="HG83" s="55">
        <f>IF(AND(HF118&gt;Calcs!$B$223-1,HF118&lt;Calcs!$B$223+1),0,HG82)</f>
        <v>0</v>
      </c>
      <c r="HH83" s="55">
        <f>IF(AND(HG118&gt;Calcs!$B$223-1,HG118&lt;Calcs!$B$223+1),0,HH82)</f>
        <v>0</v>
      </c>
      <c r="HI83" s="55">
        <f>IF(AND(HH118&gt;Calcs!$B$223-1,HH118&lt;Calcs!$B$223+1),0,HI82)</f>
        <v>0</v>
      </c>
      <c r="HJ83" s="55">
        <f>IF(AND(HI118&gt;Calcs!$B$223-1,HI118&lt;Calcs!$B$223+1),0,HJ82)</f>
        <v>0</v>
      </c>
      <c r="HK83" s="55">
        <f>IF(AND(HJ118&gt;Calcs!$B$223-1,HJ118&lt;Calcs!$B$223+1),0,HK82)</f>
        <v>0</v>
      </c>
      <c r="HL83" s="55">
        <f>IF(AND(HK118&gt;Calcs!$B$223-1,HK118&lt;Calcs!$B$223+1),0,HL82)</f>
        <v>0</v>
      </c>
      <c r="HM83" s="55">
        <f>IF(AND(HL118&gt;Calcs!$B$223-1,HL118&lt;Calcs!$B$223+1),0,HM82)</f>
        <v>0</v>
      </c>
      <c r="HN83" s="55">
        <f>IF(AND(HM118&gt;Calcs!$B$223-1,HM118&lt;Calcs!$B$223+1),0,HN82)</f>
        <v>0</v>
      </c>
      <c r="HO83" s="55">
        <f>IF(AND(HN118&gt;Calcs!$B$223-1,HN118&lt;Calcs!$B$223+1),0,HO82)</f>
        <v>0</v>
      </c>
      <c r="HP83" s="55">
        <f>IF(AND(HO118&gt;Calcs!$B$223-1,HO118&lt;Calcs!$B$223+1),0,HP82)</f>
        <v>0</v>
      </c>
      <c r="HQ83" s="55">
        <f>IF(AND(HP118&gt;Calcs!$B$223-1,HP118&lt;Calcs!$B$223+1),0,HQ82)</f>
        <v>0</v>
      </c>
      <c r="HR83" s="55">
        <f>IF(AND(HQ118&gt;Calcs!$B$223-1,HQ118&lt;Calcs!$B$223+1),0,HR82)</f>
        <v>0</v>
      </c>
      <c r="HS83" s="55">
        <f>IF(AND(HR118&gt;Calcs!$B$223-1,HR118&lt;Calcs!$B$223+1),0,HS82)</f>
        <v>0</v>
      </c>
      <c r="HT83" s="55">
        <f>IF(AND(HS118&gt;Calcs!$B$223-1,HS118&lt;Calcs!$B$223+1),0,HT82)</f>
        <v>0</v>
      </c>
      <c r="HU83" s="55">
        <f>IF(AND(HT118&gt;Calcs!$B$223-1,HT118&lt;Calcs!$B$223+1),0,HU82)</f>
        <v>0</v>
      </c>
      <c r="HV83" s="55">
        <f>IF(AND(HU118&gt;Calcs!$B$223-1,HU118&lt;Calcs!$B$223+1),0,HV82)</f>
        <v>0</v>
      </c>
      <c r="HW83" s="55">
        <f>IF(AND(HV118&gt;Calcs!$B$223-1,HV118&lt;Calcs!$B$223+1),0,HW82)</f>
        <v>0</v>
      </c>
      <c r="HX83" s="55">
        <f>IF(AND(HW118&gt;Calcs!$B$223-1,HW118&lt;Calcs!$B$223+1),0,HX82)</f>
        <v>0</v>
      </c>
      <c r="HY83" s="55">
        <f>IF(AND(HX118&gt;Calcs!$B$223-1,HX118&lt;Calcs!$B$223+1),0,HY82)</f>
        <v>0</v>
      </c>
      <c r="HZ83" s="55">
        <f>IF(AND(HY118&gt;Calcs!$B$223-1,HY118&lt;Calcs!$B$223+1),0,HZ82)</f>
        <v>0</v>
      </c>
      <c r="IA83" s="55">
        <f>IF(AND(HZ118&gt;Calcs!$B$223-1,HZ118&lt;Calcs!$B$223+1),0,IA82)</f>
        <v>0</v>
      </c>
      <c r="IB83" s="55">
        <f>IF(AND(IA118&gt;Calcs!$B$223-1,IA118&lt;Calcs!$B$223+1),0,IB82)</f>
        <v>0</v>
      </c>
      <c r="IC83" s="55">
        <f>IF(AND(IB118&gt;Calcs!$B$223-1,IB118&lt;Calcs!$B$223+1),0,IC82)</f>
        <v>0</v>
      </c>
      <c r="ID83" s="55">
        <f>IF(AND(IC118&gt;Calcs!$B$223-1,IC118&lt;Calcs!$B$223+1),0,ID82)</f>
        <v>0</v>
      </c>
      <c r="IE83" s="55">
        <f>IF(AND(ID118&gt;Calcs!$B$223-1,ID118&lt;Calcs!$B$223+1),0,IE82)</f>
        <v>0</v>
      </c>
      <c r="IF83" s="55">
        <f>IF(AND(IE118&gt;Calcs!$B$223-1,IE118&lt;Calcs!$B$223+1),0,IF82)</f>
        <v>0</v>
      </c>
      <c r="IG83" s="55">
        <f>IF(AND(IF118&gt;Calcs!$B$223-1,IF118&lt;Calcs!$B$223+1),0,IG82)</f>
        <v>0</v>
      </c>
      <c r="IH83" s="55">
        <f>IF(AND(IG118&gt;Calcs!$B$223-1,IG118&lt;Calcs!$B$223+1),0,IH82)</f>
        <v>0</v>
      </c>
      <c r="II83" s="55">
        <f>IF(AND(IH118&gt;Calcs!$B$223-1,IH118&lt;Calcs!$B$223+1),0,II82)</f>
        <v>0</v>
      </c>
      <c r="IJ83" s="55">
        <f>IF(AND(II118&gt;Calcs!$B$223-1,II118&lt;Calcs!$B$223+1),0,IJ82)</f>
        <v>0</v>
      </c>
      <c r="IK83" s="55">
        <f>IF(AND(IJ118&gt;Calcs!$B$223-1,IJ118&lt;Calcs!$B$223+1),0,IK82)</f>
        <v>0</v>
      </c>
      <c r="IL83" s="55">
        <f>IF(AND(IK118&gt;Calcs!$B$223-1,IK118&lt;Calcs!$B$223+1),0,IL82)</f>
        <v>0</v>
      </c>
      <c r="IM83" s="55">
        <f>IF(AND(IL118&gt;Calcs!$B$223-1,IL118&lt;Calcs!$B$223+1),0,IM82)</f>
        <v>0</v>
      </c>
      <c r="IN83" s="55">
        <f>IF(AND(IM118&gt;Calcs!$B$223-1,IM118&lt;Calcs!$B$223+1),0,IN82)</f>
        <v>0</v>
      </c>
      <c r="IO83" s="55">
        <f>IF(AND(IN118&gt;Calcs!$B$223-1,IN118&lt;Calcs!$B$223+1),0,IO82)</f>
        <v>0</v>
      </c>
      <c r="IP83" s="55">
        <f>IF(AND(IO118&gt;Calcs!$B$223-1,IO118&lt;Calcs!$B$223+1),0,IP82)</f>
        <v>0</v>
      </c>
      <c r="IQ83" s="55">
        <f>IF(AND(IP118&gt;Calcs!$B$223-1,IP118&lt;Calcs!$B$223+1),0,IQ82)</f>
        <v>0</v>
      </c>
      <c r="IR83" s="185">
        <f>IF(AND(IQ118&gt;Calcs!$B$223-1,IQ118&lt;Calcs!$B$223+1),0,IR82)</f>
        <v>0</v>
      </c>
    </row>
    <row r="84" spans="1:252" s="7" customFormat="1" hidden="1" x14ac:dyDescent="0.25">
      <c r="A84" s="177"/>
      <c r="B84" s="54">
        <f>Results!$C$66</f>
        <v>490750</v>
      </c>
      <c r="C84" s="54">
        <f>IF(C59&gt;0,Results!$C$65+Results!$D$65+Results!$C$44+C61+C64,Results!$D$65+Results!$C$44+C64)</f>
        <v>483892.85714285716</v>
      </c>
      <c r="D84" s="54">
        <f>IF(D59&gt;0,Results!$C$65+Results!$D$65+Results!$C$44+D61+D64,Results!$D$65+Results!$C$44+D64)</f>
        <v>477035.71428571432</v>
      </c>
      <c r="E84" s="54">
        <f>IF(E59&gt;0,Results!$C$65+Results!$D$65+Results!$C$44+E61+E64,Results!$D$65+Results!$C$44+E64)</f>
        <v>470178.57142857148</v>
      </c>
      <c r="F84" s="54">
        <f>IF(F59&gt;0,Results!$C$65+Results!$D$65+Results!$C$44+F61+F64,Results!$D$65+Results!$C$44+F64)</f>
        <v>463321.42857142864</v>
      </c>
      <c r="G84" s="54">
        <f>IF(G59&gt;0,Results!$C$65+Results!$D$65+Results!$C$44+G61+G64,Results!$D$65+Results!$C$44+G64)</f>
        <v>456464.2857142858</v>
      </c>
      <c r="H84" s="54">
        <f>IF(H59&gt;0,Results!$C$65+Results!$D$65+Results!$C$44+H61+H64,Results!$D$65+Results!$C$44+H64)</f>
        <v>449607.14285714296</v>
      </c>
      <c r="I84" s="54">
        <f>IF(I59&gt;0,Results!$C$65+Results!$D$65+Results!$C$44+I61+I64,Results!$D$65+Results!$C$44+I64)</f>
        <v>442750.00000000012</v>
      </c>
      <c r="J84" s="54">
        <f>IF(J59&gt;0,Results!$C$65+Results!$D$65+Results!$C$44+J61+J64,Results!$D$65+Results!$C$44+J64)</f>
        <v>435892.85714285728</v>
      </c>
      <c r="K84" s="54">
        <f>IF(K59&gt;0,Results!$C$65+Results!$D$65+Results!$C$44+K61+K64,Results!$D$65+Results!$C$44+K64)</f>
        <v>429035.71428571444</v>
      </c>
      <c r="L84" s="54">
        <f>IF(L59&gt;0,Results!$C$65+Results!$D$65+Results!$C$44+L61+L64,Results!$D$65+Results!$C$44+L64)</f>
        <v>422178.57142857159</v>
      </c>
      <c r="M84" s="54">
        <f>IF(M59&gt;0,Results!$C$65+Results!$D$65+Results!$C$44+M61+M64,Results!$D$65+Results!$C$44+M64)</f>
        <v>415321.42857142875</v>
      </c>
      <c r="N84" s="54">
        <f>IF(N59&gt;0,Results!$C$65+Results!$D$65+Results!$C$44+N61+N64,Results!$D$65+Results!$C$44+N64)</f>
        <v>408464.28571428591</v>
      </c>
      <c r="O84" s="54">
        <f>IF(O59&gt;0,Results!$C$65+Results!$D$65+Results!$C$44+O61+O64,Results!$D$65+Results!$C$44+O64)</f>
        <v>401607.14285714307</v>
      </c>
      <c r="P84" s="54">
        <f>IF(P59&gt;0,Results!$C$65+Results!$D$65+Results!$C$44+P61+P64,Results!$D$65+Results!$C$44+P64)</f>
        <v>394750.00000000017</v>
      </c>
      <c r="Q84" s="54">
        <f>IF(Q59&gt;0,Results!$C$65+Results!$D$65+Results!$C$44+Q61+Q64,Results!$D$65+Results!$C$44+Q64)</f>
        <v>387892.85714285728</v>
      </c>
      <c r="R84" s="54">
        <f>IF(R59&gt;0,Results!$C$65+Results!$D$65+Results!$C$44+R61+R64,Results!$D$65+Results!$C$44+R64)</f>
        <v>381035.71428571444</v>
      </c>
      <c r="S84" s="54">
        <f>IF(S59&gt;0,Results!$C$65+Results!$D$65+Results!$C$44+S61+S64,Results!$D$65+Results!$C$44+S64)</f>
        <v>374178.57142857159</v>
      </c>
      <c r="T84" s="54">
        <f>IF(T59&gt;0,Results!$C$65+Results!$D$65+Results!$C$44+T61+T64,Results!$D$65+Results!$C$44+T64)</f>
        <v>367321.4285714287</v>
      </c>
      <c r="U84" s="54">
        <f>IF(U59&gt;0,Results!$C$65+Results!$D$65+Results!$C$44+U61+U64,Results!$D$65+Results!$C$44+U64)</f>
        <v>360464.2857142858</v>
      </c>
      <c r="V84" s="54">
        <f>IF(V59&gt;0,Results!$C$65+Results!$D$65+Results!$C$44+V61+V64,Results!$D$65+Results!$C$44+V64)</f>
        <v>353607.14285714296</v>
      </c>
      <c r="W84" s="54">
        <f>IF(W59&gt;0,Results!$C$65+Results!$D$65+Results!$C$44+W61+W64,Results!$D$65+Results!$C$44+W64)</f>
        <v>346750.00000000012</v>
      </c>
      <c r="X84" s="54">
        <f>IF(X59&gt;0,Results!$C$65+Results!$D$65+Results!$C$44+X61+X64,Results!$D$65+Results!$C$44+X64)</f>
        <v>339892.85714285722</v>
      </c>
      <c r="Y84" s="54">
        <f>IF(Y59&gt;0,Results!$C$65+Results!$D$65+Results!$C$44+Y61+Y64,Results!$D$65+Results!$C$44+Y64)</f>
        <v>333035.71428571432</v>
      </c>
      <c r="Z84" s="54">
        <f>IF(Z59&gt;0,Results!$C$65+Results!$D$65+Results!$C$44+Z61+Z64,Results!$D$65+Results!$C$44+Z64)</f>
        <v>326178.57142857148</v>
      </c>
      <c r="AA84" s="54">
        <f>IF(AA59&gt;0,Results!$C$65+Results!$D$65+Results!$C$44+AA61+AA64,Results!$D$65+Results!$C$44+AA64)</f>
        <v>319321.42857142864</v>
      </c>
      <c r="AB84" s="54">
        <f>IF(AB59&gt;0,Results!$C$65+Results!$D$65+Results!$C$44+AB61+AB64,Results!$D$65+Results!$C$44+AB64)</f>
        <v>312464.28571428574</v>
      </c>
      <c r="AC84" s="54">
        <f>IF(AC59&gt;0,Results!$C$65+Results!$D$65+Results!$C$44+AC61+AC64,Results!$D$65+Results!$C$44+AC64)</f>
        <v>305607.14285714284</v>
      </c>
      <c r="AD84" s="54">
        <f>IF(AD59&gt;0,Results!$C$65+Results!$D$65+Results!$C$44+AD61+AD64,Results!$D$65+Results!$C$44+AD64)</f>
        <v>298750</v>
      </c>
      <c r="AE84" s="54">
        <f>IF(AE59&gt;0,Results!$C$65+Results!$D$65+Results!$C$44+AE61+AE64,Results!$D$65+Results!$C$44+AE64)</f>
        <v>291892.85714285716</v>
      </c>
      <c r="AF84" s="54">
        <f>IF(AF59&gt;0,Results!$C$65+Results!$D$65+Results!$C$44+AF61+AF64,Results!$D$65+Results!$C$44+AF64)</f>
        <v>285035.71428571426</v>
      </c>
      <c r="AG84" s="54">
        <f>IF(AG59&gt;0,Results!$C$65+Results!$D$65+Results!$C$44+AG61+AG64,Results!$D$65+Results!$C$44+AG64)</f>
        <v>278178.57142857136</v>
      </c>
      <c r="AH84" s="54">
        <f>IF(AH59&gt;0,Results!$C$65+Results!$D$65+Results!$C$44+AH61+AH64,Results!$D$65+Results!$C$44+AH64)</f>
        <v>271321.42857142852</v>
      </c>
      <c r="AI84" s="54">
        <f>IF(AI59&gt;0,Results!$C$65+Results!$D$65+Results!$C$44+AI61+AI64,Results!$D$65+Results!$C$44+AI64)</f>
        <v>264464.28571428568</v>
      </c>
      <c r="AJ84" s="54">
        <f>IF(AJ59&gt;0,Results!$C$65+Results!$D$65+Results!$C$44+AJ61+AJ64,Results!$D$65+Results!$C$44+AJ64)</f>
        <v>257607.14285714284</v>
      </c>
      <c r="AK84" s="54">
        <f>IF(AK59&gt;0,Results!$C$65+Results!$D$65+Results!$C$44+AK61+AK64,Results!$D$65+Results!$C$44+AK64)</f>
        <v>250749.99999999997</v>
      </c>
      <c r="AL84" s="54">
        <f>IF(AL59&gt;0,Results!$C$65+Results!$D$65+Results!$C$44+AL61+AL64,Results!$D$65+Results!$C$44+AL64)</f>
        <v>243892.8571428571</v>
      </c>
      <c r="AM84" s="54">
        <f>IF(AM59&gt;0,Results!$C$65+Results!$D$65+Results!$C$44+AM61+AM64,Results!$D$65+Results!$C$44+AM64)</f>
        <v>237035.71428571426</v>
      </c>
      <c r="AN84" s="54">
        <f>IF(AN59&gt;0,Results!$C$65+Results!$D$65+Results!$C$44+AN61+AN64,Results!$D$65+Results!$C$44+AN64)</f>
        <v>230178.57142857142</v>
      </c>
      <c r="AO84" s="54">
        <f>IF(AO59&gt;0,Results!$C$65+Results!$D$65+Results!$C$44+AO61+AO64,Results!$D$65+Results!$C$44+AO64)</f>
        <v>223321.42857142855</v>
      </c>
      <c r="AP84" s="54">
        <f>IF(AP59&gt;0,Results!$C$65+Results!$D$65+Results!$C$44+AP61+AP64,Results!$D$65+Results!$C$44+AP64)</f>
        <v>216464.28571428568</v>
      </c>
      <c r="AQ84" s="54">
        <f>IF(AQ59&gt;0,Results!$C$65+Results!$D$65+Results!$C$44+AQ61+AQ64,Results!$D$65+Results!$C$44+AQ64)</f>
        <v>209607.14285714284</v>
      </c>
      <c r="AR84" s="54">
        <f>IF(AR59&gt;0,Results!$C$65+Results!$D$65+Results!$C$44+AR61+AR64,Results!$D$65+Results!$C$44+AR64)</f>
        <v>202750</v>
      </c>
      <c r="AS84" s="54">
        <f>IF(AS59&gt;0,Results!$C$65+Results!$D$65+Results!$C$44+AS61+AS64,Results!$D$65+Results!$C$44+AS64)</f>
        <v>195892.85714285713</v>
      </c>
      <c r="AT84" s="54">
        <f>IF(AT59&gt;0,Results!$C$65+Results!$D$65+Results!$C$44+AT61+AT64,Results!$D$65+Results!$C$44+AT64)</f>
        <v>189035.71428571426</v>
      </c>
      <c r="AU84" s="54">
        <f>IF(AU59&gt;0,Results!$C$65+Results!$D$65+Results!$C$44+AU61+AU64,Results!$D$65+Results!$C$44+AU64)</f>
        <v>182178.57142857142</v>
      </c>
      <c r="AV84" s="54">
        <f>IF(AV59&gt;0,Results!$C$65+Results!$D$65+Results!$C$44+AV61+AV64,Results!$D$65+Results!$C$44+AV64)</f>
        <v>175321.42857142858</v>
      </c>
      <c r="AW84" s="54">
        <f>IF(AW59&gt;0,Results!$C$65+Results!$D$65+Results!$C$44+AW61+AW64,Results!$D$65+Results!$C$44+AW64)</f>
        <v>168464.28571428571</v>
      </c>
      <c r="AX84" s="54">
        <f>IF(AX59&gt;0,Results!$C$65+Results!$D$65+Results!$C$44+AX61+AX64,Results!$D$65+Results!$C$44+AX64)</f>
        <v>161607.14285714284</v>
      </c>
      <c r="AY84" s="54">
        <f>IF(AY59&gt;0,Results!$C$65+Results!$D$65+Results!$C$44+AY61+AY64,Results!$D$65+Results!$C$44+AY64)</f>
        <v>154750</v>
      </c>
      <c r="AZ84" s="54">
        <f>IF(AZ59&gt;0,Results!$C$65+Results!$D$65+Results!$C$44+AZ61+AZ64,Results!$D$65+Results!$C$44+AZ64)</f>
        <v>147892.85714285716</v>
      </c>
      <c r="BA84" s="54">
        <f>IF(BA59&gt;0,Results!$C$65+Results!$D$65+Results!$C$44+BA61+BA64,Results!$D$65+Results!$C$44+BA64)</f>
        <v>141035.71428571429</v>
      </c>
      <c r="BB84" s="54">
        <f>IF(BB59&gt;0,Results!$C$65+Results!$D$65+Results!$C$44+BB61+BB64,Results!$D$65+Results!$C$44+BB64)</f>
        <v>140750</v>
      </c>
      <c r="BC84" s="54">
        <f>IF(BC59&gt;0,Results!$C$65+Results!$D$65+Results!$C$44+BC61+BC64,Results!$D$65+Results!$C$44+BC64)</f>
        <v>90750</v>
      </c>
      <c r="BD84" s="54">
        <f>IF(BD59&gt;0,Results!$C$65+Results!$D$65+Results!$C$44+BD61+BD64,Results!$D$65+Results!$C$44+BD64)</f>
        <v>90750</v>
      </c>
      <c r="BE84" s="54">
        <f>IF(BE59&gt;0,Results!$C$65+Results!$D$65+Results!$C$44+BE61+BE64,Results!$D$65+Results!$C$44+BE64)</f>
        <v>90750</v>
      </c>
      <c r="BF84" s="54">
        <f>IF(BF59&gt;0,Results!$C$65+Results!$D$65+Results!$C$44+BF61+BF64,Results!$D$65+Results!$C$44+BF64)</f>
        <v>90750</v>
      </c>
      <c r="BG84" s="54">
        <f>IF(BG59&gt;0,Results!$C$65+Results!$D$65+Results!$C$44+BG61+BG64,Results!$D$65+Results!$C$44+BG64)</f>
        <v>90750</v>
      </c>
      <c r="BH84" s="54">
        <f>IF(BH59&gt;0,Results!$C$65+Results!$D$65+Results!$C$44+BH61+BH64,Results!$D$65+Results!$C$44+BH64)</f>
        <v>90750</v>
      </c>
      <c r="BI84" s="54">
        <f>IF(BI59&gt;0,Results!$C$65+Results!$D$65+Results!$C$44+BI61+BI64,Results!$D$65+Results!$C$44+BI64)</f>
        <v>90750</v>
      </c>
      <c r="BJ84" s="54">
        <f>IF(BJ59&gt;0,Results!$C$65+Results!$D$65+Results!$C$44+BJ61+BJ64,Results!$D$65+Results!$C$44+BJ64)</f>
        <v>90750</v>
      </c>
      <c r="BK84" s="54">
        <f>IF(BK59&gt;0,Results!$C$65+Results!$D$65+Results!$C$44+BK61+BK64,Results!$D$65+Results!$C$44+BK64)</f>
        <v>90750</v>
      </c>
      <c r="BL84" s="54">
        <f>IF(BL59&gt;0,Results!$C$65+Results!$D$65+Results!$C$44+BL61+BL64,Results!$D$65+Results!$C$44+BL64)</f>
        <v>90750</v>
      </c>
      <c r="BM84" s="54">
        <f>IF(BM59&gt;0,Results!$C$65+Results!$D$65+Results!$C$44+BM61+BM64,Results!$D$65+Results!$C$44+BM64)</f>
        <v>89790</v>
      </c>
      <c r="BN84" s="54">
        <f>IF(BN59&gt;0,Results!$C$65+Results!$D$65+Results!$C$44+BN61+BN64,Results!$D$65+Results!$C$44+BN64)</f>
        <v>88830</v>
      </c>
      <c r="BO84" s="54">
        <f>IF(BO59&gt;0,Results!$C$65+Results!$D$65+Results!$C$44+BO61+BO64,Results!$D$65+Results!$C$44+BO64)</f>
        <v>87870</v>
      </c>
      <c r="BP84" s="54">
        <f>IF(BP59&gt;0,Results!$C$65+Results!$D$65+Results!$C$44+BP61+BP64,Results!$D$65+Results!$C$44+BP64)</f>
        <v>86910</v>
      </c>
      <c r="BQ84" s="54">
        <f>IF(BQ59&gt;0,Results!$C$65+Results!$D$65+Results!$C$44+BQ61+BQ64,Results!$D$65+Results!$C$44+BQ64)</f>
        <v>85950</v>
      </c>
      <c r="BR84" s="54">
        <f>IF(BR59&gt;0,Results!$C$65+Results!$D$65+Results!$C$44+BR61+BR64,Results!$D$65+Results!$C$44+BR64)</f>
        <v>84990</v>
      </c>
      <c r="BS84" s="54">
        <f>IF(BS59&gt;0,Results!$C$65+Results!$D$65+Results!$C$44+BS61+BS64,Results!$D$65+Results!$C$44+BS64)</f>
        <v>84030</v>
      </c>
      <c r="BT84" s="54">
        <f>IF(BT59&gt;0,Results!$C$65+Results!$D$65+Results!$C$44+BT61+BT64,Results!$D$65+Results!$C$44+BT64)</f>
        <v>83070</v>
      </c>
      <c r="BU84" s="54">
        <f>IF(BU59&gt;0,Results!$C$65+Results!$D$65+Results!$C$44+BU61+BU64,Results!$D$65+Results!$C$44+BU64)</f>
        <v>82110</v>
      </c>
      <c r="BV84" s="54">
        <f>IF(BV59&gt;0,Results!$C$65+Results!$D$65+Results!$C$44+BV61+BV64,Results!$D$65+Results!$C$44+BV64)</f>
        <v>81150</v>
      </c>
      <c r="BW84" s="54">
        <f>IF(BW59&gt;0,Results!$C$65+Results!$D$65+Results!$C$44+BW61+BW64,Results!$D$65+Results!$C$44+BW64)</f>
        <v>80190</v>
      </c>
      <c r="BX84" s="54">
        <f>IF(BX59&gt;0,Results!$C$65+Results!$D$65+Results!$C$44+BX61+BX64,Results!$D$65+Results!$C$44+BX64)</f>
        <v>79230</v>
      </c>
      <c r="BY84" s="54">
        <f>IF(BY59&gt;0,Results!$C$65+Results!$D$65+Results!$C$44+BY61+BY64,Results!$D$65+Results!$C$44+BY64)</f>
        <v>78270</v>
      </c>
      <c r="BZ84" s="54">
        <f>IF(BZ59&gt;0,Results!$C$65+Results!$D$65+Results!$C$44+BZ61+BZ64,Results!$D$65+Results!$C$44+BZ64)</f>
        <v>77310</v>
      </c>
      <c r="CA84" s="54">
        <f>IF(CA59&gt;0,Results!$C$65+Results!$D$65+Results!$C$44+CA61+CA64,Results!$D$65+Results!$C$44+CA64)</f>
        <v>76350</v>
      </c>
      <c r="CB84" s="54">
        <f>IF(CB59&gt;0,Results!$C$65+Results!$D$65+Results!$C$44+CB61+CB64,Results!$D$65+Results!$C$44+CB64)</f>
        <v>75390</v>
      </c>
      <c r="CC84" s="54">
        <f>IF(CC59&gt;0,Results!$C$65+Results!$D$65+Results!$C$44+CC61+CC64,Results!$D$65+Results!$C$44+CC64)</f>
        <v>74430</v>
      </c>
      <c r="CD84" s="54">
        <f>IF(CD59&gt;0,Results!$C$65+Results!$D$65+Results!$C$44+CD61+CD64,Results!$D$65+Results!$C$44+CD64)</f>
        <v>73470</v>
      </c>
      <c r="CE84" s="54">
        <f>IF(CE59&gt;0,Results!$C$65+Results!$D$65+Results!$C$44+CE61+CE64,Results!$D$65+Results!$C$44+CE64)</f>
        <v>72510</v>
      </c>
      <c r="CF84" s="54">
        <f>IF(CF59&gt;0,Results!$C$65+Results!$D$65+Results!$C$44+CF61+CF64,Results!$D$65+Results!$C$44+CF64)</f>
        <v>71550</v>
      </c>
      <c r="CG84" s="54">
        <f>IF(CG59&gt;0,Results!$C$65+Results!$D$65+Results!$C$44+CG61+CG64,Results!$D$65+Results!$C$44+CG64)</f>
        <v>70590</v>
      </c>
      <c r="CH84" s="54">
        <f>IF(CH59&gt;0,Results!$C$65+Results!$D$65+Results!$C$44+CH61+CH64,Results!$D$65+Results!$C$44+CH64)</f>
        <v>69630</v>
      </c>
      <c r="CI84" s="54">
        <f>IF(CI59&gt;0,Results!$C$65+Results!$D$65+Results!$C$44+CI61+CI64,Results!$D$65+Results!$C$44+CI64)</f>
        <v>68670</v>
      </c>
      <c r="CJ84" s="54">
        <f>IF(CJ59&gt;0,Results!$C$65+Results!$D$65+Results!$C$44+CJ61+CJ64,Results!$D$65+Results!$C$44+CJ64)</f>
        <v>67710</v>
      </c>
      <c r="CK84" s="54">
        <f>IF(CK59&gt;0,Results!$C$65+Results!$D$65+Results!$C$44+CK61+CK64,Results!$D$65+Results!$C$44+CK64)</f>
        <v>66750</v>
      </c>
      <c r="CL84" s="54">
        <f>IF(CL59&gt;0,Results!$C$65+Results!$D$65+Results!$C$44+CL61+CL64,Results!$D$65+Results!$C$44+CL64)</f>
        <v>65790</v>
      </c>
      <c r="CM84" s="54">
        <f>IF(CM59&gt;0,Results!$C$65+Results!$D$65+Results!$C$44+CM61+CM64,Results!$D$65+Results!$C$44+CM64)</f>
        <v>64830</v>
      </c>
      <c r="CN84" s="54">
        <f>IF(CN59&gt;0,Results!$C$65+Results!$D$65+Results!$C$44+CN61+CN64,Results!$D$65+Results!$C$44+CN64)</f>
        <v>63870</v>
      </c>
      <c r="CO84" s="54">
        <f>IF(CO59&gt;0,Results!$C$65+Results!$D$65+Results!$C$44+CO61+CO64,Results!$D$65+Results!$C$44+CO64)</f>
        <v>62910</v>
      </c>
      <c r="CP84" s="54">
        <f>IF(CP59&gt;0,Results!$C$65+Results!$D$65+Results!$C$44+CP61+CP64,Results!$D$65+Results!$C$44+CP64)</f>
        <v>61950</v>
      </c>
      <c r="CQ84" s="54">
        <f>IF(CQ59&gt;0,Results!$C$65+Results!$D$65+Results!$C$44+CQ61+CQ64,Results!$D$65+Results!$C$44+CQ64)</f>
        <v>60990</v>
      </c>
      <c r="CR84" s="54">
        <f>IF(CR59&gt;0,Results!$C$65+Results!$D$65+Results!$C$44+CR61+CR64,Results!$D$65+Results!$C$44+CR64)</f>
        <v>60030</v>
      </c>
      <c r="CS84" s="54">
        <f>IF(CS59&gt;0,Results!$C$65+Results!$D$65+Results!$C$44+CS61+CS64,Results!$D$65+Results!$C$44+CS64)</f>
        <v>59070</v>
      </c>
      <c r="CT84" s="54">
        <f>IF(CT59&gt;0,Results!$C$65+Results!$D$65+Results!$C$44+CT61+CT64,Results!$D$65+Results!$C$44+CT64)</f>
        <v>58110</v>
      </c>
      <c r="CU84" s="54">
        <f>IF(CU59&gt;0,Results!$C$65+Results!$D$65+Results!$C$44+CU61+CU64,Results!$D$65+Results!$C$44+CU64)</f>
        <v>57150</v>
      </c>
      <c r="CV84" s="54">
        <f>IF(CV59&gt;0,Results!$C$65+Results!$D$65+Results!$C$44+CV61+CV64,Results!$D$65+Results!$C$44+CV64)</f>
        <v>56190</v>
      </c>
      <c r="CW84" s="54">
        <f>IF(CW59&gt;0,Results!$C$65+Results!$D$65+Results!$C$44+CW61+CW64,Results!$D$65+Results!$C$44+CW64)</f>
        <v>55230</v>
      </c>
      <c r="CX84" s="54">
        <f>IF(CX59&gt;0,Results!$C$65+Results!$D$65+Results!$C$44+CX61+CX64,Results!$D$65+Results!$C$44+CX64)</f>
        <v>54270</v>
      </c>
      <c r="CY84" s="54">
        <f>IF(CY59&gt;0,Results!$C$65+Results!$D$65+Results!$C$44+CY61+CY64,Results!$D$65+Results!$C$44+CY64)</f>
        <v>53310</v>
      </c>
      <c r="CZ84" s="54">
        <f>IF(CZ59&gt;0,Results!$C$65+Results!$D$65+Results!$C$44+CZ61+CZ64,Results!$D$65+Results!$C$44+CZ64)</f>
        <v>52350</v>
      </c>
      <c r="DA84" s="54">
        <f>IF(DA59&gt;0,Results!$C$65+Results!$D$65+Results!$C$44+DA61+DA64,Results!$D$65+Results!$C$44+DA64)</f>
        <v>51390</v>
      </c>
      <c r="DB84" s="54">
        <f>IF(DB59&gt;0,Results!$C$65+Results!$D$65+Results!$C$44+DB61+DB64,Results!$D$65+Results!$C$44+DB64)</f>
        <v>50430</v>
      </c>
      <c r="DC84" s="54">
        <f>IF(DC59&gt;0,Results!$C$65+Results!$D$65+Results!$C$44+DC61+DC64,Results!$D$65+Results!$C$44+DC64)</f>
        <v>49470</v>
      </c>
      <c r="DD84" s="54">
        <f>IF(DD59&gt;0,Results!$C$65+Results!$D$65+Results!$C$44+DD61+DD64,Results!$D$65+Results!$C$44+DD64)</f>
        <v>48510</v>
      </c>
      <c r="DE84" s="54">
        <f>IF(DE59&gt;0,Results!$C$65+Results!$D$65+Results!$C$44+DE61+DE64,Results!$D$65+Results!$C$44+DE64)</f>
        <v>47550</v>
      </c>
      <c r="DF84" s="54">
        <f>IF(DF59&gt;0,Results!$C$65+Results!$D$65+Results!$C$44+DF61+DF64,Results!$D$65+Results!$C$44+DF64)</f>
        <v>46590</v>
      </c>
      <c r="DG84" s="54">
        <f>IF(DG59&gt;0,Results!$C$65+Results!$D$65+Results!$C$44+DG61+DG64,Results!$D$65+Results!$C$44+DG64)</f>
        <v>45630</v>
      </c>
      <c r="DH84" s="54">
        <f>IF(DH59&gt;0,Results!$C$65+Results!$D$65+Results!$C$44+DH61+DH64,Results!$D$65+Results!$C$44+DH64)</f>
        <v>44670</v>
      </c>
      <c r="DI84" s="54">
        <f>IF(DI59&gt;0,Results!$C$65+Results!$D$65+Results!$C$44+DI61+DI64,Results!$D$65+Results!$C$44+DI64)</f>
        <v>43710</v>
      </c>
      <c r="DJ84" s="54">
        <f>IF(DJ59&gt;0,Results!$C$65+Results!$D$65+Results!$C$44+DJ61+DJ64,Results!$D$65+Results!$C$44+DJ64)</f>
        <v>42750</v>
      </c>
      <c r="DK84" s="54">
        <f>IF(DK59&gt;0,Results!$C$65+Results!$D$65+Results!$C$44+DK61+DK64,Results!$D$65+Results!$C$44+DK64)</f>
        <v>41790</v>
      </c>
      <c r="DL84" s="54">
        <f>IF(DL59&gt;0,Results!$C$65+Results!$D$65+Results!$C$44+DL61+DL64,Results!$D$65+Results!$C$44+DL64)</f>
        <v>40830</v>
      </c>
      <c r="DM84" s="54">
        <f>IF(DM59&gt;0,Results!$C$65+Results!$D$65+Results!$C$44+DM61+DM64,Results!$D$65+Results!$C$44+DM64)</f>
        <v>39870</v>
      </c>
      <c r="DN84" s="54">
        <f>IF(DN59&gt;0,Results!$C$65+Results!$D$65+Results!$C$44+DN61+DN64,Results!$D$65+Results!$C$44+DN64)</f>
        <v>38910</v>
      </c>
      <c r="DO84" s="54">
        <f>IF(DO59&gt;0,Results!$C$65+Results!$D$65+Results!$C$44+DO61+DO64,Results!$D$65+Results!$C$44+DO64)</f>
        <v>37950</v>
      </c>
      <c r="DP84" s="54">
        <f>IF(DP59&gt;0,Results!$C$65+Results!$D$65+Results!$C$44+DP61+DP64,Results!$D$65+Results!$C$44+DP64)</f>
        <v>36990</v>
      </c>
      <c r="DQ84" s="54">
        <f>IF(DQ59&gt;0,Results!$C$65+Results!$D$65+Results!$C$44+DQ61+DQ64,Results!$D$65+Results!$C$44+DQ64)</f>
        <v>36030</v>
      </c>
      <c r="DR84" s="54">
        <f>IF(DR59&gt;0,Results!$C$65+Results!$D$65+Results!$C$44+DR61+DR64,Results!$D$65+Results!$C$44+DR64)</f>
        <v>35070</v>
      </c>
      <c r="DS84" s="54">
        <f>IF(DS59&gt;0,Results!$C$65+Results!$D$65+Results!$C$44+DS61+DS64,Results!$D$65+Results!$C$44+DS64)</f>
        <v>34110</v>
      </c>
      <c r="DT84" s="54">
        <f>IF(DT59&gt;0,Results!$C$65+Results!$D$65+Results!$C$44+DT61+DT64,Results!$D$65+Results!$C$44+DT64)</f>
        <v>33150</v>
      </c>
      <c r="DU84" s="54">
        <f>IF(DU59&gt;0,Results!$C$65+Results!$D$65+Results!$C$44+DU61+DU64,Results!$D$65+Results!$C$44+DU64)</f>
        <v>32190</v>
      </c>
      <c r="DV84" s="54">
        <f>IF(DV59&gt;0,Results!$C$65+Results!$D$65+Results!$C$44+DV61+DV64,Results!$D$65+Results!$C$44+DV64)</f>
        <v>31230</v>
      </c>
      <c r="DW84" s="54">
        <f>IF(DW59&gt;0,Results!$C$65+Results!$D$65+Results!$C$44+DW61+DW64,Results!$D$65+Results!$C$44+DW64)</f>
        <v>30270</v>
      </c>
      <c r="DX84" s="54">
        <f>IF(DX59&gt;0,Results!$C$65+Results!$D$65+Results!$C$44+DX61+DX64,Results!$D$65+Results!$C$44+DX64)</f>
        <v>29310</v>
      </c>
      <c r="DY84" s="54">
        <f>IF(DY59&gt;0,Results!$C$65+Results!$D$65+Results!$C$44+DY61+DY64,Results!$D$65+Results!$C$44+DY64)</f>
        <v>28350</v>
      </c>
      <c r="DZ84" s="54">
        <f>IF(DZ59&gt;0,Results!$C$65+Results!$D$65+Results!$C$44+DZ61+DZ64,Results!$D$65+Results!$C$44+DZ64)</f>
        <v>27390</v>
      </c>
      <c r="EA84" s="54">
        <f>IF(EA59&gt;0,Results!$C$65+Results!$D$65+Results!$C$44+EA61+EA64,Results!$D$65+Results!$C$44+EA64)</f>
        <v>26430</v>
      </c>
      <c r="EB84" s="54">
        <f>IF(EB59&gt;0,Results!$C$65+Results!$D$65+Results!$C$44+EB61+EB64,Results!$D$65+Results!$C$44+EB64)</f>
        <v>25470</v>
      </c>
      <c r="EC84" s="54">
        <f>IF(EC59&gt;0,Results!$C$65+Results!$D$65+Results!$C$44+EC61+EC64,Results!$D$65+Results!$C$44+EC64)</f>
        <v>24510</v>
      </c>
      <c r="ED84" s="54">
        <f>IF(ED59&gt;0,Results!$C$65+Results!$D$65+Results!$C$44+ED61+ED64,Results!$D$65+Results!$C$44+ED64)</f>
        <v>23550</v>
      </c>
      <c r="EE84" s="54">
        <f>IF(EE59&gt;0,Results!$C$65+Results!$D$65+Results!$C$44+EE61+EE64,Results!$D$65+Results!$C$44+EE64)</f>
        <v>22590</v>
      </c>
      <c r="EF84" s="54">
        <f>IF(EF59&gt;0,Results!$C$65+Results!$D$65+Results!$C$44+EF61+EF64,Results!$D$65+Results!$C$44+EF64)</f>
        <v>21630</v>
      </c>
      <c r="EG84" s="54">
        <f>IF(EG59&gt;0,Results!$C$65+Results!$D$65+Results!$C$44+EG61+EG64,Results!$D$65+Results!$C$44+EG64)</f>
        <v>20750</v>
      </c>
      <c r="EH84" s="54">
        <f>IF(EH59&gt;0,Results!$C$65+Results!$D$65+Results!$C$44+EH61+EH64,Results!$D$65+Results!$C$44+EH64)</f>
        <v>20750</v>
      </c>
      <c r="EI84" s="54">
        <f>IF(EI59&gt;0,Results!$C$65+Results!$D$65+Results!$C$44+EI61+EI64,Results!$D$65+Results!$C$44+EI64)</f>
        <v>20750</v>
      </c>
      <c r="EJ84" s="54">
        <f>IF(EJ59&gt;0,Results!$C$65+Results!$D$65+Results!$C$44+EJ61+EJ64,Results!$D$65+Results!$C$44+EJ64)</f>
        <v>20750</v>
      </c>
      <c r="EK84" s="54">
        <f>IF(EK59&gt;0,Results!$C$65+Results!$D$65+Results!$C$44+EK61+EK64,Results!$D$65+Results!$C$44+EK64)</f>
        <v>20750</v>
      </c>
      <c r="EL84" s="54">
        <f>IF(EL59&gt;0,Results!$C$65+Results!$D$65+Results!$C$44+EL61+EL64,Results!$D$65+Results!$C$44+EL64)</f>
        <v>20750</v>
      </c>
      <c r="EM84" s="54">
        <f>IF(EM59&gt;0,Results!$C$65+Results!$D$65+Results!$C$44+EM61+EM64,Results!$D$65+Results!$C$44+EM64)</f>
        <v>20750</v>
      </c>
      <c r="EN84" s="54">
        <f>IF(EN59&gt;0,Results!$C$65+Results!$D$65+Results!$C$44+EN61+EN64,Results!$D$65+Results!$C$44+EN64)</f>
        <v>20750</v>
      </c>
      <c r="EO84" s="54">
        <f>IF(EO59&gt;0,Results!$C$65+Results!$D$65+Results!$C$44+EO61+EO64,Results!$D$65+Results!$C$44+EO64)</f>
        <v>20750</v>
      </c>
      <c r="EP84" s="54">
        <f>IF(EP59&gt;0,Results!$C$65+Results!$D$65+Results!$C$44+EP61+EP64,Results!$D$65+Results!$C$44+EP64)</f>
        <v>20750</v>
      </c>
      <c r="EQ84" s="54">
        <f>IF(EQ59&gt;0,Results!$C$65+Results!$D$65+Results!$C$44+EQ61+EQ64,Results!$D$65+Results!$C$44+EQ64)</f>
        <v>20750</v>
      </c>
      <c r="ER84" s="54">
        <f>IF(ER59&gt;0,Results!$C$65+Results!$D$65+Results!$C$44+ER61+ER64,Results!$D$65+Results!$C$44+ER64)</f>
        <v>20750</v>
      </c>
      <c r="ES84" s="54">
        <f>IF(ES59&gt;0,Results!$C$65+Results!$D$65+Results!$C$44+ES61+ES64,Results!$D$65+Results!$C$44+ES64)</f>
        <v>20750</v>
      </c>
      <c r="ET84" s="54">
        <f>IF(ET59&gt;0,Results!$C$65+Results!$D$65+Results!$C$44+ET61+ET64,Results!$D$65+Results!$C$44+ET64)</f>
        <v>20750</v>
      </c>
      <c r="EU84" s="54">
        <f>IF(EU59&gt;0,Results!$C$65+Results!$D$65+Results!$C$44+EU61+EU64,Results!$D$65+Results!$C$44+EU64)</f>
        <v>20750</v>
      </c>
      <c r="EV84" s="54">
        <f>IF(EV59&gt;0,Results!$C$65+Results!$D$65+Results!$C$44+EV61+EV64,Results!$D$65+Results!$C$44+EV64)</f>
        <v>20750</v>
      </c>
      <c r="EW84" s="54">
        <f>IF(EW59&gt;0,Results!$C$65+Results!$D$65+Results!$C$44+EW61+EW64,Results!$D$65+Results!$C$44+EW64)</f>
        <v>20750</v>
      </c>
      <c r="EX84" s="54">
        <f>IF(EX59&gt;0,Results!$C$65+Results!$D$65+Results!$C$44+EX61+EX64,Results!$D$65+Results!$C$44+EX64)</f>
        <v>20750</v>
      </c>
      <c r="EY84" s="54">
        <f>IF(EY59&gt;0,Results!$C$65+Results!$D$65+Results!$C$44+EY61+EY64,Results!$D$65+Results!$C$44+EY64)</f>
        <v>20750</v>
      </c>
      <c r="EZ84" s="54">
        <f>IF(EZ59&gt;0,Results!$C$65+Results!$D$65+Results!$C$44+EZ61+EZ64,Results!$D$65+Results!$C$44+EZ64)</f>
        <v>20750</v>
      </c>
      <c r="FA84" s="54">
        <f>IF(FA59&gt;0,Results!$C$65+Results!$D$65+Results!$C$44+FA61+FA64,Results!$D$65+Results!$C$44+FA64)</f>
        <v>20750</v>
      </c>
      <c r="FB84" s="54">
        <f>IF(FB59&gt;0,Results!$C$65+Results!$D$65+Results!$C$44+FB61+FB64,Results!$D$65+Results!$C$44+FB64)</f>
        <v>20750</v>
      </c>
      <c r="FC84" s="54">
        <f>IF(FC59&gt;0,Results!$C$65+Results!$D$65+Results!$C$44+FC61+FC64,Results!$D$65+Results!$C$44+FC64)</f>
        <v>20750</v>
      </c>
      <c r="FD84" s="54">
        <f>IF(FD59&gt;0,Results!$C$65+Results!$D$65+Results!$C$44+FD61+FD64,Results!$D$65+Results!$C$44+FD64)</f>
        <v>20750</v>
      </c>
      <c r="FE84" s="54">
        <f>IF(FE59&gt;0,Results!$C$65+Results!$D$65+Results!$C$44+FE61+FE64,Results!$D$65+Results!$C$44+FE64)</f>
        <v>20750</v>
      </c>
      <c r="FF84" s="54">
        <f>IF(FF59&gt;0,Results!$C$65+Results!$D$65+Results!$C$44+FF61+FF64,Results!$D$65+Results!$C$44+FF64)</f>
        <v>20750</v>
      </c>
      <c r="FG84" s="54">
        <f>IF(FG59&gt;0,Results!$C$65+Results!$D$65+Results!$C$44+FG61+FG64,Results!$D$65+Results!$C$44+FG64)</f>
        <v>20750</v>
      </c>
      <c r="FH84" s="54">
        <f>IF(FH59&gt;0,Results!$C$65+Results!$D$65+Results!$C$44+FH61+FH64,Results!$D$65+Results!$C$44+FH64)</f>
        <v>20750</v>
      </c>
      <c r="FI84" s="54">
        <f>IF(FI59&gt;0,Results!$C$65+Results!$D$65+Results!$C$44+FI61+FI64,Results!$D$65+Results!$C$44+FI64)</f>
        <v>20750</v>
      </c>
      <c r="FJ84" s="54">
        <f>IF(FJ59&gt;0,Results!$C$65+Results!$D$65+Results!$C$44+FJ61+FJ64,Results!$D$65+Results!$C$44+FJ64)</f>
        <v>20750</v>
      </c>
      <c r="FK84" s="54">
        <f>IF(FK59&gt;0,Results!$C$65+Results!$D$65+Results!$C$44+FK61+FK64,Results!$D$65+Results!$C$44+FK64)</f>
        <v>20750</v>
      </c>
      <c r="FL84" s="54">
        <f>IF(FL59&gt;0,Results!$C$65+Results!$D$65+Results!$C$44+FL61+FL64,Results!$D$65+Results!$C$44+FL64)</f>
        <v>20750</v>
      </c>
      <c r="FM84" s="54">
        <f>IF(FM59&gt;0,Results!$C$65+Results!$D$65+Results!$C$44+FM61+FM64,Results!$D$65+Results!$C$44+FM64)</f>
        <v>20750</v>
      </c>
      <c r="FN84" s="54">
        <f>IF(FN59&gt;0,Results!$C$65+Results!$D$65+Results!$C$44+FN61+FN64,Results!$D$65+Results!$C$44+FN64)</f>
        <v>20750</v>
      </c>
      <c r="FO84" s="54">
        <f>IF(FO59&gt;0,Results!$C$65+Results!$D$65+Results!$C$44+FO61+FO64,Results!$D$65+Results!$C$44+FO64)</f>
        <v>20750</v>
      </c>
      <c r="FP84" s="54">
        <f>IF(FP59&gt;0,Results!$C$65+Results!$D$65+Results!$C$44+FP61+FP64,Results!$D$65+Results!$C$44+FP64)</f>
        <v>20750</v>
      </c>
      <c r="FQ84" s="54">
        <f>IF(FQ59&gt;0,Results!$C$65+Results!$D$65+Results!$C$44+FQ61+FQ64,Results!$D$65+Results!$C$44+FQ64)</f>
        <v>20750</v>
      </c>
      <c r="FR84" s="54">
        <f>IF(FR59&gt;0,Results!$C$65+Results!$D$65+Results!$C$44+FR61+FR64,Results!$D$65+Results!$C$44+FR64)</f>
        <v>20750</v>
      </c>
      <c r="FS84" s="54">
        <f>IF(FS59&gt;0,Results!$C$65+Results!$D$65+Results!$C$44+FS61+FS64,Results!$D$65+Results!$C$44+FS64)</f>
        <v>20750</v>
      </c>
      <c r="FT84" s="54">
        <f>IF(FT59&gt;0,Results!$C$65+Results!$D$65+Results!$C$44+FT61+FT64,Results!$D$65+Results!$C$44+FT64)</f>
        <v>20750</v>
      </c>
      <c r="FU84" s="54">
        <f>IF(FU59&gt;0,Results!$C$65+Results!$D$65+Results!$C$44+FU61+FU64,Results!$D$65+Results!$C$44+FU64)</f>
        <v>20750</v>
      </c>
      <c r="FV84" s="54">
        <f>IF(FV59&gt;0,Results!$C$65+Results!$D$65+Results!$C$44+FV61+FV64,Results!$D$65+Results!$C$44+FV64)</f>
        <v>20750</v>
      </c>
      <c r="FW84" s="54">
        <f>IF(FW59&gt;0,Results!$C$65+Results!$D$65+Results!$C$44+FW61+FW64,Results!$D$65+Results!$C$44+FW64)</f>
        <v>20750</v>
      </c>
      <c r="FX84" s="54">
        <f>IF(FX59&gt;0,Results!$C$65+Results!$D$65+Results!$C$44+FX61+FX64,Results!$D$65+Results!$C$44+FX64)</f>
        <v>20750</v>
      </c>
      <c r="FY84" s="54">
        <f>IF(FY59&gt;0,Results!$C$65+Results!$D$65+Results!$C$44+FY61+FY64,Results!$D$65+Results!$C$44+FY64)</f>
        <v>20750</v>
      </c>
      <c r="FZ84" s="54">
        <f>IF(FZ59&gt;0,Results!$C$65+Results!$D$65+Results!$C$44+FZ61+FZ64,Results!$D$65+Results!$C$44+FZ64)</f>
        <v>20750</v>
      </c>
      <c r="GA84" s="54">
        <f>IF(GA59&gt;0,Results!$C$65+Results!$D$65+Results!$C$44+GA61+GA64,Results!$D$65+Results!$C$44+GA64)</f>
        <v>20750</v>
      </c>
      <c r="GB84" s="54">
        <f>IF(GB59&gt;0,Results!$C$65+Results!$D$65+Results!$C$44+GB61+GB64,Results!$D$65+Results!$C$44+GB64)</f>
        <v>20750</v>
      </c>
      <c r="GC84" s="54">
        <f>IF(GC59&gt;0,Results!$C$65+Results!$D$65+Results!$C$44+GC61+GC64,Results!$D$65+Results!$C$44+GC64)</f>
        <v>20750</v>
      </c>
      <c r="GD84" s="54">
        <f>IF(GD59&gt;0,Results!$C$65+Results!$D$65+Results!$C$44+GD61+GD64,Results!$D$65+Results!$C$44+GD64)</f>
        <v>20750</v>
      </c>
      <c r="GE84" s="54">
        <f>IF(GE59&gt;0,Results!$C$65+Results!$D$65+Results!$C$44+GE61+GE64,Results!$D$65+Results!$C$44+GE64)</f>
        <v>20750</v>
      </c>
      <c r="GF84" s="54">
        <f>IF(GF59&gt;0,Results!$C$65+Results!$D$65+Results!$C$44+GF61+GF64,Results!$D$65+Results!$C$44+GF64)</f>
        <v>20750</v>
      </c>
      <c r="GG84" s="54">
        <f>IF(GG59&gt;0,Results!$C$65+Results!$D$65+Results!$C$44+GG61+GG64,Results!$D$65+Results!$C$44+GG64)</f>
        <v>20750</v>
      </c>
      <c r="GH84" s="54">
        <f>IF(GH59&gt;0,Results!$C$65+Results!$D$65+Results!$C$44+GH61+GH64,Results!$D$65+Results!$C$44+GH64)</f>
        <v>20750</v>
      </c>
      <c r="GI84" s="54">
        <f>IF(GI59&gt;0,Results!$C$65+Results!$D$65+Results!$C$44+GI61+GI64,Results!$D$65+Results!$C$44+GI64)</f>
        <v>20750</v>
      </c>
      <c r="GJ84" s="54">
        <f>IF(GJ59&gt;0,Results!$C$65+Results!$D$65+Results!$C$44+GJ61+GJ64,Results!$D$65+Results!$C$44+GJ64)</f>
        <v>20750</v>
      </c>
      <c r="GK84" s="54">
        <f>IF(GK59&gt;0,Results!$C$65+Results!$D$65+Results!$C$44+GK61+GK64,Results!$D$65+Results!$C$44+GK64)</f>
        <v>20750</v>
      </c>
      <c r="GL84" s="54">
        <f>IF(GL59&gt;0,Results!$C$65+Results!$D$65+Results!$C$44+GL61+GL64,Results!$D$65+Results!$C$44+GL64)</f>
        <v>20750</v>
      </c>
      <c r="GM84" s="54">
        <f>IF(GM59&gt;0,Results!$C$65+Results!$D$65+Results!$C$44+GM61+GM64,Results!$D$65+Results!$C$44+GM64)</f>
        <v>20750</v>
      </c>
      <c r="GN84" s="54">
        <f>IF(GN59&gt;0,Results!$C$65+Results!$D$65+Results!$C$44+GN61+GN64,Results!$D$65+Results!$C$44+GN64)</f>
        <v>20750</v>
      </c>
      <c r="GO84" s="54">
        <f>IF(GO59&gt;0,Results!$C$65+Results!$D$65+Results!$C$44+GO61+GO64,Results!$D$65+Results!$C$44+GO64)</f>
        <v>20750</v>
      </c>
      <c r="GP84" s="54">
        <f>IF(GP59&gt;0,Results!$C$65+Results!$D$65+Results!$C$44+GP61+GP64,Results!$D$65+Results!$C$44+GP64)</f>
        <v>20750</v>
      </c>
      <c r="GQ84" s="54">
        <f>IF(GQ59&gt;0,Results!$C$65+Results!$D$65+Results!$C$44+GQ61+GQ64,Results!$D$65+Results!$C$44+GQ64)</f>
        <v>20750</v>
      </c>
      <c r="GR84" s="54">
        <f>IF(GR59&gt;0,Results!$C$65+Results!$D$65+Results!$C$44+GR61+GR64,Results!$D$65+Results!$C$44+GR64)</f>
        <v>20750</v>
      </c>
      <c r="GS84" s="54">
        <f>IF(GS59&gt;0,Results!$C$65+Results!$D$65+Results!$C$44+GS61+GS64,Results!$D$65+Results!$C$44+GS64)</f>
        <v>20750</v>
      </c>
      <c r="GT84" s="54">
        <f>IF(GT59&gt;0,Results!$C$65+Results!$D$65+Results!$C$44+GT61+GT64,Results!$D$65+Results!$C$44+GT64)</f>
        <v>20750</v>
      </c>
      <c r="GU84" s="54">
        <f>IF(GU59&gt;0,Results!$C$65+Results!$D$65+Results!$C$44+GU61+GU64,Results!$D$65+Results!$C$44+GU64)</f>
        <v>20750</v>
      </c>
      <c r="GV84" s="54">
        <f>IF(GV59&gt;0,Results!$C$65+Results!$D$65+Results!$C$44+GV61+GV64,Results!$D$65+Results!$C$44+GV64)</f>
        <v>20750</v>
      </c>
      <c r="GW84" s="54">
        <f>IF(GW59&gt;0,Results!$C$65+Results!$D$65+Results!$C$44+GW61+GW64,Results!$D$65+Results!$C$44+GW64)</f>
        <v>20750</v>
      </c>
      <c r="GX84" s="54">
        <f>IF(GX59&gt;0,Results!$C$65+Results!$D$65+Results!$C$44+GX61+GX64,Results!$D$65+Results!$C$44+GX64)</f>
        <v>20750</v>
      </c>
      <c r="GY84" s="54">
        <f>IF(GY59&gt;0,Results!$C$65+Results!$D$65+Results!$C$44+GY61+GY64,Results!$D$65+Results!$C$44+GY64)</f>
        <v>20750</v>
      </c>
      <c r="GZ84" s="54">
        <f>IF(GZ59&gt;0,Results!$C$65+Results!$D$65+Results!$C$44+GZ61+GZ64,Results!$D$65+Results!$C$44+GZ64)</f>
        <v>20750</v>
      </c>
      <c r="HA84" s="54">
        <f>IF(HA59&gt;0,Results!$C$65+Results!$D$65+Results!$C$44+HA61+HA64,Results!$D$65+Results!$C$44+HA64)</f>
        <v>20750</v>
      </c>
      <c r="HB84" s="54">
        <f>IF(HB59&gt;0,Results!$C$65+Results!$D$65+Results!$C$44+HB61+HB64,Results!$D$65+Results!$C$44+HB64)</f>
        <v>20750</v>
      </c>
      <c r="HC84" s="54">
        <f>IF(HC59&gt;0,Results!$C$65+Results!$D$65+Results!$C$44+HC61+HC64,Results!$D$65+Results!$C$44+HC64)</f>
        <v>20750</v>
      </c>
      <c r="HD84" s="54">
        <f>IF(HD59&gt;0,Results!$C$65+Results!$D$65+Results!$C$44+HD61+HD64,Results!$D$65+Results!$C$44+HD64)</f>
        <v>20750</v>
      </c>
      <c r="HE84" s="54">
        <f>IF(HE59&gt;0,Results!$C$65+Results!$D$65+Results!$C$44+HE61+HE64,Results!$D$65+Results!$C$44+HE64)</f>
        <v>20750</v>
      </c>
      <c r="HF84" s="54">
        <f>IF(HF59&gt;0,Results!$C$65+Results!$D$65+Results!$C$44+HF61+HF64,Results!$D$65+Results!$C$44+HF64)</f>
        <v>20750</v>
      </c>
      <c r="HG84" s="54">
        <f>IF(HG59&gt;0,Results!$C$65+Results!$D$65+Results!$C$44+HG61+HG64,Results!$D$65+Results!$C$44+HG64)</f>
        <v>20750</v>
      </c>
      <c r="HH84" s="54">
        <f>IF(HH59&gt;0,Results!$C$65+Results!$D$65+Results!$C$44+HH61+HH64,Results!$D$65+Results!$C$44+HH64)</f>
        <v>20750</v>
      </c>
      <c r="HI84" s="54">
        <f>IF(HI59&gt;0,Results!$C$65+Results!$D$65+Results!$C$44+HI61+HI64,Results!$D$65+Results!$C$44+HI64)</f>
        <v>20750</v>
      </c>
      <c r="HJ84" s="54">
        <f>IF(HJ59&gt;0,Results!$C$65+Results!$D$65+Results!$C$44+HJ61+HJ64,Results!$D$65+Results!$C$44+HJ64)</f>
        <v>20750</v>
      </c>
      <c r="HK84" s="54">
        <f>IF(HK59&gt;0,Results!$C$65+Results!$D$65+Results!$C$44+HK61+HK64,Results!$D$65+Results!$C$44+HK64)</f>
        <v>20750</v>
      </c>
      <c r="HL84" s="54">
        <f>IF(HL59&gt;0,Results!$C$65+Results!$D$65+Results!$C$44+HL61+HL64,Results!$D$65+Results!$C$44+HL64)</f>
        <v>20750</v>
      </c>
      <c r="HM84" s="54">
        <f>IF(HM59&gt;0,Results!$C$65+Results!$D$65+Results!$C$44+HM61+HM64,Results!$D$65+Results!$C$44+HM64)</f>
        <v>20750</v>
      </c>
      <c r="HN84" s="54">
        <f>IF(HN59&gt;0,Results!$C$65+Results!$D$65+Results!$C$44+HN61+HN64,Results!$D$65+Results!$C$44+HN64)</f>
        <v>20750</v>
      </c>
      <c r="HO84" s="54">
        <f>IF(HO59&gt;0,Results!$C$65+Results!$D$65+Results!$C$44+HO61+HO64,Results!$D$65+Results!$C$44+HO64)</f>
        <v>20750</v>
      </c>
      <c r="HP84" s="54">
        <f>IF(HP59&gt;0,Results!$C$65+Results!$D$65+Results!$C$44+HP61+HP64,Results!$D$65+Results!$C$44+HP64)</f>
        <v>20750</v>
      </c>
      <c r="HQ84" s="54">
        <f>IF(HQ59&gt;0,Results!$C$65+Results!$D$65+Results!$C$44+HQ61+HQ64,Results!$D$65+Results!$C$44+HQ64)</f>
        <v>20750</v>
      </c>
      <c r="HR84" s="54">
        <f>IF(HR59&gt;0,Results!$C$65+Results!$D$65+Results!$C$44+HR61+HR64,Results!$D$65+Results!$C$44+HR64)</f>
        <v>20750</v>
      </c>
      <c r="HS84" s="54">
        <f>IF(HS59&gt;0,Results!$C$65+Results!$D$65+Results!$C$44+HS61+HS64,Results!$D$65+Results!$C$44+HS64)</f>
        <v>20750</v>
      </c>
      <c r="HT84" s="54">
        <f>IF(HT59&gt;0,Results!$C$65+Results!$D$65+Results!$C$44+HT61+HT64,Results!$D$65+Results!$C$44+HT64)</f>
        <v>20750</v>
      </c>
      <c r="HU84" s="54">
        <f>IF(HU59&gt;0,Results!$C$65+Results!$D$65+Results!$C$44+HU61+HU64,Results!$D$65+Results!$C$44+HU64)</f>
        <v>20750</v>
      </c>
      <c r="HV84" s="54">
        <f>IF(HV59&gt;0,Results!$C$65+Results!$D$65+Results!$C$44+HV61+HV64,Results!$D$65+Results!$C$44+HV64)</f>
        <v>20750</v>
      </c>
      <c r="HW84" s="54">
        <f>IF(HW59&gt;0,Results!$C$65+Results!$D$65+Results!$C$44+HW61+HW64,Results!$D$65+Results!$C$44+HW64)</f>
        <v>20750</v>
      </c>
      <c r="HX84" s="54">
        <f>IF(HX59&gt;0,Results!$C$65+Results!$D$65+Results!$C$44+HX61+HX64,Results!$D$65+Results!$C$44+HX64)</f>
        <v>20750</v>
      </c>
      <c r="HY84" s="54">
        <f>IF(HY59&gt;0,Results!$C$65+Results!$D$65+Results!$C$44+HY61+HY64,Results!$D$65+Results!$C$44+HY64)</f>
        <v>20750</v>
      </c>
      <c r="HZ84" s="54">
        <f>IF(HZ59&gt;0,Results!$C$65+Results!$D$65+Results!$C$44+HZ61+HZ64,Results!$D$65+Results!$C$44+HZ64)</f>
        <v>20750</v>
      </c>
      <c r="IA84" s="54">
        <f>IF(IA59&gt;0,Results!$C$65+Results!$D$65+Results!$C$44+IA61+IA64,Results!$D$65+Results!$C$44+IA64)</f>
        <v>20750</v>
      </c>
      <c r="IB84" s="54">
        <f>IF(IB59&gt;0,Results!$C$65+Results!$D$65+Results!$C$44+IB61+IB64,Results!$D$65+Results!$C$44+IB64)</f>
        <v>20750</v>
      </c>
      <c r="IC84" s="54">
        <f>IF(IC59&gt;0,Results!$C$65+Results!$D$65+Results!$C$44+IC61+IC64,Results!$D$65+Results!$C$44+IC64)</f>
        <v>20750</v>
      </c>
      <c r="ID84" s="54">
        <f>IF(ID59&gt;0,Results!$C$65+Results!$D$65+Results!$C$44+ID61+ID64,Results!$D$65+Results!$C$44+ID64)</f>
        <v>20750</v>
      </c>
      <c r="IE84" s="54">
        <f>IF(IE59&gt;0,Results!$C$65+Results!$D$65+Results!$C$44+IE61+IE64,Results!$D$65+Results!$C$44+IE64)</f>
        <v>20750</v>
      </c>
      <c r="IF84" s="54">
        <f>IF(IF59&gt;0,Results!$C$65+Results!$D$65+Results!$C$44+IF61+IF64,Results!$D$65+Results!$C$44+IF64)</f>
        <v>20750</v>
      </c>
      <c r="IG84" s="54">
        <f>IF(IG59&gt;0,Results!$C$65+Results!$D$65+Results!$C$44+IG61+IG64,Results!$D$65+Results!$C$44+IG64)</f>
        <v>20750</v>
      </c>
      <c r="IH84" s="54">
        <f>IF(IH59&gt;0,Results!$C$65+Results!$D$65+Results!$C$44+IH61+IH64,Results!$D$65+Results!$C$44+IH64)</f>
        <v>20750</v>
      </c>
      <c r="II84" s="54">
        <f>IF(II59&gt;0,Results!$C$65+Results!$D$65+Results!$C$44+II61+II64,Results!$D$65+Results!$C$44+II64)</f>
        <v>20750</v>
      </c>
      <c r="IJ84" s="54">
        <f>IF(IJ59&gt;0,Results!$C$65+Results!$D$65+Results!$C$44+IJ61+IJ64,Results!$D$65+Results!$C$44+IJ64)</f>
        <v>20750</v>
      </c>
      <c r="IK84" s="54">
        <f>IF(IK59&gt;0,Results!$C$65+Results!$D$65+Results!$C$44+IK61+IK64,Results!$D$65+Results!$C$44+IK64)</f>
        <v>20750</v>
      </c>
      <c r="IL84" s="54">
        <f>IF(IL59&gt;0,Results!$C$65+Results!$D$65+Results!$C$44+IL61+IL64,Results!$D$65+Results!$C$44+IL64)</f>
        <v>20750</v>
      </c>
      <c r="IM84" s="54">
        <f>IF(IM59&gt;0,Results!$C$65+Results!$D$65+Results!$C$44+IM61+IM64,Results!$D$65+Results!$C$44+IM64)</f>
        <v>20750</v>
      </c>
      <c r="IN84" s="54">
        <f>IF(IN59&gt;0,Results!$C$65+Results!$D$65+Results!$C$44+IN61+IN64,Results!$D$65+Results!$C$44+IN64)</f>
        <v>20750</v>
      </c>
      <c r="IO84" s="54">
        <f>IF(IO59&gt;0,Results!$C$65+Results!$D$65+Results!$C$44+IO61+IO64,Results!$D$65+Results!$C$44+IO64)</f>
        <v>20750</v>
      </c>
      <c r="IP84" s="54">
        <f>IF(IP59&gt;0,Results!$C$65+Results!$D$65+Results!$C$44+IP61+IP64,Results!$D$65+Results!$C$44+IP64)</f>
        <v>20750</v>
      </c>
      <c r="IQ84" s="54">
        <f>IF(IQ59&gt;0,Results!$C$65+Results!$D$65+Results!$C$44+IQ61+IQ64,Results!$D$65+Results!$C$44+IQ64)</f>
        <v>20750</v>
      </c>
      <c r="IR84" s="184">
        <f>IF(IR59&gt;0,Results!$C$65+Results!$D$65+Results!$C$44+IR61+IR64,Results!$D$65+Results!$C$44+IR64)</f>
        <v>20750</v>
      </c>
    </row>
    <row r="85" spans="1:252" s="7" customFormat="1" hidden="1" x14ac:dyDescent="0.25">
      <c r="A85" s="177"/>
      <c r="B85" s="54"/>
      <c r="C85" s="54">
        <f>IF(OR(C57&gt;0,C68&gt;0),C84,Results!$C$44)</f>
        <v>483892.85714285716</v>
      </c>
      <c r="D85" s="54">
        <f>IF(OR(D57&gt;0,D68&gt;0),D84,Results!$C$44)</f>
        <v>477035.71428571432</v>
      </c>
      <c r="E85" s="54">
        <f>IF(OR(E57&gt;0,E68&gt;0),E84,Results!$C$44)</f>
        <v>470178.57142857148</v>
      </c>
      <c r="F85" s="54">
        <f>IF(OR(F57&gt;0,F68&gt;0),F84,Results!$C$44)</f>
        <v>463321.42857142864</v>
      </c>
      <c r="G85" s="54">
        <f>IF(OR(G57&gt;0,G68&gt;0),G84,Results!$C$44)</f>
        <v>456464.2857142858</v>
      </c>
      <c r="H85" s="54">
        <f>IF(OR(H57&gt;0,H68&gt;0),H84,Results!$C$44)</f>
        <v>449607.14285714296</v>
      </c>
      <c r="I85" s="54">
        <f>IF(OR(I57&gt;0,I68&gt;0),I84,Results!$C$44)</f>
        <v>442750.00000000012</v>
      </c>
      <c r="J85" s="54">
        <f>IF(OR(J57&gt;0,J68&gt;0),J84,Results!$C$44)</f>
        <v>435892.85714285728</v>
      </c>
      <c r="K85" s="54">
        <f>IF(OR(K57&gt;0,K68&gt;0),K84,Results!$C$44)</f>
        <v>429035.71428571444</v>
      </c>
      <c r="L85" s="54">
        <f>IF(OR(L57&gt;0,L68&gt;0),L84,Results!$C$44)</f>
        <v>422178.57142857159</v>
      </c>
      <c r="M85" s="54">
        <f>IF(OR(M57&gt;0,M68&gt;0),M84,Results!$C$44)</f>
        <v>415321.42857142875</v>
      </c>
      <c r="N85" s="54">
        <f>IF(OR(N57&gt;0,N68&gt;0),N84,Results!$C$44)</f>
        <v>408464.28571428591</v>
      </c>
      <c r="O85" s="54">
        <f>IF(OR(O57&gt;0,O68&gt;0),O84,Results!$C$44)</f>
        <v>401607.14285714307</v>
      </c>
      <c r="P85" s="54">
        <f>IF(OR(P57&gt;0,P68&gt;0),P84,Results!$C$44)</f>
        <v>394750.00000000017</v>
      </c>
      <c r="Q85" s="54">
        <f>IF(OR(Q57&gt;0,Q68&gt;0),Q84,Results!$C$44)</f>
        <v>387892.85714285728</v>
      </c>
      <c r="R85" s="54">
        <f>IF(OR(R57&gt;0,R68&gt;0),R84,Results!$C$44)</f>
        <v>381035.71428571444</v>
      </c>
      <c r="S85" s="54">
        <f>IF(OR(S57&gt;0,S68&gt;0),S84,Results!$C$44)</f>
        <v>374178.57142857159</v>
      </c>
      <c r="T85" s="54">
        <f>IF(OR(T57&gt;0,T68&gt;0),T84,Results!$C$44)</f>
        <v>367321.4285714287</v>
      </c>
      <c r="U85" s="54">
        <f>IF(OR(U57&gt;0,U68&gt;0),U84,Results!$C$44)</f>
        <v>360464.2857142858</v>
      </c>
      <c r="V85" s="54">
        <f>IF(OR(V57&gt;0,V68&gt;0),V84,Results!$C$44)</f>
        <v>353607.14285714296</v>
      </c>
      <c r="W85" s="54">
        <f>IF(OR(W57&gt;0,W68&gt;0),W84,Results!$C$44)</f>
        <v>346750.00000000012</v>
      </c>
      <c r="X85" s="54">
        <f>IF(OR(X57&gt;0,X68&gt;0),X84,Results!$C$44)</f>
        <v>339892.85714285722</v>
      </c>
      <c r="Y85" s="54">
        <f>IF(OR(Y57&gt;0,Y68&gt;0),Y84,Results!$C$44)</f>
        <v>333035.71428571432</v>
      </c>
      <c r="Z85" s="54">
        <f>IF(OR(Z57&gt;0,Z68&gt;0),Z84,Results!$C$44)</f>
        <v>326178.57142857148</v>
      </c>
      <c r="AA85" s="54">
        <f>IF(OR(AA57&gt;0,AA68&gt;0),AA84,Results!$C$44)</f>
        <v>319321.42857142864</v>
      </c>
      <c r="AB85" s="54">
        <f>IF(OR(AB57&gt;0,AB68&gt;0),AB84,Results!$C$44)</f>
        <v>312464.28571428574</v>
      </c>
      <c r="AC85" s="54">
        <f>IF(OR(AC57&gt;0,AC68&gt;0),AC84,Results!$C$44)</f>
        <v>305607.14285714284</v>
      </c>
      <c r="AD85" s="54">
        <f>IF(OR(AD57&gt;0,AD68&gt;0),AD84,Results!$C$44)</f>
        <v>298750</v>
      </c>
      <c r="AE85" s="54">
        <f>IF(OR(AE57&gt;0,AE68&gt;0),AE84,Results!$C$44)</f>
        <v>291892.85714285716</v>
      </c>
      <c r="AF85" s="54">
        <f>IF(OR(AF57&gt;0,AF68&gt;0),AF84,Results!$C$44)</f>
        <v>285035.71428571426</v>
      </c>
      <c r="AG85" s="54">
        <f>IF(OR(AG57&gt;0,AG68&gt;0),AG84,Results!$C$44)</f>
        <v>278178.57142857136</v>
      </c>
      <c r="AH85" s="54">
        <f>IF(OR(AH57&gt;0,AH68&gt;0),AH84,Results!$C$44)</f>
        <v>271321.42857142852</v>
      </c>
      <c r="AI85" s="54">
        <f>IF(OR(AI57&gt;0,AI68&gt;0),AI84,Results!$C$44)</f>
        <v>264464.28571428568</v>
      </c>
      <c r="AJ85" s="54">
        <f>IF(OR(AJ57&gt;0,AJ68&gt;0),AJ84,Results!$C$44)</f>
        <v>257607.14285714284</v>
      </c>
      <c r="AK85" s="54">
        <f>IF(OR(AK57&gt;0,AK68&gt;0),AK84,Results!$C$44)</f>
        <v>250749.99999999997</v>
      </c>
      <c r="AL85" s="54">
        <f>IF(OR(AL57&gt;0,AL68&gt;0),AL84,Results!$C$44)</f>
        <v>243892.8571428571</v>
      </c>
      <c r="AM85" s="54">
        <f>IF(OR(AM57&gt;0,AM68&gt;0),AM84,Results!$C$44)</f>
        <v>237035.71428571426</v>
      </c>
      <c r="AN85" s="54">
        <f>IF(OR(AN57&gt;0,AN68&gt;0),AN84,Results!$C$44)</f>
        <v>230178.57142857142</v>
      </c>
      <c r="AO85" s="54">
        <f>IF(OR(AO57&gt;0,AO68&gt;0),AO84,Results!$C$44)</f>
        <v>223321.42857142855</v>
      </c>
      <c r="AP85" s="54">
        <f>IF(OR(AP57&gt;0,AP68&gt;0),AP84,Results!$C$44)</f>
        <v>216464.28571428568</v>
      </c>
      <c r="AQ85" s="54">
        <f>IF(OR(AQ57&gt;0,AQ68&gt;0),AQ84,Results!$C$44)</f>
        <v>209607.14285714284</v>
      </c>
      <c r="AR85" s="54">
        <f>IF(OR(AR57&gt;0,AR68&gt;0),AR84,Results!$C$44)</f>
        <v>202750</v>
      </c>
      <c r="AS85" s="54">
        <f>IF(OR(AS57&gt;0,AS68&gt;0),AS84,Results!$C$44)</f>
        <v>195892.85714285713</v>
      </c>
      <c r="AT85" s="54">
        <f>IF(OR(AT57&gt;0,AT68&gt;0),AT84,Results!$C$44)</f>
        <v>189035.71428571426</v>
      </c>
      <c r="AU85" s="54">
        <f>IF(OR(AU57&gt;0,AU68&gt;0),AU84,Results!$C$44)</f>
        <v>182178.57142857142</v>
      </c>
      <c r="AV85" s="54">
        <f>IF(OR(AV57&gt;0,AV68&gt;0),AV84,Results!$C$44)</f>
        <v>175321.42857142858</v>
      </c>
      <c r="AW85" s="54">
        <f>IF(OR(AW57&gt;0,AW68&gt;0),AW84,Results!$C$44)</f>
        <v>168464.28571428571</v>
      </c>
      <c r="AX85" s="54">
        <f>IF(OR(AX57&gt;0,AX68&gt;0),AX84,Results!$C$44)</f>
        <v>161607.14285714284</v>
      </c>
      <c r="AY85" s="54">
        <f>IF(OR(AY57&gt;0,AY68&gt;0),AY84,Results!$C$44)</f>
        <v>154750</v>
      </c>
      <c r="AZ85" s="54">
        <f>IF(OR(AZ57&gt;0,AZ68&gt;0),AZ84,Results!$C$44)</f>
        <v>147892.85714285716</v>
      </c>
      <c r="BA85" s="54">
        <f>IF(OR(BA57&gt;0,BA68&gt;0),BA84,Results!$C$44)</f>
        <v>141035.71428571429</v>
      </c>
      <c r="BB85" s="54">
        <f>IF(OR(BB57&gt;0,BB68&gt;0),BB84,Results!$C$44)</f>
        <v>140750</v>
      </c>
      <c r="BC85" s="54">
        <f>IF(OR(BC57&gt;0,BC68&gt;0),BC84,Results!$C$44)</f>
        <v>90750</v>
      </c>
      <c r="BD85" s="54">
        <f>IF(OR(BD57&gt;0,BD68&gt;0),BD84,Results!$C$44)</f>
        <v>90750</v>
      </c>
      <c r="BE85" s="54">
        <f>IF(OR(BE57&gt;0,BE68&gt;0),BE84,Results!$C$44)</f>
        <v>90750</v>
      </c>
      <c r="BF85" s="54">
        <f>IF(OR(BF57&gt;0,BF68&gt;0),BF84,Results!$C$44)</f>
        <v>90750</v>
      </c>
      <c r="BG85" s="54">
        <f>IF(OR(BG57&gt;0,BG68&gt;0),BG84,Results!$C$44)</f>
        <v>90750</v>
      </c>
      <c r="BH85" s="54">
        <f>IF(OR(BH57&gt;0,BH68&gt;0),BH84,Results!$C$44)</f>
        <v>90750</v>
      </c>
      <c r="BI85" s="54">
        <f>IF(OR(BI57&gt;0,BI68&gt;0),BI84,Results!$C$44)</f>
        <v>90750</v>
      </c>
      <c r="BJ85" s="54">
        <f>IF(OR(BJ57&gt;0,BJ68&gt;0),BJ84,Results!$C$44)</f>
        <v>90750</v>
      </c>
      <c r="BK85" s="54">
        <f>IF(OR(BK57&gt;0,BK68&gt;0),BK84,Results!$C$44)</f>
        <v>90750</v>
      </c>
      <c r="BL85" s="54">
        <f>IF(OR(BL57&gt;0,BL68&gt;0),BL84,Results!$C$44)</f>
        <v>90750</v>
      </c>
      <c r="BM85" s="54">
        <f>IF(OR(BM57&gt;0,BM68&gt;0),BM84,Results!$C$44)</f>
        <v>89790</v>
      </c>
      <c r="BN85" s="54">
        <f>IF(OR(BN57&gt;0,BN68&gt;0),BN84,Results!$C$44)</f>
        <v>88830</v>
      </c>
      <c r="BO85" s="54">
        <f>IF(OR(BO57&gt;0,BO68&gt;0),BO84,Results!$C$44)</f>
        <v>87870</v>
      </c>
      <c r="BP85" s="54">
        <f>IF(OR(BP57&gt;0,BP68&gt;0),BP84,Results!$C$44)</f>
        <v>86910</v>
      </c>
      <c r="BQ85" s="54">
        <f>IF(OR(BQ57&gt;0,BQ68&gt;0),BQ84,Results!$C$44)</f>
        <v>85950</v>
      </c>
      <c r="BR85" s="54">
        <f>IF(OR(BR57&gt;0,BR68&gt;0),BR84,Results!$C$44)</f>
        <v>84990</v>
      </c>
      <c r="BS85" s="54">
        <f>IF(OR(BS57&gt;0,BS68&gt;0),BS84,Results!$C$44)</f>
        <v>84030</v>
      </c>
      <c r="BT85" s="54">
        <f>IF(OR(BT57&gt;0,BT68&gt;0),BT84,Results!$C$44)</f>
        <v>83070</v>
      </c>
      <c r="BU85" s="54">
        <f>IF(OR(BU57&gt;0,BU68&gt;0),BU84,Results!$C$44)</f>
        <v>82110</v>
      </c>
      <c r="BV85" s="54">
        <f>IF(OR(BV57&gt;0,BV68&gt;0),BV84,Results!$C$44)</f>
        <v>81150</v>
      </c>
      <c r="BW85" s="54">
        <f>IF(OR(BW57&gt;0,BW68&gt;0),BW84,Results!$C$44)</f>
        <v>80190</v>
      </c>
      <c r="BX85" s="54">
        <f>IF(OR(BX57&gt;0,BX68&gt;0),BX84,Results!$C$44)</f>
        <v>79230</v>
      </c>
      <c r="BY85" s="54">
        <f>IF(OR(BY57&gt;0,BY68&gt;0),BY84,Results!$C$44)</f>
        <v>78270</v>
      </c>
      <c r="BZ85" s="54">
        <f>IF(OR(BZ57&gt;0,BZ68&gt;0),BZ84,Results!$C$44)</f>
        <v>77310</v>
      </c>
      <c r="CA85" s="54">
        <f>IF(OR(CA57&gt;0,CA68&gt;0),CA84,Results!$C$44)</f>
        <v>76350</v>
      </c>
      <c r="CB85" s="54">
        <f>IF(OR(CB57&gt;0,CB68&gt;0),CB84,Results!$C$44)</f>
        <v>75390</v>
      </c>
      <c r="CC85" s="54">
        <f>IF(OR(CC57&gt;0,CC68&gt;0),CC84,Results!$C$44)</f>
        <v>74430</v>
      </c>
      <c r="CD85" s="54">
        <f>IF(OR(CD57&gt;0,CD68&gt;0),CD84,Results!$C$44)</f>
        <v>73470</v>
      </c>
      <c r="CE85" s="54">
        <f>IF(OR(CE57&gt;0,CE68&gt;0),CE84,Results!$C$44)</f>
        <v>72510</v>
      </c>
      <c r="CF85" s="54">
        <f>IF(OR(CF57&gt;0,CF68&gt;0),CF84,Results!$C$44)</f>
        <v>71550</v>
      </c>
      <c r="CG85" s="54">
        <f>IF(OR(CG57&gt;0,CG68&gt;0),CG84,Results!$C$44)</f>
        <v>70590</v>
      </c>
      <c r="CH85" s="54">
        <f>IF(OR(CH57&gt;0,CH68&gt;0),CH84,Results!$C$44)</f>
        <v>69630</v>
      </c>
      <c r="CI85" s="54">
        <f>IF(OR(CI57&gt;0,CI68&gt;0),CI84,Results!$C$44)</f>
        <v>68670</v>
      </c>
      <c r="CJ85" s="54">
        <f>IF(OR(CJ57&gt;0,CJ68&gt;0),CJ84,Results!$C$44)</f>
        <v>67710</v>
      </c>
      <c r="CK85" s="54">
        <f>IF(OR(CK57&gt;0,CK68&gt;0),CK84,Results!$C$44)</f>
        <v>66750</v>
      </c>
      <c r="CL85" s="54">
        <f>IF(OR(CL57&gt;0,CL68&gt;0),CL84,Results!$C$44)</f>
        <v>65790</v>
      </c>
      <c r="CM85" s="54">
        <f>IF(OR(CM57&gt;0,CM68&gt;0),CM84,Results!$C$44)</f>
        <v>64830</v>
      </c>
      <c r="CN85" s="54">
        <f>IF(OR(CN57&gt;0,CN68&gt;0),CN84,Results!$C$44)</f>
        <v>63870</v>
      </c>
      <c r="CO85" s="54">
        <f>IF(OR(CO57&gt;0,CO68&gt;0),CO84,Results!$C$44)</f>
        <v>62910</v>
      </c>
      <c r="CP85" s="54">
        <f>IF(OR(CP57&gt;0,CP68&gt;0),CP84,Results!$C$44)</f>
        <v>61950</v>
      </c>
      <c r="CQ85" s="54">
        <f>IF(OR(CQ57&gt;0,CQ68&gt;0),CQ84,Results!$C$44)</f>
        <v>60990</v>
      </c>
      <c r="CR85" s="54">
        <f>IF(OR(CR57&gt;0,CR68&gt;0),CR84,Results!$C$44)</f>
        <v>60030</v>
      </c>
      <c r="CS85" s="54">
        <f>IF(OR(CS57&gt;0,CS68&gt;0),CS84,Results!$C$44)</f>
        <v>59070</v>
      </c>
      <c r="CT85" s="54">
        <f>IF(OR(CT57&gt;0,CT68&gt;0),CT84,Results!$C$44)</f>
        <v>58110</v>
      </c>
      <c r="CU85" s="54">
        <f>IF(OR(CU57&gt;0,CU68&gt;0),CU84,Results!$C$44)</f>
        <v>57150</v>
      </c>
      <c r="CV85" s="54">
        <f>IF(OR(CV57&gt;0,CV68&gt;0),CV84,Results!$C$44)</f>
        <v>56190</v>
      </c>
      <c r="CW85" s="54">
        <f>IF(OR(CW57&gt;0,CW68&gt;0),CW84,Results!$C$44)</f>
        <v>55230</v>
      </c>
      <c r="CX85" s="54">
        <f>IF(OR(CX57&gt;0,CX68&gt;0),CX84,Results!$C$44)</f>
        <v>54270</v>
      </c>
      <c r="CY85" s="54">
        <f>IF(OR(CY57&gt;0,CY68&gt;0),CY84,Results!$C$44)</f>
        <v>53310</v>
      </c>
      <c r="CZ85" s="54">
        <f>IF(OR(CZ57&gt;0,CZ68&gt;0),CZ84,Results!$C$44)</f>
        <v>52350</v>
      </c>
      <c r="DA85" s="54">
        <f>IF(OR(DA57&gt;0,DA68&gt;0),DA84,Results!$C$44)</f>
        <v>51390</v>
      </c>
      <c r="DB85" s="54">
        <f>IF(OR(DB57&gt;0,DB68&gt;0),DB84,Results!$C$44)</f>
        <v>50430</v>
      </c>
      <c r="DC85" s="54">
        <f>IF(OR(DC57&gt;0,DC68&gt;0),DC84,Results!$C$44)</f>
        <v>49470</v>
      </c>
      <c r="DD85" s="54">
        <f>IF(OR(DD57&gt;0,DD68&gt;0),DD84,Results!$C$44)</f>
        <v>48510</v>
      </c>
      <c r="DE85" s="54">
        <f>IF(OR(DE57&gt;0,DE68&gt;0),DE84,Results!$C$44)</f>
        <v>47550</v>
      </c>
      <c r="DF85" s="54">
        <f>IF(OR(DF57&gt;0,DF68&gt;0),DF84,Results!$C$44)</f>
        <v>46590</v>
      </c>
      <c r="DG85" s="54">
        <f>IF(OR(DG57&gt;0,DG68&gt;0),DG84,Results!$C$44)</f>
        <v>45630</v>
      </c>
      <c r="DH85" s="54">
        <f>IF(OR(DH57&gt;0,DH68&gt;0),DH84,Results!$C$44)</f>
        <v>44670</v>
      </c>
      <c r="DI85" s="54">
        <f>IF(OR(DI57&gt;0,DI68&gt;0),DI84,Results!$C$44)</f>
        <v>43710</v>
      </c>
      <c r="DJ85" s="54">
        <f>IF(OR(DJ57&gt;0,DJ68&gt;0),DJ84,Results!$C$44)</f>
        <v>42750</v>
      </c>
      <c r="DK85" s="54">
        <f>IF(OR(DK57&gt;0,DK68&gt;0),DK84,Results!$C$44)</f>
        <v>41790</v>
      </c>
      <c r="DL85" s="54">
        <f>IF(OR(DL57&gt;0,DL68&gt;0),DL84,Results!$C$44)</f>
        <v>40830</v>
      </c>
      <c r="DM85" s="54">
        <f>IF(OR(DM57&gt;0,DM68&gt;0),DM84,Results!$C$44)</f>
        <v>39870</v>
      </c>
      <c r="DN85" s="54">
        <f>IF(OR(DN57&gt;0,DN68&gt;0),DN84,Results!$C$44)</f>
        <v>38910</v>
      </c>
      <c r="DO85" s="54">
        <f>IF(OR(DO57&gt;0,DO68&gt;0),DO84,Results!$C$44)</f>
        <v>37950</v>
      </c>
      <c r="DP85" s="54">
        <f>IF(OR(DP57&gt;0,DP68&gt;0),DP84,Results!$C$44)</f>
        <v>36990</v>
      </c>
      <c r="DQ85" s="54">
        <f>IF(OR(DQ57&gt;0,DQ68&gt;0),DQ84,Results!$C$44)</f>
        <v>36030</v>
      </c>
      <c r="DR85" s="54">
        <f>IF(OR(DR57&gt;0,DR68&gt;0),DR84,Results!$C$44)</f>
        <v>35070</v>
      </c>
      <c r="DS85" s="54">
        <f>IF(OR(DS57&gt;0,DS68&gt;0),DS84,Results!$C$44)</f>
        <v>34110</v>
      </c>
      <c r="DT85" s="54">
        <f>IF(OR(DT57&gt;0,DT68&gt;0),DT84,Results!$C$44)</f>
        <v>33150</v>
      </c>
      <c r="DU85" s="54">
        <f>IF(OR(DU57&gt;0,DU68&gt;0),DU84,Results!$C$44)</f>
        <v>32190</v>
      </c>
      <c r="DV85" s="54">
        <f>IF(OR(DV57&gt;0,DV68&gt;0),DV84,Results!$C$44)</f>
        <v>31230</v>
      </c>
      <c r="DW85" s="54">
        <f>IF(OR(DW57&gt;0,DW68&gt;0),DW84,Results!$C$44)</f>
        <v>30270</v>
      </c>
      <c r="DX85" s="54">
        <f>IF(OR(DX57&gt;0,DX68&gt;0),DX84,Results!$C$44)</f>
        <v>29310</v>
      </c>
      <c r="DY85" s="54">
        <f>IF(OR(DY57&gt;0,DY68&gt;0),DY84,Results!$C$44)</f>
        <v>28350</v>
      </c>
      <c r="DZ85" s="54">
        <f>IF(OR(DZ57&gt;0,DZ68&gt;0),DZ84,Results!$C$44)</f>
        <v>27390</v>
      </c>
      <c r="EA85" s="54">
        <f>IF(OR(EA57&gt;0,EA68&gt;0),EA84,Results!$C$44)</f>
        <v>26430</v>
      </c>
      <c r="EB85" s="54">
        <f>IF(OR(EB57&gt;0,EB68&gt;0),EB84,Results!$C$44)</f>
        <v>25470</v>
      </c>
      <c r="EC85" s="54">
        <f>IF(OR(EC57&gt;0,EC68&gt;0),EC84,Results!$C$44)</f>
        <v>24510</v>
      </c>
      <c r="ED85" s="54">
        <f>IF(OR(ED57&gt;0,ED68&gt;0),ED84,Results!$C$44)</f>
        <v>23550</v>
      </c>
      <c r="EE85" s="54">
        <f>IF(OR(EE57&gt;0,EE68&gt;0),EE84,Results!$C$44)</f>
        <v>22590</v>
      </c>
      <c r="EF85" s="54">
        <f>IF(OR(EF57&gt;0,EF68&gt;0),EF84,Results!$C$44)</f>
        <v>21630</v>
      </c>
      <c r="EG85" s="54">
        <f>IF(OR(EG57&gt;0,EG68&gt;0),EG84,Results!$C$44)</f>
        <v>20750</v>
      </c>
      <c r="EH85" s="54">
        <f>IF(OR(EH57&gt;0,EH68&gt;0),EH84,Results!$C$44)</f>
        <v>10750</v>
      </c>
      <c r="EI85" s="54">
        <f>IF(OR(EI57&gt;0,EI68&gt;0),EI84,Results!$C$44)</f>
        <v>10750</v>
      </c>
      <c r="EJ85" s="54">
        <f>IF(OR(EJ57&gt;0,EJ68&gt;0),EJ84,Results!$C$44)</f>
        <v>10750</v>
      </c>
      <c r="EK85" s="54">
        <f>IF(OR(EK57&gt;0,EK68&gt;0),EK84,Results!$C$44)</f>
        <v>10750</v>
      </c>
      <c r="EL85" s="54">
        <f>IF(OR(EL57&gt;0,EL68&gt;0),EL84,Results!$C$44)</f>
        <v>10750</v>
      </c>
      <c r="EM85" s="54">
        <f>IF(OR(EM57&gt;0,EM68&gt;0),EM84,Results!$C$44)</f>
        <v>10750</v>
      </c>
      <c r="EN85" s="54">
        <f>IF(OR(EN57&gt;0,EN68&gt;0),EN84,Results!$C$44)</f>
        <v>10750</v>
      </c>
      <c r="EO85" s="54">
        <f>IF(OR(EO57&gt;0,EO68&gt;0),EO84,Results!$C$44)</f>
        <v>10750</v>
      </c>
      <c r="EP85" s="54">
        <f>IF(OR(EP57&gt;0,EP68&gt;0),EP84,Results!$C$44)</f>
        <v>10750</v>
      </c>
      <c r="EQ85" s="54">
        <f>IF(OR(EQ57&gt;0,EQ68&gt;0),EQ84,Results!$C$44)</f>
        <v>10750</v>
      </c>
      <c r="ER85" s="54">
        <f>IF(OR(ER57&gt;0,ER68&gt;0),ER84,Results!$C$44)</f>
        <v>10750</v>
      </c>
      <c r="ES85" s="54">
        <f>IF(OR(ES57&gt;0,ES68&gt;0),ES84,Results!$C$44)</f>
        <v>10750</v>
      </c>
      <c r="ET85" s="54">
        <f>IF(OR(ET57&gt;0,ET68&gt;0),ET84,Results!$C$44)</f>
        <v>10750</v>
      </c>
      <c r="EU85" s="54">
        <f>IF(OR(EU57&gt;0,EU68&gt;0),EU84,Results!$C$44)</f>
        <v>10750</v>
      </c>
      <c r="EV85" s="54">
        <f>IF(OR(EV57&gt;0,EV68&gt;0),EV84,Results!$C$44)</f>
        <v>10750</v>
      </c>
      <c r="EW85" s="54">
        <f>IF(OR(EW57&gt;0,EW68&gt;0),EW84,Results!$C$44)</f>
        <v>10750</v>
      </c>
      <c r="EX85" s="54">
        <f>IF(OR(EX57&gt;0,EX68&gt;0),EX84,Results!$C$44)</f>
        <v>10750</v>
      </c>
      <c r="EY85" s="54">
        <f>IF(OR(EY57&gt;0,EY68&gt;0),EY84,Results!$C$44)</f>
        <v>10750</v>
      </c>
      <c r="EZ85" s="54">
        <f>IF(OR(EZ57&gt;0,EZ68&gt;0),EZ84,Results!$C$44)</f>
        <v>10750</v>
      </c>
      <c r="FA85" s="54">
        <f>IF(OR(FA57&gt;0,FA68&gt;0),FA84,Results!$C$44)</f>
        <v>10750</v>
      </c>
      <c r="FB85" s="54">
        <f>IF(OR(FB57&gt;0,FB68&gt;0),FB84,Results!$C$44)</f>
        <v>10750</v>
      </c>
      <c r="FC85" s="54">
        <f>IF(OR(FC57&gt;0,FC68&gt;0),FC84,Results!$C$44)</f>
        <v>10750</v>
      </c>
      <c r="FD85" s="54">
        <f>IF(OR(FD57&gt;0,FD68&gt;0),FD84,Results!$C$44)</f>
        <v>10750</v>
      </c>
      <c r="FE85" s="54">
        <f>IF(OR(FE57&gt;0,FE68&gt;0),FE84,Results!$C$44)</f>
        <v>10750</v>
      </c>
      <c r="FF85" s="54">
        <f>IF(OR(FF57&gt;0,FF68&gt;0),FF84,Results!$C$44)</f>
        <v>10750</v>
      </c>
      <c r="FG85" s="54">
        <f>IF(OR(FG57&gt;0,FG68&gt;0),FG84,Results!$C$44)</f>
        <v>10750</v>
      </c>
      <c r="FH85" s="54">
        <f>IF(OR(FH57&gt;0,FH68&gt;0),FH84,Results!$C$44)</f>
        <v>10750</v>
      </c>
      <c r="FI85" s="54">
        <f>IF(OR(FI57&gt;0,FI68&gt;0),FI84,Results!$C$44)</f>
        <v>10750</v>
      </c>
      <c r="FJ85" s="54">
        <f>IF(OR(FJ57&gt;0,FJ68&gt;0),FJ84,Results!$C$44)</f>
        <v>10750</v>
      </c>
      <c r="FK85" s="54">
        <f>IF(OR(FK57&gt;0,FK68&gt;0),FK84,Results!$C$44)</f>
        <v>10750</v>
      </c>
      <c r="FL85" s="54">
        <f>IF(OR(FL57&gt;0,FL68&gt;0),FL84,Results!$C$44)</f>
        <v>10750</v>
      </c>
      <c r="FM85" s="54">
        <f>IF(OR(FM57&gt;0,FM68&gt;0),FM84,Results!$C$44)</f>
        <v>10750</v>
      </c>
      <c r="FN85" s="54">
        <f>IF(OR(FN57&gt;0,FN68&gt;0),FN84,Results!$C$44)</f>
        <v>10750</v>
      </c>
      <c r="FO85" s="54">
        <f>IF(OR(FO57&gt;0,FO68&gt;0),FO84,Results!$C$44)</f>
        <v>10750</v>
      </c>
      <c r="FP85" s="54">
        <f>IF(OR(FP57&gt;0,FP68&gt;0),FP84,Results!$C$44)</f>
        <v>10750</v>
      </c>
      <c r="FQ85" s="54">
        <f>IF(OR(FQ57&gt;0,FQ68&gt;0),FQ84,Results!$C$44)</f>
        <v>10750</v>
      </c>
      <c r="FR85" s="54">
        <f>IF(OR(FR57&gt;0,FR68&gt;0),FR84,Results!$C$44)</f>
        <v>10750</v>
      </c>
      <c r="FS85" s="54">
        <f>IF(OR(FS57&gt;0,FS68&gt;0),FS84,Results!$C$44)</f>
        <v>10750</v>
      </c>
      <c r="FT85" s="54">
        <f>IF(OR(FT57&gt;0,FT68&gt;0),FT84,Results!$C$44)</f>
        <v>10750</v>
      </c>
      <c r="FU85" s="54">
        <f>IF(OR(FU57&gt;0,FU68&gt;0),FU84,Results!$C$44)</f>
        <v>10750</v>
      </c>
      <c r="FV85" s="54">
        <f>IF(OR(FV57&gt;0,FV68&gt;0),FV84,Results!$C$44)</f>
        <v>10750</v>
      </c>
      <c r="FW85" s="54">
        <f>IF(OR(FW57&gt;0,FW68&gt;0),FW84,Results!$C$44)</f>
        <v>10750</v>
      </c>
      <c r="FX85" s="54">
        <f>IF(OR(FX57&gt;0,FX68&gt;0),FX84,Results!$C$44)</f>
        <v>10750</v>
      </c>
      <c r="FY85" s="54">
        <f>IF(OR(FY57&gt;0,FY68&gt;0),FY84,Results!$C$44)</f>
        <v>10750</v>
      </c>
      <c r="FZ85" s="54">
        <f>IF(OR(FZ57&gt;0,FZ68&gt;0),FZ84,Results!$C$44)</f>
        <v>10750</v>
      </c>
      <c r="GA85" s="54">
        <f>IF(OR(GA57&gt;0,GA68&gt;0),GA84,Results!$C$44)</f>
        <v>10750</v>
      </c>
      <c r="GB85" s="54">
        <f>IF(OR(GB57&gt;0,GB68&gt;0),GB84,Results!$C$44)</f>
        <v>10750</v>
      </c>
      <c r="GC85" s="54">
        <f>IF(OR(GC57&gt;0,GC68&gt;0),GC84,Results!$C$44)</f>
        <v>10750</v>
      </c>
      <c r="GD85" s="54">
        <f>IF(OR(GD57&gt;0,GD68&gt;0),GD84,Results!$C$44)</f>
        <v>10750</v>
      </c>
      <c r="GE85" s="54">
        <f>IF(OR(GE57&gt;0,GE68&gt;0),GE84,Results!$C$44)</f>
        <v>10750</v>
      </c>
      <c r="GF85" s="54">
        <f>IF(OR(GF57&gt;0,GF68&gt;0),GF84,Results!$C$44)</f>
        <v>10750</v>
      </c>
      <c r="GG85" s="54">
        <f>IF(OR(GG57&gt;0,GG68&gt;0),GG84,Results!$C$44)</f>
        <v>10750</v>
      </c>
      <c r="GH85" s="54">
        <f>IF(OR(GH57&gt;0,GH68&gt;0),GH84,Results!$C$44)</f>
        <v>10750</v>
      </c>
      <c r="GI85" s="54">
        <f>IF(OR(GI57&gt;0,GI68&gt;0),GI84,Results!$C$44)</f>
        <v>10750</v>
      </c>
      <c r="GJ85" s="54">
        <f>IF(OR(GJ57&gt;0,GJ68&gt;0),GJ84,Results!$C$44)</f>
        <v>10750</v>
      </c>
      <c r="GK85" s="54">
        <f>IF(OR(GK57&gt;0,GK68&gt;0),GK84,Results!$C$44)</f>
        <v>10750</v>
      </c>
      <c r="GL85" s="54">
        <f>IF(OR(GL57&gt;0,GL68&gt;0),GL84,Results!$C$44)</f>
        <v>10750</v>
      </c>
      <c r="GM85" s="54">
        <f>IF(OR(GM57&gt;0,GM68&gt;0),GM84,Results!$C$44)</f>
        <v>10750</v>
      </c>
      <c r="GN85" s="54">
        <f>IF(OR(GN57&gt;0,GN68&gt;0),GN84,Results!$C$44)</f>
        <v>10750</v>
      </c>
      <c r="GO85" s="54">
        <f>IF(OR(GO57&gt;0,GO68&gt;0),GO84,Results!$C$44)</f>
        <v>10750</v>
      </c>
      <c r="GP85" s="54">
        <f>IF(OR(GP57&gt;0,GP68&gt;0),GP84,Results!$C$44)</f>
        <v>10750</v>
      </c>
      <c r="GQ85" s="54">
        <f>IF(OR(GQ57&gt;0,GQ68&gt;0),GQ84,Results!$C$44)</f>
        <v>10750</v>
      </c>
      <c r="GR85" s="54">
        <f>IF(OR(GR57&gt;0,GR68&gt;0),GR84,Results!$C$44)</f>
        <v>10750</v>
      </c>
      <c r="GS85" s="54">
        <f>IF(OR(GS57&gt;0,GS68&gt;0),GS84,Results!$C$44)</f>
        <v>10750</v>
      </c>
      <c r="GT85" s="54">
        <f>IF(OR(GT57&gt;0,GT68&gt;0),GT84,Results!$C$44)</f>
        <v>10750</v>
      </c>
      <c r="GU85" s="54">
        <f>IF(OR(GU57&gt;0,GU68&gt;0),GU84,Results!$C$44)</f>
        <v>10750</v>
      </c>
      <c r="GV85" s="54">
        <f>IF(OR(GV57&gt;0,GV68&gt;0),GV84,Results!$C$44)</f>
        <v>10750</v>
      </c>
      <c r="GW85" s="54">
        <f>IF(OR(GW57&gt;0,GW68&gt;0),GW84,Results!$C$44)</f>
        <v>10750</v>
      </c>
      <c r="GX85" s="54">
        <f>IF(OR(GX57&gt;0,GX68&gt;0),GX84,Results!$C$44)</f>
        <v>10750</v>
      </c>
      <c r="GY85" s="54">
        <f>IF(OR(GY57&gt;0,GY68&gt;0),GY84,Results!$C$44)</f>
        <v>10750</v>
      </c>
      <c r="GZ85" s="54">
        <f>IF(OR(GZ57&gt;0,GZ68&gt;0),GZ84,Results!$C$44)</f>
        <v>10750</v>
      </c>
      <c r="HA85" s="54">
        <f>IF(OR(HA57&gt;0,HA68&gt;0),HA84,Results!$C$44)</f>
        <v>10750</v>
      </c>
      <c r="HB85" s="54">
        <f>IF(OR(HB57&gt;0,HB68&gt;0),HB84,Results!$C$44)</f>
        <v>10750</v>
      </c>
      <c r="HC85" s="54">
        <f>IF(OR(HC57&gt;0,HC68&gt;0),HC84,Results!$C$44)</f>
        <v>10750</v>
      </c>
      <c r="HD85" s="54">
        <f>IF(OR(HD57&gt;0,HD68&gt;0),HD84,Results!$C$44)</f>
        <v>10750</v>
      </c>
      <c r="HE85" s="54">
        <f>IF(OR(HE57&gt;0,HE68&gt;0),HE84,Results!$C$44)</f>
        <v>10750</v>
      </c>
      <c r="HF85" s="54">
        <f>IF(OR(HF57&gt;0,HF68&gt;0),HF84,Results!$C$44)</f>
        <v>10750</v>
      </c>
      <c r="HG85" s="54">
        <f>IF(OR(HG57&gt;0,HG68&gt;0),HG84,Results!$C$44)</f>
        <v>10750</v>
      </c>
      <c r="HH85" s="54">
        <f>IF(OR(HH57&gt;0,HH68&gt;0),HH84,Results!$C$44)</f>
        <v>10750</v>
      </c>
      <c r="HI85" s="54">
        <f>IF(OR(HI57&gt;0,HI68&gt;0),HI84,Results!$C$44)</f>
        <v>10750</v>
      </c>
      <c r="HJ85" s="54">
        <f>IF(OR(HJ57&gt;0,HJ68&gt;0),HJ84,Results!$C$44)</f>
        <v>10750</v>
      </c>
      <c r="HK85" s="54">
        <f>IF(OR(HK57&gt;0,HK68&gt;0),HK84,Results!$C$44)</f>
        <v>10750</v>
      </c>
      <c r="HL85" s="54">
        <f>IF(OR(HL57&gt;0,HL68&gt;0),HL84,Results!$C$44)</f>
        <v>10750</v>
      </c>
      <c r="HM85" s="54">
        <f>IF(OR(HM57&gt;0,HM68&gt;0),HM84,Results!$C$44)</f>
        <v>10750</v>
      </c>
      <c r="HN85" s="54">
        <f>IF(OR(HN57&gt;0,HN68&gt;0),HN84,Results!$C$44)</f>
        <v>10750</v>
      </c>
      <c r="HO85" s="54">
        <f>IF(OR(HO57&gt;0,HO68&gt;0),HO84,Results!$C$44)</f>
        <v>10750</v>
      </c>
      <c r="HP85" s="54">
        <f>IF(OR(HP57&gt;0,HP68&gt;0),HP84,Results!$C$44)</f>
        <v>10750</v>
      </c>
      <c r="HQ85" s="54">
        <f>IF(OR(HQ57&gt;0,HQ68&gt;0),HQ84,Results!$C$44)</f>
        <v>10750</v>
      </c>
      <c r="HR85" s="54">
        <f>IF(OR(HR57&gt;0,HR68&gt;0),HR84,Results!$C$44)</f>
        <v>10750</v>
      </c>
      <c r="HS85" s="54">
        <f>IF(OR(HS57&gt;0,HS68&gt;0),HS84,Results!$C$44)</f>
        <v>10750</v>
      </c>
      <c r="HT85" s="54">
        <f>IF(OR(HT57&gt;0,HT68&gt;0),HT84,Results!$C$44)</f>
        <v>10750</v>
      </c>
      <c r="HU85" s="54">
        <f>IF(OR(HU57&gt;0,HU68&gt;0),HU84,Results!$C$44)</f>
        <v>10750</v>
      </c>
      <c r="HV85" s="54">
        <f>IF(OR(HV57&gt;0,HV68&gt;0),HV84,Results!$C$44)</f>
        <v>10750</v>
      </c>
      <c r="HW85" s="54">
        <f>IF(OR(HW57&gt;0,HW68&gt;0),HW84,Results!$C$44)</f>
        <v>10750</v>
      </c>
      <c r="HX85" s="54">
        <f>IF(OR(HX57&gt;0,HX68&gt;0),HX84,Results!$C$44)</f>
        <v>10750</v>
      </c>
      <c r="HY85" s="54">
        <f>IF(OR(HY57&gt;0,HY68&gt;0),HY84,Results!$C$44)</f>
        <v>10750</v>
      </c>
      <c r="HZ85" s="54">
        <f>IF(OR(HZ57&gt;0,HZ68&gt;0),HZ84,Results!$C$44)</f>
        <v>10750</v>
      </c>
      <c r="IA85" s="54">
        <f>IF(OR(IA57&gt;0,IA68&gt;0),IA84,Results!$C$44)</f>
        <v>10750</v>
      </c>
      <c r="IB85" s="54">
        <f>IF(OR(IB57&gt;0,IB68&gt;0),IB84,Results!$C$44)</f>
        <v>10750</v>
      </c>
      <c r="IC85" s="54">
        <f>IF(OR(IC57&gt;0,IC68&gt;0),IC84,Results!$C$44)</f>
        <v>10750</v>
      </c>
      <c r="ID85" s="54">
        <f>IF(OR(ID57&gt;0,ID68&gt;0),ID84,Results!$C$44)</f>
        <v>10750</v>
      </c>
      <c r="IE85" s="54">
        <f>IF(OR(IE57&gt;0,IE68&gt;0),IE84,Results!$C$44)</f>
        <v>10750</v>
      </c>
      <c r="IF85" s="54">
        <f>IF(OR(IF57&gt;0,IF68&gt;0),IF84,Results!$C$44)</f>
        <v>10750</v>
      </c>
      <c r="IG85" s="54">
        <f>IF(OR(IG57&gt;0,IG68&gt;0),IG84,Results!$C$44)</f>
        <v>10750</v>
      </c>
      <c r="IH85" s="54">
        <f>IF(OR(IH57&gt;0,IH68&gt;0),IH84,Results!$C$44)</f>
        <v>10750</v>
      </c>
      <c r="II85" s="54">
        <f>IF(OR(II57&gt;0,II68&gt;0),II84,Results!$C$44)</f>
        <v>10750</v>
      </c>
      <c r="IJ85" s="54">
        <f>IF(OR(IJ57&gt;0,IJ68&gt;0),IJ84,Results!$C$44)</f>
        <v>10750</v>
      </c>
      <c r="IK85" s="54">
        <f>IF(OR(IK57&gt;0,IK68&gt;0),IK84,Results!$C$44)</f>
        <v>10750</v>
      </c>
      <c r="IL85" s="54">
        <f>IF(OR(IL57&gt;0,IL68&gt;0),IL84,Results!$C$44)</f>
        <v>10750</v>
      </c>
      <c r="IM85" s="54">
        <f>IF(OR(IM57&gt;0,IM68&gt;0),IM84,Results!$C$44)</f>
        <v>10750</v>
      </c>
      <c r="IN85" s="54">
        <f>IF(OR(IN57&gt;0,IN68&gt;0),IN84,Results!$C$44)</f>
        <v>10750</v>
      </c>
      <c r="IO85" s="54">
        <f>IF(OR(IO57&gt;0,IO68&gt;0),IO84,Results!$C$44)</f>
        <v>10750</v>
      </c>
      <c r="IP85" s="54">
        <f>IF(OR(IP57&gt;0,IP68&gt;0),IP84,Results!$C$44)</f>
        <v>10750</v>
      </c>
      <c r="IQ85" s="54">
        <f>IF(OR(IQ57&gt;0,IQ68&gt;0),IQ84,Results!$C$44)</f>
        <v>10750</v>
      </c>
      <c r="IR85" s="184">
        <f>IF(OR(IR57&gt;0,IR68&gt;0),IR84,Results!$C$44)</f>
        <v>10750</v>
      </c>
    </row>
    <row r="86" spans="1:252" s="7" customFormat="1" hidden="1" x14ac:dyDescent="0.25">
      <c r="A86" s="177"/>
      <c r="B86" s="54">
        <f>B84</f>
        <v>490750</v>
      </c>
      <c r="C86" s="54">
        <f>C88+(C65/2)</f>
        <v>487321.42857142858</v>
      </c>
      <c r="D86" s="54">
        <f t="shared" ref="D86:BO86" si="243">D88+(D65/2)</f>
        <v>480464.28571428574</v>
      </c>
      <c r="E86" s="54">
        <f t="shared" si="243"/>
        <v>473607.1428571429</v>
      </c>
      <c r="F86" s="54">
        <f t="shared" si="243"/>
        <v>466750.00000000006</v>
      </c>
      <c r="G86" s="54">
        <f t="shared" si="243"/>
        <v>459892.85714285722</v>
      </c>
      <c r="H86" s="54">
        <f t="shared" si="243"/>
        <v>453035.71428571438</v>
      </c>
      <c r="I86" s="54">
        <f t="shared" si="243"/>
        <v>446178.57142857154</v>
      </c>
      <c r="J86" s="54">
        <f t="shared" si="243"/>
        <v>439321.4285714287</v>
      </c>
      <c r="K86" s="54">
        <f t="shared" si="243"/>
        <v>432464.28571428586</v>
      </c>
      <c r="L86" s="54">
        <f t="shared" si="243"/>
        <v>425607.14285714302</v>
      </c>
      <c r="M86" s="54">
        <f t="shared" si="243"/>
        <v>418750.00000000017</v>
      </c>
      <c r="N86" s="54">
        <f t="shared" si="243"/>
        <v>411892.85714285733</v>
      </c>
      <c r="O86" s="54">
        <f t="shared" si="243"/>
        <v>405035.71428571449</v>
      </c>
      <c r="P86" s="54">
        <f t="shared" si="243"/>
        <v>398178.57142857159</v>
      </c>
      <c r="Q86" s="54">
        <f t="shared" si="243"/>
        <v>391321.4285714287</v>
      </c>
      <c r="R86" s="54">
        <f t="shared" si="243"/>
        <v>384464.28571428586</v>
      </c>
      <c r="S86" s="54">
        <f t="shared" si="243"/>
        <v>377607.14285714302</v>
      </c>
      <c r="T86" s="54">
        <f t="shared" si="243"/>
        <v>370750.00000000012</v>
      </c>
      <c r="U86" s="54">
        <f t="shared" si="243"/>
        <v>363892.85714285722</v>
      </c>
      <c r="V86" s="54">
        <f t="shared" si="243"/>
        <v>357035.71428571438</v>
      </c>
      <c r="W86" s="54">
        <f t="shared" si="243"/>
        <v>350178.57142857154</v>
      </c>
      <c r="X86" s="54">
        <f t="shared" si="243"/>
        <v>343321.42857142864</v>
      </c>
      <c r="Y86" s="54">
        <f t="shared" si="243"/>
        <v>336464.28571428574</v>
      </c>
      <c r="Z86" s="54">
        <f t="shared" si="243"/>
        <v>329607.1428571429</v>
      </c>
      <c r="AA86" s="54">
        <f t="shared" si="243"/>
        <v>322750.00000000006</v>
      </c>
      <c r="AB86" s="54">
        <f t="shared" si="243"/>
        <v>315892.85714285716</v>
      </c>
      <c r="AC86" s="54">
        <f t="shared" si="243"/>
        <v>309035.71428571426</v>
      </c>
      <c r="AD86" s="54">
        <f t="shared" si="243"/>
        <v>302178.57142857142</v>
      </c>
      <c r="AE86" s="54">
        <f t="shared" si="243"/>
        <v>295321.42857142858</v>
      </c>
      <c r="AF86" s="54">
        <f t="shared" si="243"/>
        <v>288464.28571428568</v>
      </c>
      <c r="AG86" s="54">
        <f t="shared" si="243"/>
        <v>281607.14285714278</v>
      </c>
      <c r="AH86" s="54">
        <f t="shared" si="243"/>
        <v>274749.99999999994</v>
      </c>
      <c r="AI86" s="54">
        <f t="shared" si="243"/>
        <v>267892.8571428571</v>
      </c>
      <c r="AJ86" s="54">
        <f t="shared" si="243"/>
        <v>261035.71428571426</v>
      </c>
      <c r="AK86" s="54">
        <f t="shared" si="243"/>
        <v>254178.57142857139</v>
      </c>
      <c r="AL86" s="54">
        <f t="shared" si="243"/>
        <v>247321.42857142852</v>
      </c>
      <c r="AM86" s="54">
        <f t="shared" si="243"/>
        <v>240464.28571428568</v>
      </c>
      <c r="AN86" s="54">
        <f t="shared" si="243"/>
        <v>233607.14285714284</v>
      </c>
      <c r="AO86" s="54">
        <f t="shared" si="243"/>
        <v>226749.99999999997</v>
      </c>
      <c r="AP86" s="54">
        <f t="shared" si="243"/>
        <v>219892.8571428571</v>
      </c>
      <c r="AQ86" s="54">
        <f t="shared" si="243"/>
        <v>213035.71428571426</v>
      </c>
      <c r="AR86" s="54">
        <f t="shared" si="243"/>
        <v>206178.57142857142</v>
      </c>
      <c r="AS86" s="54">
        <f t="shared" si="243"/>
        <v>199321.42857142855</v>
      </c>
      <c r="AT86" s="54">
        <f t="shared" si="243"/>
        <v>192464.28571428568</v>
      </c>
      <c r="AU86" s="54">
        <f t="shared" si="243"/>
        <v>185607.14285714284</v>
      </c>
      <c r="AV86" s="54">
        <f t="shared" si="243"/>
        <v>178750</v>
      </c>
      <c r="AW86" s="54">
        <f t="shared" si="243"/>
        <v>171892.85714285713</v>
      </c>
      <c r="AX86" s="54">
        <f t="shared" si="243"/>
        <v>165035.71428571426</v>
      </c>
      <c r="AY86" s="54">
        <f t="shared" si="243"/>
        <v>158178.57142857142</v>
      </c>
      <c r="AZ86" s="54">
        <f t="shared" si="243"/>
        <v>151321.42857142858</v>
      </c>
      <c r="BA86" s="54">
        <f t="shared" si="243"/>
        <v>144464.28571428571</v>
      </c>
      <c r="BB86" s="54">
        <f t="shared" si="243"/>
        <v>140892.85714285713</v>
      </c>
      <c r="BC86" s="54">
        <f t="shared" si="243"/>
        <v>90750</v>
      </c>
      <c r="BD86" s="54">
        <f t="shared" si="243"/>
        <v>90750</v>
      </c>
      <c r="BE86" s="54">
        <f t="shared" si="243"/>
        <v>90750</v>
      </c>
      <c r="BF86" s="54">
        <f t="shared" si="243"/>
        <v>90750</v>
      </c>
      <c r="BG86" s="54">
        <f t="shared" si="243"/>
        <v>90750</v>
      </c>
      <c r="BH86" s="54">
        <f t="shared" si="243"/>
        <v>90750</v>
      </c>
      <c r="BI86" s="54">
        <f t="shared" si="243"/>
        <v>90750</v>
      </c>
      <c r="BJ86" s="54">
        <f t="shared" si="243"/>
        <v>90750</v>
      </c>
      <c r="BK86" s="54">
        <f t="shared" si="243"/>
        <v>90750</v>
      </c>
      <c r="BL86" s="54">
        <f t="shared" si="243"/>
        <v>90750</v>
      </c>
      <c r="BM86" s="54">
        <f t="shared" si="243"/>
        <v>90270</v>
      </c>
      <c r="BN86" s="54">
        <f t="shared" si="243"/>
        <v>89310</v>
      </c>
      <c r="BO86" s="54">
        <f t="shared" si="243"/>
        <v>88350</v>
      </c>
      <c r="BP86" s="54">
        <f t="shared" ref="BP86:CX86" si="244">BP88+(BP65/2)</f>
        <v>87390</v>
      </c>
      <c r="BQ86" s="54">
        <f t="shared" si="244"/>
        <v>86430</v>
      </c>
      <c r="BR86" s="54">
        <f t="shared" si="244"/>
        <v>85470</v>
      </c>
      <c r="BS86" s="54">
        <f t="shared" si="244"/>
        <v>84510</v>
      </c>
      <c r="BT86" s="54">
        <f t="shared" si="244"/>
        <v>83550</v>
      </c>
      <c r="BU86" s="54">
        <f t="shared" si="244"/>
        <v>82590</v>
      </c>
      <c r="BV86" s="54">
        <f t="shared" si="244"/>
        <v>81630</v>
      </c>
      <c r="BW86" s="54">
        <f t="shared" si="244"/>
        <v>80670</v>
      </c>
      <c r="BX86" s="54">
        <f t="shared" si="244"/>
        <v>79710</v>
      </c>
      <c r="BY86" s="54">
        <f t="shared" si="244"/>
        <v>78750</v>
      </c>
      <c r="BZ86" s="54">
        <f t="shared" si="244"/>
        <v>77790</v>
      </c>
      <c r="CA86" s="54">
        <f t="shared" si="244"/>
        <v>76830</v>
      </c>
      <c r="CB86" s="54">
        <f t="shared" si="244"/>
        <v>75870</v>
      </c>
      <c r="CC86" s="54">
        <f t="shared" si="244"/>
        <v>74910</v>
      </c>
      <c r="CD86" s="54">
        <f t="shared" si="244"/>
        <v>73950</v>
      </c>
      <c r="CE86" s="54">
        <f t="shared" si="244"/>
        <v>72990</v>
      </c>
      <c r="CF86" s="54">
        <f t="shared" si="244"/>
        <v>72030</v>
      </c>
      <c r="CG86" s="54">
        <f t="shared" si="244"/>
        <v>71070</v>
      </c>
      <c r="CH86" s="54">
        <f t="shared" si="244"/>
        <v>70110</v>
      </c>
      <c r="CI86" s="54">
        <f t="shared" si="244"/>
        <v>69150</v>
      </c>
      <c r="CJ86" s="54">
        <f t="shared" si="244"/>
        <v>68190</v>
      </c>
      <c r="CK86" s="54">
        <f t="shared" si="244"/>
        <v>67230</v>
      </c>
      <c r="CL86" s="54">
        <f t="shared" si="244"/>
        <v>66270</v>
      </c>
      <c r="CM86" s="54">
        <f t="shared" si="244"/>
        <v>65310</v>
      </c>
      <c r="CN86" s="54">
        <f t="shared" si="244"/>
        <v>64350</v>
      </c>
      <c r="CO86" s="54">
        <f t="shared" si="244"/>
        <v>63390</v>
      </c>
      <c r="CP86" s="54">
        <f t="shared" si="244"/>
        <v>62430</v>
      </c>
      <c r="CQ86" s="54">
        <f t="shared" si="244"/>
        <v>61470</v>
      </c>
      <c r="CR86" s="54">
        <f t="shared" si="244"/>
        <v>60510</v>
      </c>
      <c r="CS86" s="54">
        <f t="shared" si="244"/>
        <v>59550</v>
      </c>
      <c r="CT86" s="54">
        <f t="shared" si="244"/>
        <v>58590</v>
      </c>
      <c r="CU86" s="54">
        <f t="shared" si="244"/>
        <v>57630</v>
      </c>
      <c r="CV86" s="54">
        <f t="shared" si="244"/>
        <v>56670</v>
      </c>
      <c r="CW86" s="54">
        <f t="shared" si="244"/>
        <v>55710</v>
      </c>
      <c r="CX86" s="54">
        <f t="shared" si="244"/>
        <v>54750</v>
      </c>
      <c r="CY86" s="54">
        <f t="shared" ref="CY86:FJ86" si="245">CY88+(CY65/2)</f>
        <v>53790</v>
      </c>
      <c r="CZ86" s="54">
        <f t="shared" si="245"/>
        <v>52830</v>
      </c>
      <c r="DA86" s="54">
        <f t="shared" si="245"/>
        <v>51870</v>
      </c>
      <c r="DB86" s="54">
        <f t="shared" si="245"/>
        <v>50910</v>
      </c>
      <c r="DC86" s="54">
        <f t="shared" si="245"/>
        <v>49950</v>
      </c>
      <c r="DD86" s="54">
        <f t="shared" si="245"/>
        <v>48990</v>
      </c>
      <c r="DE86" s="54">
        <f t="shared" si="245"/>
        <v>48030</v>
      </c>
      <c r="DF86" s="54">
        <f t="shared" si="245"/>
        <v>47070</v>
      </c>
      <c r="DG86" s="54">
        <f t="shared" si="245"/>
        <v>46110</v>
      </c>
      <c r="DH86" s="54">
        <f t="shared" si="245"/>
        <v>45150</v>
      </c>
      <c r="DI86" s="54">
        <f t="shared" si="245"/>
        <v>44190</v>
      </c>
      <c r="DJ86" s="54">
        <f t="shared" si="245"/>
        <v>43230</v>
      </c>
      <c r="DK86" s="54">
        <f t="shared" si="245"/>
        <v>42270</v>
      </c>
      <c r="DL86" s="54">
        <f t="shared" si="245"/>
        <v>41310</v>
      </c>
      <c r="DM86" s="54">
        <f t="shared" si="245"/>
        <v>40350</v>
      </c>
      <c r="DN86" s="54">
        <f t="shared" si="245"/>
        <v>39390</v>
      </c>
      <c r="DO86" s="54">
        <f t="shared" si="245"/>
        <v>38430</v>
      </c>
      <c r="DP86" s="54">
        <f t="shared" si="245"/>
        <v>37470</v>
      </c>
      <c r="DQ86" s="54">
        <f t="shared" si="245"/>
        <v>36510</v>
      </c>
      <c r="DR86" s="54">
        <f t="shared" si="245"/>
        <v>35550</v>
      </c>
      <c r="DS86" s="54">
        <f t="shared" si="245"/>
        <v>34590</v>
      </c>
      <c r="DT86" s="54">
        <f t="shared" si="245"/>
        <v>33630</v>
      </c>
      <c r="DU86" s="54">
        <f t="shared" si="245"/>
        <v>32670</v>
      </c>
      <c r="DV86" s="54">
        <f t="shared" si="245"/>
        <v>31710</v>
      </c>
      <c r="DW86" s="54">
        <f t="shared" si="245"/>
        <v>30750</v>
      </c>
      <c r="DX86" s="54">
        <f t="shared" si="245"/>
        <v>29790</v>
      </c>
      <c r="DY86" s="54">
        <f t="shared" si="245"/>
        <v>28830</v>
      </c>
      <c r="DZ86" s="54">
        <f t="shared" si="245"/>
        <v>27870</v>
      </c>
      <c r="EA86" s="54">
        <f t="shared" si="245"/>
        <v>26910</v>
      </c>
      <c r="EB86" s="54">
        <f t="shared" si="245"/>
        <v>25950</v>
      </c>
      <c r="EC86" s="54">
        <f t="shared" si="245"/>
        <v>24990</v>
      </c>
      <c r="ED86" s="54">
        <f t="shared" si="245"/>
        <v>24030</v>
      </c>
      <c r="EE86" s="54">
        <f t="shared" si="245"/>
        <v>23070</v>
      </c>
      <c r="EF86" s="54">
        <f t="shared" si="245"/>
        <v>22110</v>
      </c>
      <c r="EG86" s="54">
        <f t="shared" si="245"/>
        <v>21190</v>
      </c>
      <c r="EH86" s="54">
        <f t="shared" si="245"/>
        <v>10750</v>
      </c>
      <c r="EI86" s="54">
        <f t="shared" si="245"/>
        <v>10750</v>
      </c>
      <c r="EJ86" s="54">
        <f t="shared" si="245"/>
        <v>10750</v>
      </c>
      <c r="EK86" s="54">
        <f t="shared" si="245"/>
        <v>10750</v>
      </c>
      <c r="EL86" s="54">
        <f t="shared" si="245"/>
        <v>10750</v>
      </c>
      <c r="EM86" s="54">
        <f t="shared" si="245"/>
        <v>10750</v>
      </c>
      <c r="EN86" s="54">
        <f t="shared" si="245"/>
        <v>10750</v>
      </c>
      <c r="EO86" s="54">
        <f t="shared" si="245"/>
        <v>10750</v>
      </c>
      <c r="EP86" s="54">
        <f t="shared" si="245"/>
        <v>10750</v>
      </c>
      <c r="EQ86" s="54">
        <f t="shared" si="245"/>
        <v>10750</v>
      </c>
      <c r="ER86" s="54">
        <f t="shared" si="245"/>
        <v>10750</v>
      </c>
      <c r="ES86" s="54">
        <f t="shared" si="245"/>
        <v>10750</v>
      </c>
      <c r="ET86" s="54">
        <f t="shared" si="245"/>
        <v>10750</v>
      </c>
      <c r="EU86" s="54">
        <f t="shared" si="245"/>
        <v>10750</v>
      </c>
      <c r="EV86" s="54">
        <f t="shared" si="245"/>
        <v>10750</v>
      </c>
      <c r="EW86" s="54">
        <f t="shared" si="245"/>
        <v>10750</v>
      </c>
      <c r="EX86" s="54">
        <f t="shared" si="245"/>
        <v>10750</v>
      </c>
      <c r="EY86" s="54">
        <f t="shared" si="245"/>
        <v>10750</v>
      </c>
      <c r="EZ86" s="54">
        <f t="shared" si="245"/>
        <v>10750</v>
      </c>
      <c r="FA86" s="54">
        <f t="shared" si="245"/>
        <v>10750</v>
      </c>
      <c r="FB86" s="54">
        <f t="shared" si="245"/>
        <v>10750</v>
      </c>
      <c r="FC86" s="54">
        <f t="shared" si="245"/>
        <v>10750</v>
      </c>
      <c r="FD86" s="54">
        <f t="shared" si="245"/>
        <v>10750</v>
      </c>
      <c r="FE86" s="54">
        <f t="shared" si="245"/>
        <v>10750</v>
      </c>
      <c r="FF86" s="54">
        <f t="shared" si="245"/>
        <v>10750</v>
      </c>
      <c r="FG86" s="54">
        <f t="shared" si="245"/>
        <v>10750</v>
      </c>
      <c r="FH86" s="54">
        <f t="shared" si="245"/>
        <v>10750</v>
      </c>
      <c r="FI86" s="54">
        <f t="shared" si="245"/>
        <v>10750</v>
      </c>
      <c r="FJ86" s="54">
        <f t="shared" si="245"/>
        <v>10750</v>
      </c>
      <c r="FK86" s="54">
        <f t="shared" ref="FK86:HV86" si="246">FK88+(FK65/2)</f>
        <v>10750</v>
      </c>
      <c r="FL86" s="54">
        <f t="shared" si="246"/>
        <v>10750</v>
      </c>
      <c r="FM86" s="54">
        <f t="shared" si="246"/>
        <v>10750</v>
      </c>
      <c r="FN86" s="54">
        <f t="shared" si="246"/>
        <v>10750</v>
      </c>
      <c r="FO86" s="54">
        <f t="shared" si="246"/>
        <v>10750</v>
      </c>
      <c r="FP86" s="54">
        <f t="shared" si="246"/>
        <v>10750</v>
      </c>
      <c r="FQ86" s="54">
        <f t="shared" si="246"/>
        <v>10750</v>
      </c>
      <c r="FR86" s="54">
        <f t="shared" si="246"/>
        <v>10750</v>
      </c>
      <c r="FS86" s="54">
        <f t="shared" si="246"/>
        <v>10750</v>
      </c>
      <c r="FT86" s="54">
        <f t="shared" si="246"/>
        <v>10750</v>
      </c>
      <c r="FU86" s="54">
        <f t="shared" si="246"/>
        <v>10750</v>
      </c>
      <c r="FV86" s="54">
        <f t="shared" si="246"/>
        <v>10750</v>
      </c>
      <c r="FW86" s="54">
        <f t="shared" si="246"/>
        <v>10750</v>
      </c>
      <c r="FX86" s="54">
        <f t="shared" si="246"/>
        <v>10750</v>
      </c>
      <c r="FY86" s="54">
        <f t="shared" si="246"/>
        <v>10750</v>
      </c>
      <c r="FZ86" s="54">
        <f t="shared" si="246"/>
        <v>10750</v>
      </c>
      <c r="GA86" s="54">
        <f t="shared" si="246"/>
        <v>10750</v>
      </c>
      <c r="GB86" s="54">
        <f t="shared" si="246"/>
        <v>10750</v>
      </c>
      <c r="GC86" s="54">
        <f t="shared" si="246"/>
        <v>10750</v>
      </c>
      <c r="GD86" s="54">
        <f t="shared" si="246"/>
        <v>10750</v>
      </c>
      <c r="GE86" s="54">
        <f t="shared" si="246"/>
        <v>10750</v>
      </c>
      <c r="GF86" s="54">
        <f t="shared" si="246"/>
        <v>10750</v>
      </c>
      <c r="GG86" s="54">
        <f t="shared" si="246"/>
        <v>10750</v>
      </c>
      <c r="GH86" s="54">
        <f t="shared" si="246"/>
        <v>10750</v>
      </c>
      <c r="GI86" s="54">
        <f t="shared" si="246"/>
        <v>10750</v>
      </c>
      <c r="GJ86" s="54">
        <f t="shared" si="246"/>
        <v>10750</v>
      </c>
      <c r="GK86" s="54">
        <f t="shared" si="246"/>
        <v>10750</v>
      </c>
      <c r="GL86" s="54">
        <f t="shared" si="246"/>
        <v>10750</v>
      </c>
      <c r="GM86" s="54">
        <f t="shared" si="246"/>
        <v>10750</v>
      </c>
      <c r="GN86" s="54">
        <f t="shared" si="246"/>
        <v>10750</v>
      </c>
      <c r="GO86" s="54">
        <f t="shared" si="246"/>
        <v>10750</v>
      </c>
      <c r="GP86" s="54">
        <f t="shared" si="246"/>
        <v>10750</v>
      </c>
      <c r="GQ86" s="54">
        <f t="shared" si="246"/>
        <v>10750</v>
      </c>
      <c r="GR86" s="54">
        <f t="shared" si="246"/>
        <v>10750</v>
      </c>
      <c r="GS86" s="54">
        <f t="shared" si="246"/>
        <v>10750</v>
      </c>
      <c r="GT86" s="54">
        <f t="shared" si="246"/>
        <v>10750</v>
      </c>
      <c r="GU86" s="54">
        <f t="shared" si="246"/>
        <v>10750</v>
      </c>
      <c r="GV86" s="54">
        <f t="shared" si="246"/>
        <v>10750</v>
      </c>
      <c r="GW86" s="54">
        <f t="shared" si="246"/>
        <v>10750</v>
      </c>
      <c r="GX86" s="54">
        <f t="shared" si="246"/>
        <v>10750</v>
      </c>
      <c r="GY86" s="54">
        <f t="shared" si="246"/>
        <v>10750</v>
      </c>
      <c r="GZ86" s="54">
        <f t="shared" si="246"/>
        <v>10750</v>
      </c>
      <c r="HA86" s="54">
        <f t="shared" si="246"/>
        <v>10750</v>
      </c>
      <c r="HB86" s="54">
        <f t="shared" si="246"/>
        <v>10750</v>
      </c>
      <c r="HC86" s="54">
        <f t="shared" si="246"/>
        <v>10750</v>
      </c>
      <c r="HD86" s="54">
        <f t="shared" si="246"/>
        <v>10750</v>
      </c>
      <c r="HE86" s="54">
        <f t="shared" si="246"/>
        <v>10750</v>
      </c>
      <c r="HF86" s="54">
        <f t="shared" si="246"/>
        <v>10750</v>
      </c>
      <c r="HG86" s="54">
        <f t="shared" si="246"/>
        <v>10750</v>
      </c>
      <c r="HH86" s="54">
        <f t="shared" si="246"/>
        <v>10750</v>
      </c>
      <c r="HI86" s="54">
        <f t="shared" si="246"/>
        <v>10750</v>
      </c>
      <c r="HJ86" s="54">
        <f t="shared" si="246"/>
        <v>10750</v>
      </c>
      <c r="HK86" s="54">
        <f t="shared" si="246"/>
        <v>10750</v>
      </c>
      <c r="HL86" s="54">
        <f t="shared" si="246"/>
        <v>10750</v>
      </c>
      <c r="HM86" s="54">
        <f t="shared" si="246"/>
        <v>10750</v>
      </c>
      <c r="HN86" s="54">
        <f t="shared" si="246"/>
        <v>10750</v>
      </c>
      <c r="HO86" s="54">
        <f t="shared" si="246"/>
        <v>10750</v>
      </c>
      <c r="HP86" s="54">
        <f t="shared" si="246"/>
        <v>10750</v>
      </c>
      <c r="HQ86" s="54">
        <f t="shared" si="246"/>
        <v>10750</v>
      </c>
      <c r="HR86" s="54">
        <f t="shared" si="246"/>
        <v>10750</v>
      </c>
      <c r="HS86" s="54">
        <f t="shared" si="246"/>
        <v>10750</v>
      </c>
      <c r="HT86" s="54">
        <f t="shared" si="246"/>
        <v>10750</v>
      </c>
      <c r="HU86" s="54">
        <f t="shared" si="246"/>
        <v>10750</v>
      </c>
      <c r="HV86" s="54">
        <f t="shared" si="246"/>
        <v>10750</v>
      </c>
      <c r="HW86" s="54">
        <f t="shared" ref="HW86:IR86" si="247">HW88+(HW65/2)</f>
        <v>10750</v>
      </c>
      <c r="HX86" s="54">
        <f t="shared" si="247"/>
        <v>10750</v>
      </c>
      <c r="HY86" s="54">
        <f t="shared" si="247"/>
        <v>10750</v>
      </c>
      <c r="HZ86" s="54">
        <f t="shared" si="247"/>
        <v>10750</v>
      </c>
      <c r="IA86" s="54">
        <f t="shared" si="247"/>
        <v>10750</v>
      </c>
      <c r="IB86" s="54">
        <f t="shared" si="247"/>
        <v>10750</v>
      </c>
      <c r="IC86" s="54">
        <f t="shared" si="247"/>
        <v>10750</v>
      </c>
      <c r="ID86" s="54">
        <f t="shared" si="247"/>
        <v>10750</v>
      </c>
      <c r="IE86" s="54">
        <f t="shared" si="247"/>
        <v>10750</v>
      </c>
      <c r="IF86" s="54">
        <f t="shared" si="247"/>
        <v>10750</v>
      </c>
      <c r="IG86" s="54">
        <f t="shared" si="247"/>
        <v>10750</v>
      </c>
      <c r="IH86" s="54">
        <f t="shared" si="247"/>
        <v>10750</v>
      </c>
      <c r="II86" s="54">
        <f t="shared" si="247"/>
        <v>10750</v>
      </c>
      <c r="IJ86" s="54">
        <f t="shared" si="247"/>
        <v>10750</v>
      </c>
      <c r="IK86" s="54">
        <f t="shared" si="247"/>
        <v>10750</v>
      </c>
      <c r="IL86" s="54">
        <f t="shared" si="247"/>
        <v>10750</v>
      </c>
      <c r="IM86" s="54">
        <f t="shared" si="247"/>
        <v>10750</v>
      </c>
      <c r="IN86" s="54">
        <f t="shared" si="247"/>
        <v>10750</v>
      </c>
      <c r="IO86" s="54">
        <f t="shared" si="247"/>
        <v>10750</v>
      </c>
      <c r="IP86" s="54">
        <f t="shared" si="247"/>
        <v>10750</v>
      </c>
      <c r="IQ86" s="54">
        <f t="shared" si="247"/>
        <v>10750</v>
      </c>
      <c r="IR86" s="184">
        <f t="shared" si="247"/>
        <v>10750</v>
      </c>
    </row>
    <row r="87" spans="1:252" s="3" customFormat="1" hidden="1" x14ac:dyDescent="0.25">
      <c r="A87" s="182"/>
      <c r="B87" s="55"/>
      <c r="C87" s="55">
        <f>IF(AND(C57&lt;1,C68=0),0,C86)</f>
        <v>487321.42857142858</v>
      </c>
      <c r="D87" s="55">
        <f t="shared" ref="D87:M87" si="248">IF(AND(D57&lt;1,D68=0),0,D86)</f>
        <v>480464.28571428574</v>
      </c>
      <c r="E87" s="55">
        <f t="shared" si="248"/>
        <v>473607.1428571429</v>
      </c>
      <c r="F87" s="55">
        <f t="shared" si="248"/>
        <v>466750.00000000006</v>
      </c>
      <c r="G87" s="55">
        <f t="shared" si="248"/>
        <v>459892.85714285722</v>
      </c>
      <c r="H87" s="55">
        <f t="shared" si="248"/>
        <v>453035.71428571438</v>
      </c>
      <c r="I87" s="55">
        <f t="shared" si="248"/>
        <v>446178.57142857154</v>
      </c>
      <c r="J87" s="55">
        <f t="shared" si="248"/>
        <v>439321.4285714287</v>
      </c>
      <c r="K87" s="55">
        <f t="shared" si="248"/>
        <v>432464.28571428586</v>
      </c>
      <c r="L87" s="55">
        <f t="shared" si="248"/>
        <v>425607.14285714302</v>
      </c>
      <c r="M87" s="55">
        <f t="shared" si="248"/>
        <v>418750.00000000017</v>
      </c>
      <c r="N87" s="55">
        <f t="shared" ref="N87:BY87" si="249">IF(AND(N57&lt;1,N68=0),0,N86)</f>
        <v>411892.85714285733</v>
      </c>
      <c r="O87" s="55">
        <f t="shared" si="249"/>
        <v>405035.71428571449</v>
      </c>
      <c r="P87" s="55">
        <f t="shared" si="249"/>
        <v>398178.57142857159</v>
      </c>
      <c r="Q87" s="55">
        <f t="shared" si="249"/>
        <v>391321.4285714287</v>
      </c>
      <c r="R87" s="55">
        <f t="shared" si="249"/>
        <v>384464.28571428586</v>
      </c>
      <c r="S87" s="55">
        <f t="shared" si="249"/>
        <v>377607.14285714302</v>
      </c>
      <c r="T87" s="55">
        <f t="shared" si="249"/>
        <v>370750.00000000012</v>
      </c>
      <c r="U87" s="55">
        <f t="shared" si="249"/>
        <v>363892.85714285722</v>
      </c>
      <c r="V87" s="55">
        <f t="shared" si="249"/>
        <v>357035.71428571438</v>
      </c>
      <c r="W87" s="55">
        <f t="shared" si="249"/>
        <v>350178.57142857154</v>
      </c>
      <c r="X87" s="55">
        <f t="shared" si="249"/>
        <v>343321.42857142864</v>
      </c>
      <c r="Y87" s="55">
        <f t="shared" si="249"/>
        <v>336464.28571428574</v>
      </c>
      <c r="Z87" s="55">
        <f t="shared" si="249"/>
        <v>329607.1428571429</v>
      </c>
      <c r="AA87" s="55">
        <f t="shared" si="249"/>
        <v>322750.00000000006</v>
      </c>
      <c r="AB87" s="55">
        <f t="shared" si="249"/>
        <v>315892.85714285716</v>
      </c>
      <c r="AC87" s="55">
        <f t="shared" si="249"/>
        <v>309035.71428571426</v>
      </c>
      <c r="AD87" s="55">
        <f t="shared" si="249"/>
        <v>302178.57142857142</v>
      </c>
      <c r="AE87" s="55">
        <f t="shared" si="249"/>
        <v>295321.42857142858</v>
      </c>
      <c r="AF87" s="55">
        <f t="shared" si="249"/>
        <v>288464.28571428568</v>
      </c>
      <c r="AG87" s="55">
        <f t="shared" si="249"/>
        <v>281607.14285714278</v>
      </c>
      <c r="AH87" s="55">
        <f t="shared" si="249"/>
        <v>274749.99999999994</v>
      </c>
      <c r="AI87" s="55">
        <f t="shared" si="249"/>
        <v>267892.8571428571</v>
      </c>
      <c r="AJ87" s="55">
        <f t="shared" si="249"/>
        <v>261035.71428571426</v>
      </c>
      <c r="AK87" s="55">
        <f t="shared" si="249"/>
        <v>254178.57142857139</v>
      </c>
      <c r="AL87" s="55">
        <f t="shared" si="249"/>
        <v>247321.42857142852</v>
      </c>
      <c r="AM87" s="55">
        <f t="shared" si="249"/>
        <v>240464.28571428568</v>
      </c>
      <c r="AN87" s="55">
        <f t="shared" si="249"/>
        <v>233607.14285714284</v>
      </c>
      <c r="AO87" s="55">
        <f t="shared" si="249"/>
        <v>226749.99999999997</v>
      </c>
      <c r="AP87" s="55">
        <f t="shared" si="249"/>
        <v>219892.8571428571</v>
      </c>
      <c r="AQ87" s="55">
        <f t="shared" si="249"/>
        <v>213035.71428571426</v>
      </c>
      <c r="AR87" s="55">
        <f t="shared" si="249"/>
        <v>206178.57142857142</v>
      </c>
      <c r="AS87" s="55">
        <f t="shared" si="249"/>
        <v>199321.42857142855</v>
      </c>
      <c r="AT87" s="55">
        <f t="shared" si="249"/>
        <v>192464.28571428568</v>
      </c>
      <c r="AU87" s="55">
        <f t="shared" si="249"/>
        <v>185607.14285714284</v>
      </c>
      <c r="AV87" s="55">
        <f t="shared" si="249"/>
        <v>178750</v>
      </c>
      <c r="AW87" s="55">
        <f t="shared" si="249"/>
        <v>171892.85714285713</v>
      </c>
      <c r="AX87" s="55">
        <f t="shared" si="249"/>
        <v>165035.71428571426</v>
      </c>
      <c r="AY87" s="55">
        <f t="shared" si="249"/>
        <v>158178.57142857142</v>
      </c>
      <c r="AZ87" s="55">
        <f t="shared" si="249"/>
        <v>151321.42857142858</v>
      </c>
      <c r="BA87" s="55">
        <f t="shared" si="249"/>
        <v>144464.28571428571</v>
      </c>
      <c r="BB87" s="55">
        <f t="shared" si="249"/>
        <v>140892.85714285713</v>
      </c>
      <c r="BC87" s="55">
        <f t="shared" si="249"/>
        <v>90750</v>
      </c>
      <c r="BD87" s="55">
        <f t="shared" si="249"/>
        <v>90750</v>
      </c>
      <c r="BE87" s="55">
        <f t="shared" si="249"/>
        <v>90750</v>
      </c>
      <c r="BF87" s="55">
        <f t="shared" si="249"/>
        <v>90750</v>
      </c>
      <c r="BG87" s="55">
        <f t="shared" si="249"/>
        <v>90750</v>
      </c>
      <c r="BH87" s="55">
        <f t="shared" si="249"/>
        <v>90750</v>
      </c>
      <c r="BI87" s="55">
        <f t="shared" si="249"/>
        <v>90750</v>
      </c>
      <c r="BJ87" s="55">
        <f t="shared" si="249"/>
        <v>90750</v>
      </c>
      <c r="BK87" s="55">
        <f t="shared" si="249"/>
        <v>90750</v>
      </c>
      <c r="BL87" s="55">
        <f t="shared" si="249"/>
        <v>90750</v>
      </c>
      <c r="BM87" s="55">
        <f t="shared" si="249"/>
        <v>90270</v>
      </c>
      <c r="BN87" s="55">
        <f t="shared" si="249"/>
        <v>89310</v>
      </c>
      <c r="BO87" s="55">
        <f t="shared" si="249"/>
        <v>88350</v>
      </c>
      <c r="BP87" s="55">
        <f t="shared" si="249"/>
        <v>87390</v>
      </c>
      <c r="BQ87" s="55">
        <f t="shared" si="249"/>
        <v>86430</v>
      </c>
      <c r="BR87" s="55">
        <f t="shared" si="249"/>
        <v>85470</v>
      </c>
      <c r="BS87" s="55">
        <f t="shared" si="249"/>
        <v>84510</v>
      </c>
      <c r="BT87" s="55">
        <f t="shared" si="249"/>
        <v>83550</v>
      </c>
      <c r="BU87" s="55">
        <f t="shared" si="249"/>
        <v>82590</v>
      </c>
      <c r="BV87" s="55">
        <f t="shared" si="249"/>
        <v>81630</v>
      </c>
      <c r="BW87" s="55">
        <f t="shared" si="249"/>
        <v>80670</v>
      </c>
      <c r="BX87" s="55">
        <f t="shared" si="249"/>
        <v>79710</v>
      </c>
      <c r="BY87" s="55">
        <f t="shared" si="249"/>
        <v>78750</v>
      </c>
      <c r="BZ87" s="55">
        <f t="shared" ref="BZ87:EK87" si="250">IF(AND(BZ57&lt;1,BZ68=0),0,BZ86)</f>
        <v>77790</v>
      </c>
      <c r="CA87" s="55">
        <f t="shared" si="250"/>
        <v>76830</v>
      </c>
      <c r="CB87" s="55">
        <f t="shared" si="250"/>
        <v>75870</v>
      </c>
      <c r="CC87" s="55">
        <f t="shared" si="250"/>
        <v>74910</v>
      </c>
      <c r="CD87" s="55">
        <f t="shared" si="250"/>
        <v>73950</v>
      </c>
      <c r="CE87" s="55">
        <f t="shared" si="250"/>
        <v>72990</v>
      </c>
      <c r="CF87" s="55">
        <f t="shared" si="250"/>
        <v>72030</v>
      </c>
      <c r="CG87" s="55">
        <f t="shared" si="250"/>
        <v>71070</v>
      </c>
      <c r="CH87" s="55">
        <f t="shared" si="250"/>
        <v>70110</v>
      </c>
      <c r="CI87" s="55">
        <f t="shared" si="250"/>
        <v>69150</v>
      </c>
      <c r="CJ87" s="55">
        <f t="shared" si="250"/>
        <v>68190</v>
      </c>
      <c r="CK87" s="55">
        <f t="shared" si="250"/>
        <v>67230</v>
      </c>
      <c r="CL87" s="55">
        <f t="shared" si="250"/>
        <v>66270</v>
      </c>
      <c r="CM87" s="55">
        <f t="shared" si="250"/>
        <v>65310</v>
      </c>
      <c r="CN87" s="55">
        <f t="shared" si="250"/>
        <v>64350</v>
      </c>
      <c r="CO87" s="55">
        <f t="shared" si="250"/>
        <v>63390</v>
      </c>
      <c r="CP87" s="55">
        <f t="shared" si="250"/>
        <v>62430</v>
      </c>
      <c r="CQ87" s="55">
        <f t="shared" si="250"/>
        <v>61470</v>
      </c>
      <c r="CR87" s="55">
        <f t="shared" si="250"/>
        <v>60510</v>
      </c>
      <c r="CS87" s="55">
        <f t="shared" si="250"/>
        <v>59550</v>
      </c>
      <c r="CT87" s="55">
        <f t="shared" si="250"/>
        <v>58590</v>
      </c>
      <c r="CU87" s="55">
        <f t="shared" si="250"/>
        <v>57630</v>
      </c>
      <c r="CV87" s="55">
        <f t="shared" si="250"/>
        <v>56670</v>
      </c>
      <c r="CW87" s="55">
        <f t="shared" si="250"/>
        <v>55710</v>
      </c>
      <c r="CX87" s="55">
        <f t="shared" si="250"/>
        <v>54750</v>
      </c>
      <c r="CY87" s="55">
        <f t="shared" si="250"/>
        <v>53790</v>
      </c>
      <c r="CZ87" s="55">
        <f t="shared" si="250"/>
        <v>52830</v>
      </c>
      <c r="DA87" s="55">
        <f t="shared" si="250"/>
        <v>51870</v>
      </c>
      <c r="DB87" s="55">
        <f t="shared" si="250"/>
        <v>50910</v>
      </c>
      <c r="DC87" s="55">
        <f t="shared" si="250"/>
        <v>49950</v>
      </c>
      <c r="DD87" s="55">
        <f t="shared" si="250"/>
        <v>48990</v>
      </c>
      <c r="DE87" s="55">
        <f t="shared" si="250"/>
        <v>48030</v>
      </c>
      <c r="DF87" s="55">
        <f t="shared" si="250"/>
        <v>47070</v>
      </c>
      <c r="DG87" s="55">
        <f t="shared" si="250"/>
        <v>46110</v>
      </c>
      <c r="DH87" s="55">
        <f t="shared" si="250"/>
        <v>45150</v>
      </c>
      <c r="DI87" s="55">
        <f t="shared" si="250"/>
        <v>44190</v>
      </c>
      <c r="DJ87" s="55">
        <f t="shared" si="250"/>
        <v>43230</v>
      </c>
      <c r="DK87" s="55">
        <f t="shared" si="250"/>
        <v>42270</v>
      </c>
      <c r="DL87" s="55">
        <f t="shared" si="250"/>
        <v>41310</v>
      </c>
      <c r="DM87" s="55">
        <f t="shared" si="250"/>
        <v>40350</v>
      </c>
      <c r="DN87" s="55">
        <f t="shared" si="250"/>
        <v>39390</v>
      </c>
      <c r="DO87" s="55">
        <f t="shared" si="250"/>
        <v>38430</v>
      </c>
      <c r="DP87" s="55">
        <f t="shared" si="250"/>
        <v>37470</v>
      </c>
      <c r="DQ87" s="55">
        <f t="shared" si="250"/>
        <v>36510</v>
      </c>
      <c r="DR87" s="55">
        <f t="shared" si="250"/>
        <v>35550</v>
      </c>
      <c r="DS87" s="55">
        <f t="shared" si="250"/>
        <v>34590</v>
      </c>
      <c r="DT87" s="55">
        <f t="shared" si="250"/>
        <v>33630</v>
      </c>
      <c r="DU87" s="55">
        <f t="shared" si="250"/>
        <v>32670</v>
      </c>
      <c r="DV87" s="55">
        <f t="shared" si="250"/>
        <v>31710</v>
      </c>
      <c r="DW87" s="55">
        <f t="shared" si="250"/>
        <v>30750</v>
      </c>
      <c r="DX87" s="55">
        <f t="shared" si="250"/>
        <v>29790</v>
      </c>
      <c r="DY87" s="55">
        <f t="shared" si="250"/>
        <v>28830</v>
      </c>
      <c r="DZ87" s="55">
        <f t="shared" si="250"/>
        <v>27870</v>
      </c>
      <c r="EA87" s="55">
        <f t="shared" si="250"/>
        <v>26910</v>
      </c>
      <c r="EB87" s="55">
        <f t="shared" si="250"/>
        <v>25950</v>
      </c>
      <c r="EC87" s="55">
        <f t="shared" si="250"/>
        <v>24990</v>
      </c>
      <c r="ED87" s="55">
        <f t="shared" si="250"/>
        <v>24030</v>
      </c>
      <c r="EE87" s="55">
        <f t="shared" si="250"/>
        <v>23070</v>
      </c>
      <c r="EF87" s="55">
        <f t="shared" si="250"/>
        <v>22110</v>
      </c>
      <c r="EG87" s="55">
        <f t="shared" si="250"/>
        <v>21190</v>
      </c>
      <c r="EH87" s="55">
        <f t="shared" si="250"/>
        <v>0</v>
      </c>
      <c r="EI87" s="55">
        <f t="shared" si="250"/>
        <v>0</v>
      </c>
      <c r="EJ87" s="55">
        <f t="shared" si="250"/>
        <v>0</v>
      </c>
      <c r="EK87" s="55">
        <f t="shared" si="250"/>
        <v>0</v>
      </c>
      <c r="EL87" s="55">
        <f t="shared" ref="EL87:GW87" si="251">IF(AND(EL57&lt;1,EL68=0),0,EL86)</f>
        <v>0</v>
      </c>
      <c r="EM87" s="55">
        <f t="shared" si="251"/>
        <v>0</v>
      </c>
      <c r="EN87" s="55">
        <f t="shared" si="251"/>
        <v>0</v>
      </c>
      <c r="EO87" s="55">
        <f t="shared" si="251"/>
        <v>0</v>
      </c>
      <c r="EP87" s="55">
        <f t="shared" si="251"/>
        <v>0</v>
      </c>
      <c r="EQ87" s="55">
        <f t="shared" si="251"/>
        <v>0</v>
      </c>
      <c r="ER87" s="55">
        <f t="shared" si="251"/>
        <v>0</v>
      </c>
      <c r="ES87" s="55">
        <f t="shared" si="251"/>
        <v>0</v>
      </c>
      <c r="ET87" s="55">
        <f t="shared" si="251"/>
        <v>0</v>
      </c>
      <c r="EU87" s="55">
        <f t="shared" si="251"/>
        <v>0</v>
      </c>
      <c r="EV87" s="55">
        <f t="shared" si="251"/>
        <v>0</v>
      </c>
      <c r="EW87" s="55">
        <f t="shared" si="251"/>
        <v>0</v>
      </c>
      <c r="EX87" s="55">
        <f t="shared" si="251"/>
        <v>0</v>
      </c>
      <c r="EY87" s="55">
        <f t="shared" si="251"/>
        <v>0</v>
      </c>
      <c r="EZ87" s="55">
        <f t="shared" si="251"/>
        <v>0</v>
      </c>
      <c r="FA87" s="55">
        <f t="shared" si="251"/>
        <v>0</v>
      </c>
      <c r="FB87" s="55">
        <f t="shared" si="251"/>
        <v>0</v>
      </c>
      <c r="FC87" s="55">
        <f t="shared" si="251"/>
        <v>0</v>
      </c>
      <c r="FD87" s="55">
        <f t="shared" si="251"/>
        <v>0</v>
      </c>
      <c r="FE87" s="55">
        <f t="shared" si="251"/>
        <v>0</v>
      </c>
      <c r="FF87" s="55">
        <f t="shared" si="251"/>
        <v>0</v>
      </c>
      <c r="FG87" s="55">
        <f t="shared" si="251"/>
        <v>0</v>
      </c>
      <c r="FH87" s="55">
        <f t="shared" si="251"/>
        <v>0</v>
      </c>
      <c r="FI87" s="55">
        <f t="shared" si="251"/>
        <v>0</v>
      </c>
      <c r="FJ87" s="55">
        <f t="shared" si="251"/>
        <v>0</v>
      </c>
      <c r="FK87" s="55">
        <f t="shared" si="251"/>
        <v>0</v>
      </c>
      <c r="FL87" s="55">
        <f t="shared" si="251"/>
        <v>0</v>
      </c>
      <c r="FM87" s="55">
        <f t="shared" si="251"/>
        <v>0</v>
      </c>
      <c r="FN87" s="55">
        <f t="shared" si="251"/>
        <v>0</v>
      </c>
      <c r="FO87" s="55">
        <f t="shared" si="251"/>
        <v>0</v>
      </c>
      <c r="FP87" s="55">
        <f t="shared" si="251"/>
        <v>0</v>
      </c>
      <c r="FQ87" s="55">
        <f t="shared" si="251"/>
        <v>0</v>
      </c>
      <c r="FR87" s="55">
        <f t="shared" si="251"/>
        <v>0</v>
      </c>
      <c r="FS87" s="55">
        <f t="shared" si="251"/>
        <v>0</v>
      </c>
      <c r="FT87" s="55">
        <f t="shared" si="251"/>
        <v>0</v>
      </c>
      <c r="FU87" s="55">
        <f t="shared" si="251"/>
        <v>0</v>
      </c>
      <c r="FV87" s="55">
        <f t="shared" si="251"/>
        <v>0</v>
      </c>
      <c r="FW87" s="55">
        <f t="shared" si="251"/>
        <v>0</v>
      </c>
      <c r="FX87" s="55">
        <f t="shared" si="251"/>
        <v>0</v>
      </c>
      <c r="FY87" s="55">
        <f t="shared" si="251"/>
        <v>0</v>
      </c>
      <c r="FZ87" s="55">
        <f t="shared" si="251"/>
        <v>0</v>
      </c>
      <c r="GA87" s="55">
        <f t="shared" si="251"/>
        <v>0</v>
      </c>
      <c r="GB87" s="55">
        <f t="shared" si="251"/>
        <v>0</v>
      </c>
      <c r="GC87" s="55">
        <f t="shared" si="251"/>
        <v>0</v>
      </c>
      <c r="GD87" s="55">
        <f t="shared" si="251"/>
        <v>0</v>
      </c>
      <c r="GE87" s="55">
        <f t="shared" si="251"/>
        <v>0</v>
      </c>
      <c r="GF87" s="55">
        <f t="shared" si="251"/>
        <v>0</v>
      </c>
      <c r="GG87" s="55">
        <f t="shared" si="251"/>
        <v>0</v>
      </c>
      <c r="GH87" s="55">
        <f t="shared" si="251"/>
        <v>0</v>
      </c>
      <c r="GI87" s="55">
        <f t="shared" si="251"/>
        <v>0</v>
      </c>
      <c r="GJ87" s="55">
        <f t="shared" si="251"/>
        <v>0</v>
      </c>
      <c r="GK87" s="55">
        <f t="shared" si="251"/>
        <v>0</v>
      </c>
      <c r="GL87" s="55">
        <f t="shared" si="251"/>
        <v>0</v>
      </c>
      <c r="GM87" s="55">
        <f t="shared" si="251"/>
        <v>0</v>
      </c>
      <c r="GN87" s="55">
        <f t="shared" si="251"/>
        <v>0</v>
      </c>
      <c r="GO87" s="55">
        <f t="shared" si="251"/>
        <v>0</v>
      </c>
      <c r="GP87" s="55">
        <f t="shared" si="251"/>
        <v>0</v>
      </c>
      <c r="GQ87" s="55">
        <f t="shared" si="251"/>
        <v>0</v>
      </c>
      <c r="GR87" s="55">
        <f t="shared" si="251"/>
        <v>0</v>
      </c>
      <c r="GS87" s="55">
        <f t="shared" si="251"/>
        <v>0</v>
      </c>
      <c r="GT87" s="55">
        <f t="shared" si="251"/>
        <v>0</v>
      </c>
      <c r="GU87" s="55">
        <f t="shared" si="251"/>
        <v>0</v>
      </c>
      <c r="GV87" s="55">
        <f t="shared" si="251"/>
        <v>0</v>
      </c>
      <c r="GW87" s="55">
        <f t="shared" si="251"/>
        <v>0</v>
      </c>
      <c r="GX87" s="55">
        <f t="shared" ref="GX87:IR87" si="252">IF(AND(GX57&lt;1,GX68=0),0,GX86)</f>
        <v>0</v>
      </c>
      <c r="GY87" s="55">
        <f t="shared" si="252"/>
        <v>0</v>
      </c>
      <c r="GZ87" s="55">
        <f t="shared" si="252"/>
        <v>0</v>
      </c>
      <c r="HA87" s="55">
        <f t="shared" si="252"/>
        <v>0</v>
      </c>
      <c r="HB87" s="55">
        <f t="shared" si="252"/>
        <v>0</v>
      </c>
      <c r="HC87" s="55">
        <f t="shared" si="252"/>
        <v>0</v>
      </c>
      <c r="HD87" s="55">
        <f t="shared" si="252"/>
        <v>0</v>
      </c>
      <c r="HE87" s="55">
        <f t="shared" si="252"/>
        <v>0</v>
      </c>
      <c r="HF87" s="55">
        <f t="shared" si="252"/>
        <v>0</v>
      </c>
      <c r="HG87" s="55">
        <f t="shared" si="252"/>
        <v>0</v>
      </c>
      <c r="HH87" s="55">
        <f t="shared" si="252"/>
        <v>0</v>
      </c>
      <c r="HI87" s="55">
        <f t="shared" si="252"/>
        <v>0</v>
      </c>
      <c r="HJ87" s="55">
        <f t="shared" si="252"/>
        <v>0</v>
      </c>
      <c r="HK87" s="55">
        <f t="shared" si="252"/>
        <v>0</v>
      </c>
      <c r="HL87" s="55">
        <f t="shared" si="252"/>
        <v>0</v>
      </c>
      <c r="HM87" s="55">
        <f t="shared" si="252"/>
        <v>0</v>
      </c>
      <c r="HN87" s="55">
        <f t="shared" si="252"/>
        <v>0</v>
      </c>
      <c r="HO87" s="55">
        <f t="shared" si="252"/>
        <v>0</v>
      </c>
      <c r="HP87" s="55">
        <f t="shared" si="252"/>
        <v>0</v>
      </c>
      <c r="HQ87" s="55">
        <f t="shared" si="252"/>
        <v>0</v>
      </c>
      <c r="HR87" s="55">
        <f t="shared" si="252"/>
        <v>0</v>
      </c>
      <c r="HS87" s="55">
        <f t="shared" si="252"/>
        <v>0</v>
      </c>
      <c r="HT87" s="55">
        <f t="shared" si="252"/>
        <v>0</v>
      </c>
      <c r="HU87" s="55">
        <f t="shared" si="252"/>
        <v>0</v>
      </c>
      <c r="HV87" s="55">
        <f t="shared" si="252"/>
        <v>0</v>
      </c>
      <c r="HW87" s="55">
        <f t="shared" si="252"/>
        <v>0</v>
      </c>
      <c r="HX87" s="55">
        <f t="shared" si="252"/>
        <v>0</v>
      </c>
      <c r="HY87" s="55">
        <f t="shared" si="252"/>
        <v>0</v>
      </c>
      <c r="HZ87" s="55">
        <f t="shared" si="252"/>
        <v>0</v>
      </c>
      <c r="IA87" s="55">
        <f t="shared" si="252"/>
        <v>0</v>
      </c>
      <c r="IB87" s="55">
        <f t="shared" si="252"/>
        <v>0</v>
      </c>
      <c r="IC87" s="55">
        <f t="shared" si="252"/>
        <v>0</v>
      </c>
      <c r="ID87" s="55">
        <f t="shared" si="252"/>
        <v>0</v>
      </c>
      <c r="IE87" s="55">
        <f t="shared" si="252"/>
        <v>0</v>
      </c>
      <c r="IF87" s="55">
        <f t="shared" si="252"/>
        <v>0</v>
      </c>
      <c r="IG87" s="55">
        <f t="shared" si="252"/>
        <v>0</v>
      </c>
      <c r="IH87" s="55">
        <f t="shared" si="252"/>
        <v>0</v>
      </c>
      <c r="II87" s="55">
        <f t="shared" si="252"/>
        <v>0</v>
      </c>
      <c r="IJ87" s="55">
        <f t="shared" si="252"/>
        <v>0</v>
      </c>
      <c r="IK87" s="55">
        <f t="shared" si="252"/>
        <v>0</v>
      </c>
      <c r="IL87" s="55">
        <f t="shared" si="252"/>
        <v>0</v>
      </c>
      <c r="IM87" s="55">
        <f t="shared" si="252"/>
        <v>0</v>
      </c>
      <c r="IN87" s="55">
        <f t="shared" si="252"/>
        <v>0</v>
      </c>
      <c r="IO87" s="55">
        <f t="shared" si="252"/>
        <v>0</v>
      </c>
      <c r="IP87" s="55">
        <f t="shared" si="252"/>
        <v>0</v>
      </c>
      <c r="IQ87" s="55">
        <f t="shared" si="252"/>
        <v>0</v>
      </c>
      <c r="IR87" s="185">
        <f t="shared" si="252"/>
        <v>0</v>
      </c>
    </row>
    <row r="88" spans="1:252" s="3" customFormat="1" hidden="1" x14ac:dyDescent="0.25">
      <c r="A88" s="182"/>
      <c r="B88" s="55">
        <f>B84</f>
        <v>490750</v>
      </c>
      <c r="C88" s="55">
        <f t="shared" ref="C88:BN88" si="253">(IF(B147=1,B88,C85))</f>
        <v>483892.85714285716</v>
      </c>
      <c r="D88" s="55">
        <f t="shared" si="253"/>
        <v>477035.71428571432</v>
      </c>
      <c r="E88" s="55">
        <f t="shared" si="253"/>
        <v>470178.57142857148</v>
      </c>
      <c r="F88" s="55">
        <f t="shared" si="253"/>
        <v>463321.42857142864</v>
      </c>
      <c r="G88" s="55">
        <f t="shared" si="253"/>
        <v>456464.2857142858</v>
      </c>
      <c r="H88" s="55">
        <f t="shared" si="253"/>
        <v>449607.14285714296</v>
      </c>
      <c r="I88" s="55">
        <f t="shared" si="253"/>
        <v>442750.00000000012</v>
      </c>
      <c r="J88" s="55">
        <f t="shared" si="253"/>
        <v>435892.85714285728</v>
      </c>
      <c r="K88" s="55">
        <f t="shared" si="253"/>
        <v>429035.71428571444</v>
      </c>
      <c r="L88" s="55">
        <f t="shared" si="253"/>
        <v>422178.57142857159</v>
      </c>
      <c r="M88" s="55">
        <f t="shared" si="253"/>
        <v>415321.42857142875</v>
      </c>
      <c r="N88" s="55">
        <f t="shared" si="253"/>
        <v>408464.28571428591</v>
      </c>
      <c r="O88" s="55">
        <f t="shared" si="253"/>
        <v>401607.14285714307</v>
      </c>
      <c r="P88" s="55">
        <f t="shared" si="253"/>
        <v>394750.00000000017</v>
      </c>
      <c r="Q88" s="55">
        <f t="shared" si="253"/>
        <v>387892.85714285728</v>
      </c>
      <c r="R88" s="55">
        <f t="shared" si="253"/>
        <v>381035.71428571444</v>
      </c>
      <c r="S88" s="55">
        <f t="shared" si="253"/>
        <v>374178.57142857159</v>
      </c>
      <c r="T88" s="55">
        <f t="shared" si="253"/>
        <v>367321.4285714287</v>
      </c>
      <c r="U88" s="55">
        <f t="shared" si="253"/>
        <v>360464.2857142858</v>
      </c>
      <c r="V88" s="55">
        <f t="shared" si="253"/>
        <v>353607.14285714296</v>
      </c>
      <c r="W88" s="55">
        <f t="shared" si="253"/>
        <v>346750.00000000012</v>
      </c>
      <c r="X88" s="55">
        <f t="shared" si="253"/>
        <v>339892.85714285722</v>
      </c>
      <c r="Y88" s="55">
        <f t="shared" si="253"/>
        <v>333035.71428571432</v>
      </c>
      <c r="Z88" s="55">
        <f t="shared" si="253"/>
        <v>326178.57142857148</v>
      </c>
      <c r="AA88" s="55">
        <f t="shared" si="253"/>
        <v>319321.42857142864</v>
      </c>
      <c r="AB88" s="55">
        <f t="shared" si="253"/>
        <v>312464.28571428574</v>
      </c>
      <c r="AC88" s="55">
        <f t="shared" si="253"/>
        <v>305607.14285714284</v>
      </c>
      <c r="AD88" s="55">
        <f t="shared" si="253"/>
        <v>298750</v>
      </c>
      <c r="AE88" s="55">
        <f t="shared" si="253"/>
        <v>291892.85714285716</v>
      </c>
      <c r="AF88" s="55">
        <f t="shared" si="253"/>
        <v>285035.71428571426</v>
      </c>
      <c r="AG88" s="55">
        <f t="shared" si="253"/>
        <v>278178.57142857136</v>
      </c>
      <c r="AH88" s="55">
        <f t="shared" si="253"/>
        <v>271321.42857142852</v>
      </c>
      <c r="AI88" s="55">
        <f t="shared" si="253"/>
        <v>264464.28571428568</v>
      </c>
      <c r="AJ88" s="55">
        <f t="shared" si="253"/>
        <v>257607.14285714284</v>
      </c>
      <c r="AK88" s="55">
        <f t="shared" si="253"/>
        <v>250749.99999999997</v>
      </c>
      <c r="AL88" s="55">
        <f t="shared" si="253"/>
        <v>243892.8571428571</v>
      </c>
      <c r="AM88" s="55">
        <f t="shared" si="253"/>
        <v>237035.71428571426</v>
      </c>
      <c r="AN88" s="55">
        <f t="shared" si="253"/>
        <v>230178.57142857142</v>
      </c>
      <c r="AO88" s="55">
        <f t="shared" si="253"/>
        <v>223321.42857142855</v>
      </c>
      <c r="AP88" s="55">
        <f t="shared" si="253"/>
        <v>216464.28571428568</v>
      </c>
      <c r="AQ88" s="55">
        <f t="shared" si="253"/>
        <v>209607.14285714284</v>
      </c>
      <c r="AR88" s="55">
        <f t="shared" si="253"/>
        <v>202750</v>
      </c>
      <c r="AS88" s="55">
        <f t="shared" si="253"/>
        <v>195892.85714285713</v>
      </c>
      <c r="AT88" s="55">
        <f t="shared" si="253"/>
        <v>189035.71428571426</v>
      </c>
      <c r="AU88" s="55">
        <f t="shared" si="253"/>
        <v>182178.57142857142</v>
      </c>
      <c r="AV88" s="55">
        <f t="shared" si="253"/>
        <v>175321.42857142858</v>
      </c>
      <c r="AW88" s="55">
        <f t="shared" si="253"/>
        <v>168464.28571428571</v>
      </c>
      <c r="AX88" s="55">
        <f t="shared" si="253"/>
        <v>161607.14285714284</v>
      </c>
      <c r="AY88" s="55">
        <f t="shared" si="253"/>
        <v>154750</v>
      </c>
      <c r="AZ88" s="55">
        <f t="shared" si="253"/>
        <v>147892.85714285716</v>
      </c>
      <c r="BA88" s="55">
        <f t="shared" si="253"/>
        <v>141035.71428571429</v>
      </c>
      <c r="BB88" s="55">
        <f t="shared" si="253"/>
        <v>140750</v>
      </c>
      <c r="BC88" s="55">
        <f t="shared" si="253"/>
        <v>90750</v>
      </c>
      <c r="BD88" s="55">
        <f t="shared" si="253"/>
        <v>90750</v>
      </c>
      <c r="BE88" s="55">
        <f t="shared" si="253"/>
        <v>90750</v>
      </c>
      <c r="BF88" s="55">
        <f t="shared" si="253"/>
        <v>90750</v>
      </c>
      <c r="BG88" s="55">
        <f t="shared" si="253"/>
        <v>90750</v>
      </c>
      <c r="BH88" s="55">
        <f t="shared" si="253"/>
        <v>90750</v>
      </c>
      <c r="BI88" s="55">
        <f t="shared" si="253"/>
        <v>90750</v>
      </c>
      <c r="BJ88" s="55">
        <f t="shared" si="253"/>
        <v>90750</v>
      </c>
      <c r="BK88" s="55">
        <f t="shared" si="253"/>
        <v>90750</v>
      </c>
      <c r="BL88" s="55">
        <f t="shared" si="253"/>
        <v>90750</v>
      </c>
      <c r="BM88" s="55">
        <f t="shared" si="253"/>
        <v>89790</v>
      </c>
      <c r="BN88" s="55">
        <f t="shared" si="253"/>
        <v>88830</v>
      </c>
      <c r="BO88" s="55">
        <f t="shared" ref="BO88:DZ88" si="254">(IF(BN147=1,BN88,BO85))</f>
        <v>87870</v>
      </c>
      <c r="BP88" s="55">
        <f t="shared" si="254"/>
        <v>86910</v>
      </c>
      <c r="BQ88" s="55">
        <f t="shared" si="254"/>
        <v>85950</v>
      </c>
      <c r="BR88" s="55">
        <f t="shared" si="254"/>
        <v>84990</v>
      </c>
      <c r="BS88" s="55">
        <f t="shared" si="254"/>
        <v>84030</v>
      </c>
      <c r="BT88" s="55">
        <f t="shared" si="254"/>
        <v>83070</v>
      </c>
      <c r="BU88" s="55">
        <f t="shared" si="254"/>
        <v>82110</v>
      </c>
      <c r="BV88" s="55">
        <f t="shared" si="254"/>
        <v>81150</v>
      </c>
      <c r="BW88" s="55">
        <f t="shared" si="254"/>
        <v>80190</v>
      </c>
      <c r="BX88" s="55">
        <f t="shared" si="254"/>
        <v>79230</v>
      </c>
      <c r="BY88" s="55">
        <f t="shared" si="254"/>
        <v>78270</v>
      </c>
      <c r="BZ88" s="55">
        <f t="shared" si="254"/>
        <v>77310</v>
      </c>
      <c r="CA88" s="55">
        <f t="shared" si="254"/>
        <v>76350</v>
      </c>
      <c r="CB88" s="55">
        <f t="shared" si="254"/>
        <v>75390</v>
      </c>
      <c r="CC88" s="55">
        <f t="shared" si="254"/>
        <v>74430</v>
      </c>
      <c r="CD88" s="55">
        <f t="shared" si="254"/>
        <v>73470</v>
      </c>
      <c r="CE88" s="55">
        <f t="shared" si="254"/>
        <v>72510</v>
      </c>
      <c r="CF88" s="55">
        <f t="shared" si="254"/>
        <v>71550</v>
      </c>
      <c r="CG88" s="55">
        <f t="shared" si="254"/>
        <v>70590</v>
      </c>
      <c r="CH88" s="55">
        <f t="shared" si="254"/>
        <v>69630</v>
      </c>
      <c r="CI88" s="55">
        <f t="shared" si="254"/>
        <v>68670</v>
      </c>
      <c r="CJ88" s="55">
        <f t="shared" si="254"/>
        <v>67710</v>
      </c>
      <c r="CK88" s="55">
        <f t="shared" si="254"/>
        <v>66750</v>
      </c>
      <c r="CL88" s="55">
        <f t="shared" si="254"/>
        <v>65790</v>
      </c>
      <c r="CM88" s="55">
        <f t="shared" si="254"/>
        <v>64830</v>
      </c>
      <c r="CN88" s="55">
        <f t="shared" si="254"/>
        <v>63870</v>
      </c>
      <c r="CO88" s="55">
        <f t="shared" si="254"/>
        <v>62910</v>
      </c>
      <c r="CP88" s="55">
        <f t="shared" si="254"/>
        <v>61950</v>
      </c>
      <c r="CQ88" s="55">
        <f t="shared" si="254"/>
        <v>60990</v>
      </c>
      <c r="CR88" s="55">
        <f t="shared" si="254"/>
        <v>60030</v>
      </c>
      <c r="CS88" s="55">
        <f t="shared" si="254"/>
        <v>59070</v>
      </c>
      <c r="CT88" s="55">
        <f t="shared" si="254"/>
        <v>58110</v>
      </c>
      <c r="CU88" s="55">
        <f t="shared" si="254"/>
        <v>57150</v>
      </c>
      <c r="CV88" s="55">
        <f t="shared" si="254"/>
        <v>56190</v>
      </c>
      <c r="CW88" s="55">
        <f t="shared" si="254"/>
        <v>55230</v>
      </c>
      <c r="CX88" s="55">
        <f t="shared" si="254"/>
        <v>54270</v>
      </c>
      <c r="CY88" s="55">
        <f t="shared" si="254"/>
        <v>53310</v>
      </c>
      <c r="CZ88" s="55">
        <f t="shared" si="254"/>
        <v>52350</v>
      </c>
      <c r="DA88" s="55">
        <f t="shared" si="254"/>
        <v>51390</v>
      </c>
      <c r="DB88" s="55">
        <f t="shared" si="254"/>
        <v>50430</v>
      </c>
      <c r="DC88" s="55">
        <f t="shared" si="254"/>
        <v>49470</v>
      </c>
      <c r="DD88" s="55">
        <f t="shared" si="254"/>
        <v>48510</v>
      </c>
      <c r="DE88" s="55">
        <f t="shared" si="254"/>
        <v>47550</v>
      </c>
      <c r="DF88" s="55">
        <f t="shared" si="254"/>
        <v>46590</v>
      </c>
      <c r="DG88" s="55">
        <f t="shared" si="254"/>
        <v>45630</v>
      </c>
      <c r="DH88" s="55">
        <f t="shared" si="254"/>
        <v>44670</v>
      </c>
      <c r="DI88" s="55">
        <f t="shared" si="254"/>
        <v>43710</v>
      </c>
      <c r="DJ88" s="55">
        <f t="shared" si="254"/>
        <v>42750</v>
      </c>
      <c r="DK88" s="55">
        <f t="shared" si="254"/>
        <v>41790</v>
      </c>
      <c r="DL88" s="55">
        <f t="shared" si="254"/>
        <v>40830</v>
      </c>
      <c r="DM88" s="55">
        <f t="shared" si="254"/>
        <v>39870</v>
      </c>
      <c r="DN88" s="55">
        <f t="shared" si="254"/>
        <v>38910</v>
      </c>
      <c r="DO88" s="55">
        <f t="shared" si="254"/>
        <v>37950</v>
      </c>
      <c r="DP88" s="55">
        <f t="shared" si="254"/>
        <v>36990</v>
      </c>
      <c r="DQ88" s="55">
        <f t="shared" si="254"/>
        <v>36030</v>
      </c>
      <c r="DR88" s="55">
        <f t="shared" si="254"/>
        <v>35070</v>
      </c>
      <c r="DS88" s="55">
        <f t="shared" si="254"/>
        <v>34110</v>
      </c>
      <c r="DT88" s="55">
        <f t="shared" si="254"/>
        <v>33150</v>
      </c>
      <c r="DU88" s="55">
        <f t="shared" si="254"/>
        <v>32190</v>
      </c>
      <c r="DV88" s="55">
        <f t="shared" si="254"/>
        <v>31230</v>
      </c>
      <c r="DW88" s="55">
        <f t="shared" si="254"/>
        <v>30270</v>
      </c>
      <c r="DX88" s="55">
        <f t="shared" si="254"/>
        <v>29310</v>
      </c>
      <c r="DY88" s="55">
        <f t="shared" si="254"/>
        <v>28350</v>
      </c>
      <c r="DZ88" s="55">
        <f t="shared" si="254"/>
        <v>27390</v>
      </c>
      <c r="EA88" s="55">
        <f t="shared" ref="EA88:GL88" si="255">(IF(DZ147=1,DZ88,EA85))</f>
        <v>26430</v>
      </c>
      <c r="EB88" s="55">
        <f t="shared" si="255"/>
        <v>25470</v>
      </c>
      <c r="EC88" s="55">
        <f t="shared" si="255"/>
        <v>24510</v>
      </c>
      <c r="ED88" s="55">
        <f t="shared" si="255"/>
        <v>23550</v>
      </c>
      <c r="EE88" s="55">
        <f t="shared" si="255"/>
        <v>22590</v>
      </c>
      <c r="EF88" s="55">
        <f t="shared" si="255"/>
        <v>21630</v>
      </c>
      <c r="EG88" s="55">
        <f t="shared" si="255"/>
        <v>20750</v>
      </c>
      <c r="EH88" s="55">
        <f t="shared" si="255"/>
        <v>10750</v>
      </c>
      <c r="EI88" s="55">
        <f t="shared" si="255"/>
        <v>10750</v>
      </c>
      <c r="EJ88" s="55">
        <f t="shared" si="255"/>
        <v>10750</v>
      </c>
      <c r="EK88" s="55">
        <f t="shared" si="255"/>
        <v>10750</v>
      </c>
      <c r="EL88" s="55">
        <f t="shared" si="255"/>
        <v>10750</v>
      </c>
      <c r="EM88" s="55">
        <f t="shared" si="255"/>
        <v>10750</v>
      </c>
      <c r="EN88" s="55">
        <f t="shared" si="255"/>
        <v>10750</v>
      </c>
      <c r="EO88" s="55">
        <f t="shared" si="255"/>
        <v>10750</v>
      </c>
      <c r="EP88" s="55">
        <f t="shared" si="255"/>
        <v>10750</v>
      </c>
      <c r="EQ88" s="55">
        <f t="shared" si="255"/>
        <v>10750</v>
      </c>
      <c r="ER88" s="55">
        <f t="shared" si="255"/>
        <v>10750</v>
      </c>
      <c r="ES88" s="55">
        <f t="shared" si="255"/>
        <v>10750</v>
      </c>
      <c r="ET88" s="55">
        <f t="shared" si="255"/>
        <v>10750</v>
      </c>
      <c r="EU88" s="55">
        <f t="shared" si="255"/>
        <v>10750</v>
      </c>
      <c r="EV88" s="55">
        <f t="shared" si="255"/>
        <v>10750</v>
      </c>
      <c r="EW88" s="55">
        <f t="shared" si="255"/>
        <v>10750</v>
      </c>
      <c r="EX88" s="55">
        <f t="shared" si="255"/>
        <v>10750</v>
      </c>
      <c r="EY88" s="55">
        <f t="shared" si="255"/>
        <v>10750</v>
      </c>
      <c r="EZ88" s="55">
        <f t="shared" si="255"/>
        <v>10750</v>
      </c>
      <c r="FA88" s="55">
        <f t="shared" si="255"/>
        <v>10750</v>
      </c>
      <c r="FB88" s="55">
        <f t="shared" si="255"/>
        <v>10750</v>
      </c>
      <c r="FC88" s="55">
        <f t="shared" si="255"/>
        <v>10750</v>
      </c>
      <c r="FD88" s="55">
        <f t="shared" si="255"/>
        <v>10750</v>
      </c>
      <c r="FE88" s="55">
        <f t="shared" si="255"/>
        <v>10750</v>
      </c>
      <c r="FF88" s="55">
        <f t="shared" si="255"/>
        <v>10750</v>
      </c>
      <c r="FG88" s="55">
        <f t="shared" si="255"/>
        <v>10750</v>
      </c>
      <c r="FH88" s="55">
        <f t="shared" si="255"/>
        <v>10750</v>
      </c>
      <c r="FI88" s="55">
        <f t="shared" si="255"/>
        <v>10750</v>
      </c>
      <c r="FJ88" s="55">
        <f t="shared" si="255"/>
        <v>10750</v>
      </c>
      <c r="FK88" s="55">
        <f t="shared" si="255"/>
        <v>10750</v>
      </c>
      <c r="FL88" s="55">
        <f t="shared" si="255"/>
        <v>10750</v>
      </c>
      <c r="FM88" s="55">
        <f t="shared" si="255"/>
        <v>10750</v>
      </c>
      <c r="FN88" s="55">
        <f t="shared" si="255"/>
        <v>10750</v>
      </c>
      <c r="FO88" s="55">
        <f t="shared" si="255"/>
        <v>10750</v>
      </c>
      <c r="FP88" s="55">
        <f t="shared" si="255"/>
        <v>10750</v>
      </c>
      <c r="FQ88" s="55">
        <f t="shared" si="255"/>
        <v>10750</v>
      </c>
      <c r="FR88" s="55">
        <f t="shared" si="255"/>
        <v>10750</v>
      </c>
      <c r="FS88" s="55">
        <f t="shared" si="255"/>
        <v>10750</v>
      </c>
      <c r="FT88" s="55">
        <f t="shared" si="255"/>
        <v>10750</v>
      </c>
      <c r="FU88" s="55">
        <f t="shared" si="255"/>
        <v>10750</v>
      </c>
      <c r="FV88" s="55">
        <f t="shared" si="255"/>
        <v>10750</v>
      </c>
      <c r="FW88" s="55">
        <f t="shared" si="255"/>
        <v>10750</v>
      </c>
      <c r="FX88" s="55">
        <f t="shared" si="255"/>
        <v>10750</v>
      </c>
      <c r="FY88" s="55">
        <f t="shared" si="255"/>
        <v>10750</v>
      </c>
      <c r="FZ88" s="55">
        <f t="shared" si="255"/>
        <v>10750</v>
      </c>
      <c r="GA88" s="55">
        <f t="shared" si="255"/>
        <v>10750</v>
      </c>
      <c r="GB88" s="55">
        <f t="shared" si="255"/>
        <v>10750</v>
      </c>
      <c r="GC88" s="55">
        <f t="shared" si="255"/>
        <v>10750</v>
      </c>
      <c r="GD88" s="55">
        <f t="shared" si="255"/>
        <v>10750</v>
      </c>
      <c r="GE88" s="55">
        <f t="shared" si="255"/>
        <v>10750</v>
      </c>
      <c r="GF88" s="55">
        <f t="shared" si="255"/>
        <v>10750</v>
      </c>
      <c r="GG88" s="55">
        <f t="shared" si="255"/>
        <v>10750</v>
      </c>
      <c r="GH88" s="55">
        <f t="shared" si="255"/>
        <v>10750</v>
      </c>
      <c r="GI88" s="55">
        <f t="shared" si="255"/>
        <v>10750</v>
      </c>
      <c r="GJ88" s="55">
        <f t="shared" si="255"/>
        <v>10750</v>
      </c>
      <c r="GK88" s="55">
        <f t="shared" si="255"/>
        <v>10750</v>
      </c>
      <c r="GL88" s="55">
        <f t="shared" si="255"/>
        <v>10750</v>
      </c>
      <c r="GM88" s="55">
        <f t="shared" ref="GM88:IR88" si="256">(IF(GL147=1,GL88,GM85))</f>
        <v>10750</v>
      </c>
      <c r="GN88" s="55">
        <f t="shared" si="256"/>
        <v>10750</v>
      </c>
      <c r="GO88" s="55">
        <f t="shared" si="256"/>
        <v>10750</v>
      </c>
      <c r="GP88" s="55">
        <f t="shared" si="256"/>
        <v>10750</v>
      </c>
      <c r="GQ88" s="55">
        <f t="shared" si="256"/>
        <v>10750</v>
      </c>
      <c r="GR88" s="55">
        <f t="shared" si="256"/>
        <v>10750</v>
      </c>
      <c r="GS88" s="55">
        <f t="shared" si="256"/>
        <v>10750</v>
      </c>
      <c r="GT88" s="55">
        <f t="shared" si="256"/>
        <v>10750</v>
      </c>
      <c r="GU88" s="55">
        <f t="shared" si="256"/>
        <v>10750</v>
      </c>
      <c r="GV88" s="55">
        <f t="shared" si="256"/>
        <v>10750</v>
      </c>
      <c r="GW88" s="55">
        <f t="shared" si="256"/>
        <v>10750</v>
      </c>
      <c r="GX88" s="55">
        <f t="shared" si="256"/>
        <v>10750</v>
      </c>
      <c r="GY88" s="55">
        <f t="shared" si="256"/>
        <v>10750</v>
      </c>
      <c r="GZ88" s="55">
        <f t="shared" si="256"/>
        <v>10750</v>
      </c>
      <c r="HA88" s="55">
        <f t="shared" si="256"/>
        <v>10750</v>
      </c>
      <c r="HB88" s="55">
        <f t="shared" si="256"/>
        <v>10750</v>
      </c>
      <c r="HC88" s="55">
        <f t="shared" si="256"/>
        <v>10750</v>
      </c>
      <c r="HD88" s="55">
        <f t="shared" si="256"/>
        <v>10750</v>
      </c>
      <c r="HE88" s="55">
        <f t="shared" si="256"/>
        <v>10750</v>
      </c>
      <c r="HF88" s="55">
        <f t="shared" si="256"/>
        <v>10750</v>
      </c>
      <c r="HG88" s="55">
        <f t="shared" si="256"/>
        <v>10750</v>
      </c>
      <c r="HH88" s="55">
        <f t="shared" si="256"/>
        <v>10750</v>
      </c>
      <c r="HI88" s="55">
        <f t="shared" si="256"/>
        <v>10750</v>
      </c>
      <c r="HJ88" s="55">
        <f t="shared" si="256"/>
        <v>10750</v>
      </c>
      <c r="HK88" s="55">
        <f t="shared" si="256"/>
        <v>10750</v>
      </c>
      <c r="HL88" s="55">
        <f t="shared" si="256"/>
        <v>10750</v>
      </c>
      <c r="HM88" s="55">
        <f t="shared" si="256"/>
        <v>10750</v>
      </c>
      <c r="HN88" s="55">
        <f t="shared" si="256"/>
        <v>10750</v>
      </c>
      <c r="HO88" s="55">
        <f t="shared" si="256"/>
        <v>10750</v>
      </c>
      <c r="HP88" s="55">
        <f t="shared" si="256"/>
        <v>10750</v>
      </c>
      <c r="HQ88" s="55">
        <f t="shared" si="256"/>
        <v>10750</v>
      </c>
      <c r="HR88" s="55">
        <f t="shared" si="256"/>
        <v>10750</v>
      </c>
      <c r="HS88" s="55">
        <f t="shared" si="256"/>
        <v>10750</v>
      </c>
      <c r="HT88" s="55">
        <f t="shared" si="256"/>
        <v>10750</v>
      </c>
      <c r="HU88" s="55">
        <f t="shared" si="256"/>
        <v>10750</v>
      </c>
      <c r="HV88" s="55">
        <f t="shared" si="256"/>
        <v>10750</v>
      </c>
      <c r="HW88" s="55">
        <f t="shared" si="256"/>
        <v>10750</v>
      </c>
      <c r="HX88" s="55">
        <f t="shared" si="256"/>
        <v>10750</v>
      </c>
      <c r="HY88" s="55">
        <f t="shared" si="256"/>
        <v>10750</v>
      </c>
      <c r="HZ88" s="55">
        <f t="shared" si="256"/>
        <v>10750</v>
      </c>
      <c r="IA88" s="55">
        <f t="shared" si="256"/>
        <v>10750</v>
      </c>
      <c r="IB88" s="55">
        <f t="shared" si="256"/>
        <v>10750</v>
      </c>
      <c r="IC88" s="55">
        <f t="shared" si="256"/>
        <v>10750</v>
      </c>
      <c r="ID88" s="55">
        <f t="shared" si="256"/>
        <v>10750</v>
      </c>
      <c r="IE88" s="55">
        <f t="shared" si="256"/>
        <v>10750</v>
      </c>
      <c r="IF88" s="55">
        <f t="shared" si="256"/>
        <v>10750</v>
      </c>
      <c r="IG88" s="55">
        <f t="shared" si="256"/>
        <v>10750</v>
      </c>
      <c r="IH88" s="55">
        <f t="shared" si="256"/>
        <v>10750</v>
      </c>
      <c r="II88" s="55">
        <f t="shared" si="256"/>
        <v>10750</v>
      </c>
      <c r="IJ88" s="55">
        <f t="shared" si="256"/>
        <v>10750</v>
      </c>
      <c r="IK88" s="55">
        <f t="shared" si="256"/>
        <v>10750</v>
      </c>
      <c r="IL88" s="55">
        <f t="shared" si="256"/>
        <v>10750</v>
      </c>
      <c r="IM88" s="55">
        <f t="shared" si="256"/>
        <v>10750</v>
      </c>
      <c r="IN88" s="55">
        <f t="shared" si="256"/>
        <v>10750</v>
      </c>
      <c r="IO88" s="55">
        <f t="shared" si="256"/>
        <v>10750</v>
      </c>
      <c r="IP88" s="55">
        <f t="shared" si="256"/>
        <v>10750</v>
      </c>
      <c r="IQ88" s="55">
        <f t="shared" si="256"/>
        <v>10750</v>
      </c>
      <c r="IR88" s="185">
        <f t="shared" si="256"/>
        <v>10750</v>
      </c>
    </row>
    <row r="89" spans="1:252" s="3" customFormat="1" hidden="1" x14ac:dyDescent="0.25">
      <c r="A89" s="186"/>
      <c r="B89" s="187"/>
      <c r="C89" s="188">
        <f>C68/C88</f>
        <v>1.6532585430659088</v>
      </c>
      <c r="D89" s="188">
        <f t="shared" ref="D89:BO89" si="257">D68/D88</f>
        <v>1.6770232836714829</v>
      </c>
      <c r="E89" s="188">
        <f t="shared" si="257"/>
        <v>1.7014812001519177</v>
      </c>
      <c r="F89" s="188">
        <f t="shared" si="257"/>
        <v>1.7266630694519385</v>
      </c>
      <c r="G89" s="188">
        <f t="shared" si="257"/>
        <v>1.7526015178781</v>
      </c>
      <c r="H89" s="188">
        <f t="shared" si="257"/>
        <v>1.7793311621256649</v>
      </c>
      <c r="I89" s="188">
        <f t="shared" si="257"/>
        <v>1.806888763410502</v>
      </c>
      <c r="J89" s="188">
        <f t="shared" si="257"/>
        <v>1.8353133961491186</v>
      </c>
      <c r="K89" s="188">
        <f t="shared" si="257"/>
        <v>1.8646466328144504</v>
      </c>
      <c r="L89" s="188">
        <f t="shared" si="257"/>
        <v>1.89493274680653</v>
      </c>
      <c r="M89" s="188">
        <f t="shared" si="257"/>
        <v>1.9262189354200696</v>
      </c>
      <c r="N89" s="188">
        <f t="shared" si="257"/>
        <v>1.9585555652706119</v>
      </c>
      <c r="O89" s="188">
        <f t="shared" si="257"/>
        <v>1.9919964428634938</v>
      </c>
      <c r="P89" s="188">
        <f t="shared" si="257"/>
        <v>2.0265991133628871</v>
      </c>
      <c r="Q89" s="188">
        <f t="shared" si="257"/>
        <v>2.0624251910505471</v>
      </c>
      <c r="R89" s="188">
        <f t="shared" si="257"/>
        <v>2.0995407254663032</v>
      </c>
      <c r="S89" s="188">
        <f t="shared" si="257"/>
        <v>2.1380166078075775</v>
      </c>
      <c r="T89" s="188">
        <f t="shared" si="257"/>
        <v>2.1779290228488084</v>
      </c>
      <c r="U89" s="188">
        <f t="shared" si="257"/>
        <v>2.2193599524422862</v>
      </c>
      <c r="V89" s="188">
        <f t="shared" si="257"/>
        <v>2.2623977376022619</v>
      </c>
      <c r="W89" s="188">
        <f t="shared" si="257"/>
        <v>2.3071377072819028</v>
      </c>
      <c r="X89" s="188">
        <f t="shared" si="257"/>
        <v>2.3536828832615315</v>
      </c>
      <c r="Y89" s="188">
        <f t="shared" si="257"/>
        <v>2.4021447721179623</v>
      </c>
      <c r="Z89" s="188">
        <f t="shared" si="257"/>
        <v>2.4526442570896743</v>
      </c>
      <c r="AA89" s="188">
        <f t="shared" si="257"/>
        <v>2.5053126048540428</v>
      </c>
      <c r="AB89" s="188">
        <f t="shared" si="257"/>
        <v>2.5602926048691277</v>
      </c>
      <c r="AC89" s="188">
        <f t="shared" si="257"/>
        <v>2.617739862101204</v>
      </c>
      <c r="AD89" s="188">
        <f t="shared" si="257"/>
        <v>2.6778242677824267</v>
      </c>
      <c r="AE89" s="188">
        <f t="shared" si="257"/>
        <v>2.7407316774746113</v>
      </c>
      <c r="AF89" s="188">
        <f t="shared" si="257"/>
        <v>2.8066658313494552</v>
      </c>
      <c r="AG89" s="188">
        <f t="shared" si="257"/>
        <v>2.8758505584799083</v>
      </c>
      <c r="AH89" s="188">
        <f t="shared" si="257"/>
        <v>2.9485323153876535</v>
      </c>
      <c r="AI89" s="188">
        <f t="shared" si="257"/>
        <v>3.0249831195138426</v>
      </c>
      <c r="AJ89" s="188">
        <f t="shared" si="257"/>
        <v>3.105503951199224</v>
      </c>
      <c r="AK89" s="188">
        <f t="shared" si="257"/>
        <v>3.1904287138584251</v>
      </c>
      <c r="AL89" s="188">
        <f t="shared" si="257"/>
        <v>3.2801288622053013</v>
      </c>
      <c r="AM89" s="188">
        <f t="shared" si="257"/>
        <v>3.375018833810457</v>
      </c>
      <c r="AN89" s="188">
        <f t="shared" si="257"/>
        <v>3.475562451512801</v>
      </c>
      <c r="AO89" s="188">
        <f t="shared" si="257"/>
        <v>3.5822805053574287</v>
      </c>
      <c r="AP89" s="188">
        <f t="shared" si="257"/>
        <v>3.6957597756145857</v>
      </c>
      <c r="AQ89" s="188">
        <f t="shared" si="257"/>
        <v>3.8166638268870337</v>
      </c>
      <c r="AR89" s="188">
        <f t="shared" si="257"/>
        <v>3.9457459926017262</v>
      </c>
      <c r="AS89" s="188">
        <f t="shared" si="257"/>
        <v>4.0838650865998183</v>
      </c>
      <c r="AT89" s="188">
        <f t="shared" si="257"/>
        <v>4.2320045342905734</v>
      </c>
      <c r="AU89" s="188">
        <f t="shared" si="257"/>
        <v>4.391295824348167</v>
      </c>
      <c r="AV89" s="188">
        <f t="shared" si="257"/>
        <v>4.5630474638419232</v>
      </c>
      <c r="AW89" s="188">
        <f t="shared" si="257"/>
        <v>4.7487810048759806</v>
      </c>
      <c r="AX89" s="188">
        <f t="shared" si="257"/>
        <v>4.9502762430939233</v>
      </c>
      <c r="AY89" s="188">
        <f t="shared" si="257"/>
        <v>5.1696284329563813</v>
      </c>
      <c r="AZ89" s="188">
        <f t="shared" si="257"/>
        <v>5.4093214199468722</v>
      </c>
      <c r="BA89" s="188">
        <f t="shared" si="257"/>
        <v>5.6723221068624969</v>
      </c>
      <c r="BB89" s="188">
        <f t="shared" si="257"/>
        <v>0.23682652457075085</v>
      </c>
      <c r="BC89" s="188">
        <f t="shared" si="257"/>
        <v>0</v>
      </c>
      <c r="BD89" s="188">
        <f t="shared" si="257"/>
        <v>0</v>
      </c>
      <c r="BE89" s="188">
        <f t="shared" si="257"/>
        <v>0</v>
      </c>
      <c r="BF89" s="188">
        <f t="shared" si="257"/>
        <v>0</v>
      </c>
      <c r="BG89" s="188">
        <f t="shared" si="257"/>
        <v>0</v>
      </c>
      <c r="BH89" s="188">
        <f t="shared" si="257"/>
        <v>0</v>
      </c>
      <c r="BI89" s="188">
        <f t="shared" si="257"/>
        <v>0</v>
      </c>
      <c r="BJ89" s="188">
        <f t="shared" si="257"/>
        <v>0</v>
      </c>
      <c r="BK89" s="188">
        <f t="shared" si="257"/>
        <v>0</v>
      </c>
      <c r="BL89" s="188">
        <f t="shared" si="257"/>
        <v>0</v>
      </c>
      <c r="BM89" s="188">
        <f t="shared" si="257"/>
        <v>1.3364517206815905</v>
      </c>
      <c r="BN89" s="188">
        <f t="shared" si="257"/>
        <v>1.3508949679162445</v>
      </c>
      <c r="BO89" s="188">
        <f t="shared" si="257"/>
        <v>1.3656538067599864</v>
      </c>
      <c r="BP89" s="188">
        <f t="shared" ref="BP89:CX89" si="258">BP68/BP88</f>
        <v>1.3807386952019329</v>
      </c>
      <c r="BQ89" s="188">
        <f t="shared" si="258"/>
        <v>1.3961605584642234</v>
      </c>
      <c r="BR89" s="188">
        <f t="shared" si="258"/>
        <v>1.4119308153900458</v>
      </c>
      <c r="BS89" s="188">
        <f t="shared" si="258"/>
        <v>1.4280614066404855</v>
      </c>
      <c r="BT89" s="188">
        <f t="shared" si="258"/>
        <v>1.444564824846515</v>
      </c>
      <c r="BU89" s="188">
        <f t="shared" si="258"/>
        <v>1.4614541468761417</v>
      </c>
      <c r="BV89" s="188">
        <f t="shared" si="258"/>
        <v>1.478743068391867</v>
      </c>
      <c r="BW89" s="188">
        <f t="shared" si="258"/>
        <v>1.4964459408903854</v>
      </c>
      <c r="BX89" s="188">
        <f t="shared" si="258"/>
        <v>1.5145778114350625</v>
      </c>
      <c r="BY89" s="188">
        <f t="shared" si="258"/>
        <v>1.5331544653123803</v>
      </c>
      <c r="BZ89" s="188">
        <f t="shared" si="258"/>
        <v>1.5521924718665114</v>
      </c>
      <c r="CA89" s="188">
        <f t="shared" si="258"/>
        <v>1.5717092337917484</v>
      </c>
      <c r="CB89" s="188">
        <f t="shared" si="258"/>
        <v>1.5917230401910067</v>
      </c>
      <c r="CC89" s="188">
        <f t="shared" si="258"/>
        <v>1.6122531237404272</v>
      </c>
      <c r="CD89" s="188">
        <f t="shared" si="258"/>
        <v>1.6333197223356473</v>
      </c>
      <c r="CE89" s="188">
        <f t="shared" si="258"/>
        <v>1.6549441456350849</v>
      </c>
      <c r="CF89" s="188">
        <f t="shared" si="258"/>
        <v>1.6771488469601676</v>
      </c>
      <c r="CG89" s="188">
        <f t="shared" si="258"/>
        <v>1.6999575010624735</v>
      </c>
      <c r="CH89" s="188">
        <f t="shared" si="258"/>
        <v>1.7233950883239983</v>
      </c>
      <c r="CI89" s="188">
        <f t="shared" si="258"/>
        <v>1.747487986020096</v>
      </c>
      <c r="CJ89" s="188">
        <f t="shared" si="258"/>
        <v>1.7722640673460346</v>
      </c>
      <c r="CK89" s="188">
        <f t="shared" si="258"/>
        <v>1.797752808988764</v>
      </c>
      <c r="CL89" s="188">
        <f t="shared" si="258"/>
        <v>1.823985408116735</v>
      </c>
      <c r="CM89" s="188">
        <f t="shared" si="258"/>
        <v>1.8509949097639982</v>
      </c>
      <c r="CN89" s="188">
        <f t="shared" si="258"/>
        <v>1.8788163457022076</v>
      </c>
      <c r="CO89" s="188">
        <f t="shared" si="258"/>
        <v>1.9074868860276586</v>
      </c>
      <c r="CP89" s="188">
        <f t="shared" si="258"/>
        <v>1.937046004842615</v>
      </c>
      <c r="CQ89" s="188">
        <f t="shared" si="258"/>
        <v>1.9675356615838662</v>
      </c>
      <c r="CR89" s="188">
        <f t="shared" si="258"/>
        <v>1.9990004997501249</v>
      </c>
      <c r="CS89" s="188">
        <f t="shared" si="258"/>
        <v>2.0314880650076179</v>
      </c>
      <c r="CT89" s="188">
        <f t="shared" si="258"/>
        <v>2.0650490449148169</v>
      </c>
      <c r="CU89" s="188">
        <f t="shared" si="258"/>
        <v>2.0997375328083989</v>
      </c>
      <c r="CV89" s="188">
        <f t="shared" si="258"/>
        <v>2.1356113187399894</v>
      </c>
      <c r="CW89" s="188">
        <f t="shared" si="258"/>
        <v>2.1727322107550244</v>
      </c>
      <c r="CX89" s="188">
        <f t="shared" si="258"/>
        <v>2.211166390270868</v>
      </c>
      <c r="CY89" s="188">
        <f t="shared" ref="CY89:ED89" si="259">CY68/CY88</f>
        <v>2.2509848058525606</v>
      </c>
      <c r="CZ89" s="188">
        <f t="shared" si="259"/>
        <v>2.2922636103151861</v>
      </c>
      <c r="DA89" s="188">
        <f t="shared" si="259"/>
        <v>2.335084646818447</v>
      </c>
      <c r="DB89" s="188">
        <f t="shared" si="259"/>
        <v>2.3795359904818558</v>
      </c>
      <c r="DC89" s="188">
        <f t="shared" si="259"/>
        <v>2.4257125530624619</v>
      </c>
      <c r="DD89" s="188">
        <f t="shared" si="259"/>
        <v>2.4737167594310452</v>
      </c>
      <c r="DE89" s="188">
        <f t="shared" si="259"/>
        <v>2.5236593059936907</v>
      </c>
      <c r="DF89" s="188">
        <f t="shared" si="259"/>
        <v>2.5756600128783003</v>
      </c>
      <c r="DG89" s="188">
        <f t="shared" si="259"/>
        <v>2.6298487836949374</v>
      </c>
      <c r="DH89" s="188">
        <f t="shared" si="259"/>
        <v>2.6863666890530555</v>
      </c>
      <c r="DI89" s="188">
        <f t="shared" si="259"/>
        <v>2.7453671928620453</v>
      </c>
      <c r="DJ89" s="188">
        <f t="shared" si="259"/>
        <v>2.807017543859649</v>
      </c>
      <c r="DK89" s="188">
        <f t="shared" si="259"/>
        <v>2.8715003589375447</v>
      </c>
      <c r="DL89" s="188">
        <f t="shared" si="259"/>
        <v>2.9390154298310067</v>
      </c>
      <c r="DM89" s="188">
        <f t="shared" si="259"/>
        <v>3.0097817908201656</v>
      </c>
      <c r="DN89" s="188">
        <f t="shared" si="259"/>
        <v>3.0840400925212026</v>
      </c>
      <c r="DO89" s="188">
        <f t="shared" si="259"/>
        <v>3.1620553359683794</v>
      </c>
      <c r="DP89" s="188">
        <f t="shared" si="259"/>
        <v>3.2441200324412005</v>
      </c>
      <c r="DQ89" s="188">
        <f t="shared" si="259"/>
        <v>3.330557868442964</v>
      </c>
      <c r="DR89" s="188">
        <f t="shared" si="259"/>
        <v>3.4217279726261762</v>
      </c>
      <c r="DS89" s="188">
        <f t="shared" si="259"/>
        <v>3.5180299032541775</v>
      </c>
      <c r="DT89" s="188">
        <f t="shared" si="259"/>
        <v>3.6199095022624435</v>
      </c>
      <c r="DU89" s="188">
        <f t="shared" si="259"/>
        <v>3.7278657968313142</v>
      </c>
      <c r="DV89" s="188">
        <f t="shared" si="259"/>
        <v>3.8424591738712777</v>
      </c>
      <c r="DW89" s="188">
        <f t="shared" si="259"/>
        <v>3.9643211100099109</v>
      </c>
      <c r="DX89" s="188">
        <f t="shared" si="259"/>
        <v>4.0941658137154553</v>
      </c>
      <c r="DY89" s="188">
        <f t="shared" si="259"/>
        <v>4.2328042328042326</v>
      </c>
      <c r="DZ89" s="188">
        <f t="shared" si="259"/>
        <v>4.381161007667032</v>
      </c>
      <c r="EA89" s="188">
        <f t="shared" si="259"/>
        <v>4.5402951191827468</v>
      </c>
      <c r="EB89" s="188">
        <f t="shared" si="259"/>
        <v>4.7114252061248525</v>
      </c>
      <c r="EC89" s="188">
        <f t="shared" si="259"/>
        <v>4.8959608323133414</v>
      </c>
      <c r="ED89" s="188">
        <f t="shared" si="259"/>
        <v>5.0955414012738851</v>
      </c>
      <c r="EE89" s="188">
        <f t="shared" ref="EE89:FJ89" si="260">EE68/EE88</f>
        <v>5.3120849933598935</v>
      </c>
      <c r="EF89" s="188">
        <f t="shared" si="260"/>
        <v>5.547850208044383</v>
      </c>
      <c r="EG89" s="188">
        <f t="shared" si="260"/>
        <v>5.3012048192771086</v>
      </c>
      <c r="EH89" s="188">
        <f t="shared" si="260"/>
        <v>0</v>
      </c>
      <c r="EI89" s="188">
        <f t="shared" si="260"/>
        <v>0</v>
      </c>
      <c r="EJ89" s="188">
        <f t="shared" si="260"/>
        <v>0</v>
      </c>
      <c r="EK89" s="188">
        <f t="shared" si="260"/>
        <v>0</v>
      </c>
      <c r="EL89" s="188">
        <f t="shared" si="260"/>
        <v>0</v>
      </c>
      <c r="EM89" s="188">
        <f t="shared" si="260"/>
        <v>0</v>
      </c>
      <c r="EN89" s="188">
        <f t="shared" si="260"/>
        <v>0</v>
      </c>
      <c r="EO89" s="188">
        <f t="shared" si="260"/>
        <v>0</v>
      </c>
      <c r="EP89" s="188">
        <f t="shared" si="260"/>
        <v>0</v>
      </c>
      <c r="EQ89" s="188">
        <f t="shared" si="260"/>
        <v>0</v>
      </c>
      <c r="ER89" s="188">
        <f t="shared" si="260"/>
        <v>0</v>
      </c>
      <c r="ES89" s="188">
        <f t="shared" si="260"/>
        <v>0</v>
      </c>
      <c r="ET89" s="188">
        <f t="shared" si="260"/>
        <v>0</v>
      </c>
      <c r="EU89" s="188">
        <f t="shared" si="260"/>
        <v>0</v>
      </c>
      <c r="EV89" s="188">
        <f t="shared" si="260"/>
        <v>0</v>
      </c>
      <c r="EW89" s="188">
        <f t="shared" si="260"/>
        <v>0</v>
      </c>
      <c r="EX89" s="188">
        <f t="shared" si="260"/>
        <v>0</v>
      </c>
      <c r="EY89" s="188">
        <f t="shared" si="260"/>
        <v>0</v>
      </c>
      <c r="EZ89" s="188">
        <f t="shared" si="260"/>
        <v>0</v>
      </c>
      <c r="FA89" s="188">
        <f t="shared" si="260"/>
        <v>0</v>
      </c>
      <c r="FB89" s="188">
        <f t="shared" si="260"/>
        <v>0</v>
      </c>
      <c r="FC89" s="188">
        <f t="shared" si="260"/>
        <v>0</v>
      </c>
      <c r="FD89" s="188">
        <f t="shared" si="260"/>
        <v>0</v>
      </c>
      <c r="FE89" s="188">
        <f t="shared" si="260"/>
        <v>0</v>
      </c>
      <c r="FF89" s="188">
        <f t="shared" si="260"/>
        <v>0</v>
      </c>
      <c r="FG89" s="188">
        <f t="shared" si="260"/>
        <v>0</v>
      </c>
      <c r="FH89" s="188">
        <f t="shared" si="260"/>
        <v>0</v>
      </c>
      <c r="FI89" s="188">
        <f t="shared" si="260"/>
        <v>0</v>
      </c>
      <c r="FJ89" s="188">
        <f t="shared" si="260"/>
        <v>0</v>
      </c>
      <c r="FK89" s="188">
        <f t="shared" ref="FK89:GP89" si="261">FK68/FK88</f>
        <v>0</v>
      </c>
      <c r="FL89" s="188">
        <f t="shared" si="261"/>
        <v>0</v>
      </c>
      <c r="FM89" s="188">
        <f t="shared" si="261"/>
        <v>0</v>
      </c>
      <c r="FN89" s="188">
        <f t="shared" si="261"/>
        <v>0</v>
      </c>
      <c r="FO89" s="188">
        <f t="shared" si="261"/>
        <v>0</v>
      </c>
      <c r="FP89" s="188">
        <f t="shared" si="261"/>
        <v>0</v>
      </c>
      <c r="FQ89" s="188">
        <f t="shared" si="261"/>
        <v>0</v>
      </c>
      <c r="FR89" s="188">
        <f t="shared" si="261"/>
        <v>0</v>
      </c>
      <c r="FS89" s="188">
        <f t="shared" si="261"/>
        <v>0</v>
      </c>
      <c r="FT89" s="188">
        <f t="shared" si="261"/>
        <v>0</v>
      </c>
      <c r="FU89" s="188">
        <f t="shared" si="261"/>
        <v>0</v>
      </c>
      <c r="FV89" s="188">
        <f t="shared" si="261"/>
        <v>0</v>
      </c>
      <c r="FW89" s="188">
        <f t="shared" si="261"/>
        <v>0</v>
      </c>
      <c r="FX89" s="188">
        <f t="shared" si="261"/>
        <v>0</v>
      </c>
      <c r="FY89" s="188">
        <f t="shared" si="261"/>
        <v>0</v>
      </c>
      <c r="FZ89" s="188">
        <f t="shared" si="261"/>
        <v>0</v>
      </c>
      <c r="GA89" s="188">
        <f t="shared" si="261"/>
        <v>0</v>
      </c>
      <c r="GB89" s="188">
        <f t="shared" si="261"/>
        <v>0</v>
      </c>
      <c r="GC89" s="188">
        <f t="shared" si="261"/>
        <v>0</v>
      </c>
      <c r="GD89" s="188">
        <f t="shared" si="261"/>
        <v>0</v>
      </c>
      <c r="GE89" s="188">
        <f t="shared" si="261"/>
        <v>0</v>
      </c>
      <c r="GF89" s="188">
        <f t="shared" si="261"/>
        <v>0</v>
      </c>
      <c r="GG89" s="188">
        <f t="shared" si="261"/>
        <v>0</v>
      </c>
      <c r="GH89" s="188">
        <f t="shared" si="261"/>
        <v>0</v>
      </c>
      <c r="GI89" s="188">
        <f t="shared" si="261"/>
        <v>0</v>
      </c>
      <c r="GJ89" s="188">
        <f t="shared" si="261"/>
        <v>0</v>
      </c>
      <c r="GK89" s="188">
        <f t="shared" si="261"/>
        <v>0</v>
      </c>
      <c r="GL89" s="188">
        <f t="shared" si="261"/>
        <v>0</v>
      </c>
      <c r="GM89" s="188">
        <f t="shared" si="261"/>
        <v>0</v>
      </c>
      <c r="GN89" s="188">
        <f t="shared" si="261"/>
        <v>0</v>
      </c>
      <c r="GO89" s="188">
        <f t="shared" si="261"/>
        <v>0</v>
      </c>
      <c r="GP89" s="188">
        <f t="shared" si="261"/>
        <v>0</v>
      </c>
      <c r="GQ89" s="188">
        <f t="shared" ref="GQ89:HV89" si="262">GQ68/GQ88</f>
        <v>0</v>
      </c>
      <c r="GR89" s="188">
        <f t="shared" si="262"/>
        <v>0</v>
      </c>
      <c r="GS89" s="188">
        <f t="shared" si="262"/>
        <v>0</v>
      </c>
      <c r="GT89" s="188">
        <f t="shared" si="262"/>
        <v>0</v>
      </c>
      <c r="GU89" s="188">
        <f t="shared" si="262"/>
        <v>0</v>
      </c>
      <c r="GV89" s="188">
        <f t="shared" si="262"/>
        <v>0</v>
      </c>
      <c r="GW89" s="188">
        <f t="shared" si="262"/>
        <v>0</v>
      </c>
      <c r="GX89" s="188">
        <f t="shared" si="262"/>
        <v>0</v>
      </c>
      <c r="GY89" s="188">
        <f t="shared" si="262"/>
        <v>0</v>
      </c>
      <c r="GZ89" s="188">
        <f t="shared" si="262"/>
        <v>0</v>
      </c>
      <c r="HA89" s="188">
        <f t="shared" si="262"/>
        <v>0</v>
      </c>
      <c r="HB89" s="188">
        <f t="shared" si="262"/>
        <v>0</v>
      </c>
      <c r="HC89" s="188">
        <f t="shared" si="262"/>
        <v>0</v>
      </c>
      <c r="HD89" s="188">
        <f t="shared" si="262"/>
        <v>0</v>
      </c>
      <c r="HE89" s="188">
        <f t="shared" si="262"/>
        <v>0</v>
      </c>
      <c r="HF89" s="188">
        <f t="shared" si="262"/>
        <v>0</v>
      </c>
      <c r="HG89" s="188">
        <f t="shared" si="262"/>
        <v>0</v>
      </c>
      <c r="HH89" s="188">
        <f t="shared" si="262"/>
        <v>0</v>
      </c>
      <c r="HI89" s="188">
        <f t="shared" si="262"/>
        <v>0</v>
      </c>
      <c r="HJ89" s="188">
        <f t="shared" si="262"/>
        <v>0</v>
      </c>
      <c r="HK89" s="188">
        <f t="shared" si="262"/>
        <v>0</v>
      </c>
      <c r="HL89" s="188">
        <f t="shared" si="262"/>
        <v>0</v>
      </c>
      <c r="HM89" s="188">
        <f t="shared" si="262"/>
        <v>0</v>
      </c>
      <c r="HN89" s="188">
        <f t="shared" si="262"/>
        <v>0</v>
      </c>
      <c r="HO89" s="188">
        <f t="shared" si="262"/>
        <v>0</v>
      </c>
      <c r="HP89" s="188">
        <f t="shared" si="262"/>
        <v>0</v>
      </c>
      <c r="HQ89" s="188">
        <f t="shared" si="262"/>
        <v>0</v>
      </c>
      <c r="HR89" s="188">
        <f t="shared" si="262"/>
        <v>0</v>
      </c>
      <c r="HS89" s="188">
        <f t="shared" si="262"/>
        <v>0</v>
      </c>
      <c r="HT89" s="188">
        <f t="shared" si="262"/>
        <v>0</v>
      </c>
      <c r="HU89" s="188">
        <f t="shared" si="262"/>
        <v>0</v>
      </c>
      <c r="HV89" s="188">
        <f t="shared" si="262"/>
        <v>0</v>
      </c>
      <c r="HW89" s="188">
        <f t="shared" ref="HW89:IR89" si="263">HW68/HW88</f>
        <v>0</v>
      </c>
      <c r="HX89" s="188">
        <f t="shared" si="263"/>
        <v>0</v>
      </c>
      <c r="HY89" s="188">
        <f t="shared" si="263"/>
        <v>0</v>
      </c>
      <c r="HZ89" s="188">
        <f t="shared" si="263"/>
        <v>0</v>
      </c>
      <c r="IA89" s="188">
        <f t="shared" si="263"/>
        <v>0</v>
      </c>
      <c r="IB89" s="188">
        <f t="shared" si="263"/>
        <v>0</v>
      </c>
      <c r="IC89" s="188">
        <f t="shared" si="263"/>
        <v>0</v>
      </c>
      <c r="ID89" s="188">
        <f t="shared" si="263"/>
        <v>0</v>
      </c>
      <c r="IE89" s="188">
        <f t="shared" si="263"/>
        <v>0</v>
      </c>
      <c r="IF89" s="188">
        <f t="shared" si="263"/>
        <v>0</v>
      </c>
      <c r="IG89" s="188">
        <f t="shared" si="263"/>
        <v>0</v>
      </c>
      <c r="IH89" s="188">
        <f t="shared" si="263"/>
        <v>0</v>
      </c>
      <c r="II89" s="188">
        <f t="shared" si="263"/>
        <v>0</v>
      </c>
      <c r="IJ89" s="188">
        <f t="shared" si="263"/>
        <v>0</v>
      </c>
      <c r="IK89" s="188">
        <f t="shared" si="263"/>
        <v>0</v>
      </c>
      <c r="IL89" s="188">
        <f t="shared" si="263"/>
        <v>0</v>
      </c>
      <c r="IM89" s="188">
        <f t="shared" si="263"/>
        <v>0</v>
      </c>
      <c r="IN89" s="188">
        <f t="shared" si="263"/>
        <v>0</v>
      </c>
      <c r="IO89" s="188">
        <f t="shared" si="263"/>
        <v>0</v>
      </c>
      <c r="IP89" s="188">
        <f t="shared" si="263"/>
        <v>0</v>
      </c>
      <c r="IQ89" s="188">
        <f t="shared" si="263"/>
        <v>0</v>
      </c>
      <c r="IR89" s="189">
        <f t="shared" si="263"/>
        <v>0</v>
      </c>
    </row>
    <row r="90" spans="1:252" s="7" customFormat="1" hidden="1" x14ac:dyDescent="0.25">
      <c r="A90" s="173"/>
      <c r="B90" s="190"/>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1"/>
      <c r="CB90" s="191"/>
      <c r="CC90" s="191"/>
      <c r="CD90" s="191"/>
      <c r="CE90" s="191"/>
      <c r="CF90" s="191"/>
      <c r="CG90" s="191"/>
      <c r="CH90" s="191"/>
      <c r="CI90" s="191"/>
      <c r="CJ90" s="191"/>
      <c r="CK90" s="191"/>
      <c r="CL90" s="191"/>
      <c r="CM90" s="191"/>
      <c r="CN90" s="191"/>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69"/>
      <c r="FM90" s="169"/>
      <c r="FN90" s="169"/>
      <c r="FO90" s="169"/>
      <c r="FP90" s="169"/>
      <c r="FQ90" s="169"/>
      <c r="FR90" s="169"/>
      <c r="FS90" s="169"/>
      <c r="FT90" s="169"/>
      <c r="FU90" s="169"/>
      <c r="FV90" s="169"/>
      <c r="FW90" s="169"/>
      <c r="FX90" s="169"/>
      <c r="FY90" s="169"/>
      <c r="FZ90" s="169"/>
      <c r="GA90" s="169"/>
      <c r="GB90" s="169"/>
      <c r="GC90" s="169"/>
      <c r="GD90" s="169"/>
      <c r="GE90" s="169"/>
      <c r="GF90" s="169"/>
      <c r="GG90" s="169"/>
      <c r="GH90" s="169"/>
      <c r="GI90" s="169"/>
      <c r="GJ90" s="169"/>
      <c r="GK90" s="169"/>
      <c r="GL90" s="169"/>
      <c r="GM90" s="169"/>
      <c r="GN90" s="169"/>
      <c r="GO90" s="169"/>
      <c r="GP90" s="169"/>
      <c r="GQ90" s="169"/>
      <c r="GR90" s="169"/>
      <c r="GS90" s="169"/>
      <c r="GT90" s="169"/>
      <c r="GU90" s="169"/>
      <c r="GV90" s="169"/>
      <c r="GW90" s="169"/>
      <c r="GX90" s="169"/>
      <c r="GY90" s="169"/>
      <c r="GZ90" s="169"/>
      <c r="HA90" s="169"/>
      <c r="HB90" s="169"/>
      <c r="HC90" s="169"/>
      <c r="HD90" s="169"/>
      <c r="HE90" s="169"/>
      <c r="HF90" s="169"/>
      <c r="HG90" s="169"/>
      <c r="HH90" s="169"/>
      <c r="HI90" s="169"/>
      <c r="HJ90" s="169"/>
      <c r="HK90" s="169"/>
      <c r="HL90" s="169"/>
      <c r="HM90" s="169"/>
      <c r="HN90" s="169"/>
      <c r="HO90" s="169"/>
      <c r="HP90" s="169"/>
      <c r="HQ90" s="169"/>
      <c r="HR90" s="169"/>
      <c r="HS90" s="169"/>
      <c r="HT90" s="169"/>
      <c r="HU90" s="169"/>
      <c r="HV90" s="169"/>
      <c r="HW90" s="169"/>
      <c r="HX90" s="169"/>
      <c r="HY90" s="169"/>
      <c r="HZ90" s="169"/>
      <c r="IA90" s="169"/>
      <c r="IB90" s="169"/>
      <c r="IC90" s="169"/>
      <c r="ID90" s="169"/>
      <c r="IE90" s="169"/>
      <c r="IF90" s="169"/>
      <c r="IG90" s="169"/>
      <c r="IH90" s="169"/>
      <c r="II90" s="169"/>
      <c r="IJ90" s="169"/>
      <c r="IK90" s="169"/>
      <c r="IL90" s="169"/>
      <c r="IM90" s="169"/>
      <c r="IN90" s="169"/>
      <c r="IO90" s="169"/>
      <c r="IP90" s="169"/>
      <c r="IQ90" s="169"/>
      <c r="IR90" s="180"/>
    </row>
    <row r="91" spans="1:252" s="7" customFormat="1" hidden="1" x14ac:dyDescent="0.25">
      <c r="A91" s="164"/>
      <c r="B91" s="44"/>
      <c r="C91" s="44">
        <f>IF(B109/1000*Results!$C$49&gt;Results!$C$50,Results!$C$50,B109/1000*Results!$C$49)</f>
        <v>0</v>
      </c>
      <c r="D91" s="44">
        <f>IF(C109/1000*Results!$C$49&gt;Results!$C$50,Results!$C$50,C109/1000*Results!$C$49)</f>
        <v>2.291955698057898E-2</v>
      </c>
      <c r="E91" s="44">
        <f>IF(D109/1000*Results!$C$49&gt;Results!$C$50,Results!$C$50,D109/1000*Results!$C$49)</f>
        <v>9.2515452839930762E-2</v>
      </c>
      <c r="F91" s="44">
        <f>IF(E109/1000*Results!$C$49&gt;Results!$C$50,Results!$C$50,E109/1000*Results!$C$49)</f>
        <v>0.2104869482777374</v>
      </c>
      <c r="G91" s="44">
        <f>IF(F109/1000*Results!$C$49&gt;Results!$C$50,Results!$C$50,F109/1000*Results!$C$49)</f>
        <v>0.37858382580301625</v>
      </c>
      <c r="H91" s="44">
        <f>IF(G109/1000*Results!$C$49&gt;Results!$C$50,Results!$C$50,G109/1000*Results!$C$49)</f>
        <v>0.59860809749396415</v>
      </c>
      <c r="I91" s="44">
        <f>IF(H109/1000*Results!$C$49&gt;Results!$C$50,Results!$C$50,H109/1000*Results!$C$49)</f>
        <v>0.87241550373495291</v>
      </c>
      <c r="J91" s="44">
        <f>IF(I109/1000*Results!$C$49&gt;Results!$C$50,Results!$C$50,I109/1000*Results!$C$49)</f>
        <v>1.2019167511754669</v>
      </c>
      <c r="K91" s="44">
        <f>IF(J109/1000*Results!$C$49&gt;Results!$C$50,Results!$C$50,J109/1000*Results!$C$49)</f>
        <v>1.5890784304425176</v>
      </c>
      <c r="L91" s="44">
        <f>IF(K109/1000*Results!$C$49&gt;Results!$C$50,Results!$C$50,K109/1000*Results!$C$49)</f>
        <v>2.0359235452224995</v>
      </c>
      <c r="M91" s="44">
        <f>IF(L109/1000*Results!$C$49&gt;Results!$C$50,Results!$C$50,L109/1000*Results!$C$49)</f>
        <v>2.544531576061996</v>
      </c>
      <c r="N91" s="44">
        <f>IF(M109/1000*Results!$C$49&gt;Results!$C$50,Results!$C$50,M109/1000*Results!$C$49)</f>
        <v>3.1170379880533909</v>
      </c>
      <c r="O91" s="44">
        <f>IF(N109/1000*Results!$C$49&gt;Results!$C$50,Results!$C$50,N109/1000*Results!$C$49)</f>
        <v>3.7556330831601681</v>
      </c>
      <c r="P91" s="44">
        <f>IF(O109/1000*Results!$C$49&gt;Results!$C$50,Results!$C$50,O109/1000*Results!$C$49)</f>
        <v>4.4625600840331856</v>
      </c>
      <c r="Q91" s="44">
        <f>IF(P109/1000*Results!$C$49&gt;Results!$C$50,Results!$C$50,P109/1000*Results!$C$49)</f>
        <v>5.2401123171630601</v>
      </c>
      <c r="R91" s="44">
        <f>IF(Q109/1000*Results!$C$49&gt;Results!$C$50,Results!$C$50,Q109/1000*Results!$C$49)</f>
        <v>6.0906293635369844</v>
      </c>
      <c r="S91" s="44">
        <f>IF(R109/1000*Results!$C$49&gt;Results!$C$50,Results!$C$50,R109/1000*Results!$C$49)</f>
        <v>7.0164920023715656</v>
      </c>
      <c r="T91" s="44">
        <f>IF(S109/1000*Results!$C$49&gt;Results!$C$50,Results!$C$50,S109/1000*Results!$C$49)</f>
        <v>8.0201157580576794</v>
      </c>
      <c r="U91" s="44">
        <f>IF(T109/1000*Results!$C$49&gt;Results!$C$50,Results!$C$50,T109/1000*Results!$C$49)</f>
        <v>9.1039428732203831</v>
      </c>
      <c r="V91" s="44">
        <f>IF(U109/1000*Results!$C$49&gt;Results!$C$50,Results!$C$50,U109/1000*Results!$C$49)</f>
        <v>10.270432491575386</v>
      </c>
      <c r="W91" s="44">
        <f>IF(V109/1000*Results!$C$49&gt;Results!$C$50,Results!$C$50,V109/1000*Results!$C$49)</f>
        <v>11.522048788959399</v>
      </c>
      <c r="X91" s="44">
        <f>IF(W109/1000*Results!$C$49&gt;Results!$C$50,Results!$C$50,W109/1000*Results!$C$49)</f>
        <v>12.86124677929439</v>
      </c>
      <c r="Y91" s="44">
        <f>IF(X109/1000*Results!$C$49&gt;Results!$C$50,Results!$C$50,X109/1000*Results!$C$49)</f>
        <v>14.290455542297039</v>
      </c>
      <c r="Z91" s="44">
        <f>IF(Y109/1000*Results!$C$49&gt;Results!$C$50,Results!$C$50,Y109/1000*Results!$C$49)</f>
        <v>15.812058583448067</v>
      </c>
      <c r="AA91" s="44">
        <f>IF(Z109/1000*Results!$C$49&gt;Results!$C$50,Results!$C$50,Z109/1000*Results!$C$49)</f>
        <v>17.428370960959057</v>
      </c>
      <c r="AB91" s="44">
        <f>IF(AA109/1000*Results!$C$49&gt;Results!$C$50,Results!$C$50,AA109/1000*Results!$C$49)</f>
        <v>19.141612869814779</v>
      </c>
      <c r="AC91" s="44">
        <f>IF(AB109/1000*Results!$C$49&gt;Results!$C$50,Results!$C$50,AB109/1000*Results!$C$49)</f>
        <v>20.953879329343092</v>
      </c>
      <c r="AD91" s="44">
        <f>IF(AC109/1000*Results!$C$49&gt;Results!$C$50,Results!$C$50,AC109/1000*Results!$C$49)</f>
        <v>22.867105698661508</v>
      </c>
      <c r="AE91" s="44">
        <f>IF(AD109/1000*Results!$C$49&gt;Results!$C$50,Results!$C$50,AD109/1000*Results!$C$49)</f>
        <v>24.883028637638507</v>
      </c>
      <c r="AF91" s="44">
        <f>IF(AE109/1000*Results!$C$49&gt;Results!$C$50,Results!$C$50,AE109/1000*Results!$C$49)</f>
        <v>27.003142082159751</v>
      </c>
      <c r="AG91" s="44">
        <f>IF(AF109/1000*Results!$C$49&gt;Results!$C$50,Results!$C$50,AF109/1000*Results!$C$49)</f>
        <v>29.22864827398006</v>
      </c>
      <c r="AH91" s="44">
        <f>IF(AG109/1000*Results!$C$49&gt;Results!$C$50,Results!$C$50,AG109/1000*Results!$C$49)</f>
        <v>31.560403252806079</v>
      </c>
      <c r="AI91" s="44">
        <f>IF(AH109/1000*Results!$C$49&gt;Results!$C$50,Results!$C$50,AH109/1000*Results!$C$49)</f>
        <v>33.998856961450116</v>
      </c>
      <c r="AJ91" s="44">
        <f>IF(AI109/1000*Results!$C$49&gt;Results!$C$50,Results!$C$50,AI109/1000*Results!$C$49)</f>
        <v>36.543987718581363</v>
      </c>
      <c r="AK91" s="44">
        <f>IF(AJ109/1000*Results!$C$49&gt;Results!$C$50,Results!$C$50,AJ109/1000*Results!$C$49)</f>
        <v>39.195231132051553</v>
      </c>
      <c r="AL91" s="44">
        <f>IF(AK109/1000*Results!$C$49&gt;Results!$C$50,Results!$C$50,AK109/1000*Results!$C$49)</f>
        <v>41.951404065028463</v>
      </c>
      <c r="AM91" s="44">
        <f>IF(AL109/1000*Results!$C$49&gt;Results!$C$50,Results!$C$50,AL109/1000*Results!$C$49)</f>
        <v>44.810623169049776</v>
      </c>
      <c r="AN91" s="44">
        <f>IF(AM109/1000*Results!$C$49&gt;Results!$C$50,Results!$C$50,AM109/1000*Results!$C$49)</f>
        <v>47.770219387100909</v>
      </c>
      <c r="AO91" s="44">
        <f>IF(AN109/1000*Results!$C$49&gt;Results!$C$50,Results!$C$50,AN109/1000*Results!$C$49)</f>
        <v>50.826648869772775</v>
      </c>
      <c r="AP91" s="44">
        <f>IF(AO109/1000*Results!$C$49&gt;Results!$C$50,Results!$C$50,AO109/1000*Results!$C$49)</f>
        <v>53.975401493658381</v>
      </c>
      <c r="AQ91" s="44">
        <f>IF(AP109/1000*Results!$C$49&gt;Results!$C$50,Results!$C$50,AP109/1000*Results!$C$49)</f>
        <v>57.210908352368151</v>
      </c>
      <c r="AR91" s="44">
        <f>IF(AQ109/1000*Results!$C$49&gt;Results!$C$50,Results!$C$50,AQ109/1000*Results!$C$49)</f>
        <v>60.526448834456666</v>
      </c>
      <c r="AS91" s="44">
        <f>IF(AR109/1000*Results!$C$49&gt;Results!$C$50,Results!$C$50,AR109/1000*Results!$C$49)</f>
        <v>63.914060101959002</v>
      </c>
      <c r="AT91" s="44">
        <f>IF(AS109/1000*Results!$C$49&gt;Results!$C$50,Results!$C$50,AS109/1000*Results!$C$49)</f>
        <v>67.364450297824789</v>
      </c>
      <c r="AU91" s="44">
        <f>IF(AT109/1000*Results!$C$49&gt;Results!$C$50,Results!$C$50,AT109/1000*Results!$C$49)</f>
        <v>70.866917088033432</v>
      </c>
      <c r="AV91" s="44">
        <f>IF(AU109/1000*Results!$C$49&gt;Results!$C$50,Results!$C$50,AU109/1000*Results!$C$49)</f>
        <v>74.409273108164527</v>
      </c>
      <c r="AW91" s="44">
        <f>IF(AV109/1000*Results!$C$49&gt;Results!$C$50,Results!$C$50,AV109/1000*Results!$C$49)</f>
        <v>77.977781218816617</v>
      </c>
      <c r="AX91" s="44">
        <f>IF(AW109/1000*Results!$C$49&gt;Results!$C$50,Results!$C$50,AW109/1000*Results!$C$49)</f>
        <v>81.557099518998271</v>
      </c>
      <c r="AY91" s="44">
        <f>IF(AX109/1000*Results!$C$49&gt;Results!$C$50,Results!$C$50,AX109/1000*Results!$C$49)</f>
        <v>83</v>
      </c>
      <c r="AZ91" s="44">
        <f>IF(AY109/1000*Results!$C$49&gt;Results!$C$50,Results!$C$50,AY109/1000*Results!$C$49)</f>
        <v>83</v>
      </c>
      <c r="BA91" s="44">
        <f>IF(AZ109/1000*Results!$C$49&gt;Results!$C$50,Results!$C$50,AZ109/1000*Results!$C$49)</f>
        <v>83</v>
      </c>
      <c r="BB91" s="44">
        <f>IF(BA109/1000*Results!$C$49&gt;Results!$C$50,Results!$C$50,BA109/1000*Results!$C$49)</f>
        <v>83</v>
      </c>
      <c r="BC91" s="44">
        <f>IF(BB109/1000*Results!$C$49&gt;Results!$C$50,Results!$C$50,BB109/1000*Results!$C$49)</f>
        <v>83</v>
      </c>
      <c r="BD91" s="44">
        <f>IF(BC109/1000*Results!$C$49&gt;Results!$C$50,Results!$C$50,BC109/1000*Results!$C$49)</f>
        <v>83</v>
      </c>
      <c r="BE91" s="44">
        <f>IF(BD109/1000*Results!$C$49&gt;Results!$C$50,Results!$C$50,BD109/1000*Results!$C$49)</f>
        <v>83</v>
      </c>
      <c r="BF91" s="44">
        <f>IF(BE109/1000*Results!$C$49&gt;Results!$C$50,Results!$C$50,BE109/1000*Results!$C$49)</f>
        <v>83</v>
      </c>
      <c r="BG91" s="44">
        <f>IF(BF109/1000*Results!$C$49&gt;Results!$C$50,Results!$C$50,BF109/1000*Results!$C$49)</f>
        <v>83</v>
      </c>
      <c r="BH91" s="44">
        <f>IF(BG109/1000*Results!$C$49&gt;Results!$C$50,Results!$C$50,BG109/1000*Results!$C$49)</f>
        <v>83</v>
      </c>
      <c r="BI91" s="44">
        <f>IF(BH109/1000*Results!$C$49&gt;Results!$C$50,Results!$C$50,BH109/1000*Results!$C$49)</f>
        <v>83</v>
      </c>
      <c r="BJ91" s="44">
        <f>IF(BI109/1000*Results!$C$49&gt;Results!$C$50,Results!$C$50,BI109/1000*Results!$C$49)</f>
        <v>83</v>
      </c>
      <c r="BK91" s="44">
        <f>IF(BJ109/1000*Results!$C$49&gt;Results!$C$50,Results!$C$50,BJ109/1000*Results!$C$49)</f>
        <v>83</v>
      </c>
      <c r="BL91" s="44">
        <f>IF(BK109/1000*Results!$C$49&gt;Results!$C$50,Results!$C$50,BK109/1000*Results!$C$49)</f>
        <v>83</v>
      </c>
      <c r="BM91" s="44">
        <f>IF(BL109/1000*Results!$C$49&gt;Results!$C$50,Results!$C$50,BL109/1000*Results!$C$49)</f>
        <v>83</v>
      </c>
      <c r="BN91" s="44">
        <f>IF(BM109/1000*Results!$C$49&gt;Results!$C$50,Results!$C$50,BM109/1000*Results!$C$49)</f>
        <v>83</v>
      </c>
      <c r="BO91" s="44">
        <f>IF(BN109/1000*Results!$C$49&gt;Results!$C$50,Results!$C$50,BN109/1000*Results!$C$49)</f>
        <v>83</v>
      </c>
      <c r="BP91" s="44">
        <f>IF(BO109/1000*Results!$C$49&gt;Results!$C$50,Results!$C$50,BO109/1000*Results!$C$49)</f>
        <v>83</v>
      </c>
      <c r="BQ91" s="44">
        <f>IF(BP109/1000*Results!$C$49&gt;Results!$C$50,Results!$C$50,BP109/1000*Results!$C$49)</f>
        <v>83</v>
      </c>
      <c r="BR91" s="44">
        <f>IF(BQ109/1000*Results!$C$49&gt;Results!$C$50,Results!$C$50,BQ109/1000*Results!$C$49)</f>
        <v>83</v>
      </c>
      <c r="BS91" s="44">
        <f>IF(BR109/1000*Results!$C$49&gt;Results!$C$50,Results!$C$50,BR109/1000*Results!$C$49)</f>
        <v>83</v>
      </c>
      <c r="BT91" s="44">
        <f>IF(BS109/1000*Results!$C$49&gt;Results!$C$50,Results!$C$50,BS109/1000*Results!$C$49)</f>
        <v>83</v>
      </c>
      <c r="BU91" s="44">
        <f>IF(BT109/1000*Results!$C$49&gt;Results!$C$50,Results!$C$50,BT109/1000*Results!$C$49)</f>
        <v>83</v>
      </c>
      <c r="BV91" s="44">
        <f>IF(BU109/1000*Results!$C$49&gt;Results!$C$50,Results!$C$50,BU109/1000*Results!$C$49)</f>
        <v>83</v>
      </c>
      <c r="BW91" s="44">
        <f>IF(BV109/1000*Results!$C$49&gt;Results!$C$50,Results!$C$50,BV109/1000*Results!$C$49)</f>
        <v>83</v>
      </c>
      <c r="BX91" s="44">
        <f>IF(BW109/1000*Results!$C$49&gt;Results!$C$50,Results!$C$50,BW109/1000*Results!$C$49)</f>
        <v>83</v>
      </c>
      <c r="BY91" s="44">
        <f>IF(BX109/1000*Results!$C$49&gt;Results!$C$50,Results!$C$50,BX109/1000*Results!$C$49)</f>
        <v>83</v>
      </c>
      <c r="BZ91" s="44">
        <f>IF(BY109/1000*Results!$C$49&gt;Results!$C$50,Results!$C$50,BY109/1000*Results!$C$49)</f>
        <v>83</v>
      </c>
      <c r="CA91" s="44">
        <f>IF(BZ109/1000*Results!$C$49&gt;Results!$C$50,Results!$C$50,BZ109/1000*Results!$C$49)</f>
        <v>83</v>
      </c>
      <c r="CB91" s="44">
        <f>IF(CA109/1000*Results!$C$49&gt;Results!$C$50,Results!$C$50,CA109/1000*Results!$C$49)</f>
        <v>83</v>
      </c>
      <c r="CC91" s="44">
        <f>IF(CB109/1000*Results!$C$49&gt;Results!$C$50,Results!$C$50,CB109/1000*Results!$C$49)</f>
        <v>83</v>
      </c>
      <c r="CD91" s="44">
        <f>IF(CC109/1000*Results!$C$49&gt;Results!$C$50,Results!$C$50,CC109/1000*Results!$C$49)</f>
        <v>83</v>
      </c>
      <c r="CE91" s="44">
        <f>IF(CD109/1000*Results!$C$49&gt;Results!$C$50,Results!$C$50,CD109/1000*Results!$C$49)</f>
        <v>83</v>
      </c>
      <c r="CF91" s="44">
        <f>IF(CE109/1000*Results!$C$49&gt;Results!$C$50,Results!$C$50,CE109/1000*Results!$C$49)</f>
        <v>83</v>
      </c>
      <c r="CG91" s="44">
        <f>IF(CF109/1000*Results!$C$49&gt;Results!$C$50,Results!$C$50,CF109/1000*Results!$C$49)</f>
        <v>83</v>
      </c>
      <c r="CH91" s="44">
        <f>IF(CG109/1000*Results!$C$49&gt;Results!$C$50,Results!$C$50,CG109/1000*Results!$C$49)</f>
        <v>83</v>
      </c>
      <c r="CI91" s="44">
        <f>IF(CH109/1000*Results!$C$49&gt;Results!$C$50,Results!$C$50,CH109/1000*Results!$C$49)</f>
        <v>83</v>
      </c>
      <c r="CJ91" s="44">
        <f>IF(CI109/1000*Results!$C$49&gt;Results!$C$50,Results!$C$50,CI109/1000*Results!$C$49)</f>
        <v>83</v>
      </c>
      <c r="CK91" s="44">
        <f>IF(CJ109/1000*Results!$C$49&gt;Results!$C$50,Results!$C$50,CJ109/1000*Results!$C$49)</f>
        <v>83</v>
      </c>
      <c r="CL91" s="44">
        <f>IF(CK109/1000*Results!$C$49&gt;Results!$C$50,Results!$C$50,CK109/1000*Results!$C$49)</f>
        <v>83</v>
      </c>
      <c r="CM91" s="44">
        <f>IF(CL109/1000*Results!$C$49&gt;Results!$C$50,Results!$C$50,CL109/1000*Results!$C$49)</f>
        <v>83</v>
      </c>
      <c r="CN91" s="44">
        <f>IF(CM109/1000*Results!$C$49&gt;Results!$C$50,Results!$C$50,CM109/1000*Results!$C$49)</f>
        <v>83</v>
      </c>
      <c r="CO91" s="44">
        <f>IF(CN109/1000*Results!$C$49&gt;Results!$C$50,Results!$C$50,CN109/1000*Results!$C$49)</f>
        <v>83</v>
      </c>
      <c r="CP91" s="44">
        <f>IF(CO109/1000*Results!$C$49&gt;Results!$C$50,Results!$C$50,CO109/1000*Results!$C$49)</f>
        <v>83</v>
      </c>
      <c r="CQ91" s="44">
        <f>IF(CP109/1000*Results!$C$49&gt;Results!$C$50,Results!$C$50,CP109/1000*Results!$C$49)</f>
        <v>83</v>
      </c>
      <c r="CR91" s="44">
        <f>IF(CQ109/1000*Results!$C$49&gt;Results!$C$50,Results!$C$50,CQ109/1000*Results!$C$49)</f>
        <v>83</v>
      </c>
      <c r="CS91" s="44">
        <f>IF(CR109/1000*Results!$C$49&gt;Results!$C$50,Results!$C$50,CR109/1000*Results!$C$49)</f>
        <v>83</v>
      </c>
      <c r="CT91" s="44">
        <f>IF(CS109/1000*Results!$C$49&gt;Results!$C$50,Results!$C$50,CS109/1000*Results!$C$49)</f>
        <v>83</v>
      </c>
      <c r="CU91" s="44">
        <f>IF(CT109/1000*Results!$C$49&gt;Results!$C$50,Results!$C$50,CT109/1000*Results!$C$49)</f>
        <v>83</v>
      </c>
      <c r="CV91" s="44">
        <f>IF(CU109/1000*Results!$C$49&gt;Results!$C$50,Results!$C$50,CU109/1000*Results!$C$49)</f>
        <v>83</v>
      </c>
      <c r="CW91" s="44">
        <f>IF(CV109/1000*Results!$C$49&gt;Results!$C$50,Results!$C$50,CV109/1000*Results!$C$49)</f>
        <v>83</v>
      </c>
      <c r="CX91" s="44">
        <f>IF(CW109/1000*Results!$C$49&gt;Results!$C$50,Results!$C$50,CW109/1000*Results!$C$49)</f>
        <v>83</v>
      </c>
      <c r="CY91" s="44">
        <f>IF(CX109/1000*Results!$C$49&gt;Results!$C$50,Results!$C$50,CX109/1000*Results!$C$49)</f>
        <v>83</v>
      </c>
      <c r="CZ91" s="44">
        <f>IF(CY109/1000*Results!$C$49&gt;Results!$C$50,Results!$C$50,CY109/1000*Results!$C$49)</f>
        <v>83</v>
      </c>
      <c r="DA91" s="44">
        <f>IF(CZ109/1000*Results!$C$49&gt;Results!$C$50,Results!$C$50,CZ109/1000*Results!$C$49)</f>
        <v>83</v>
      </c>
      <c r="DB91" s="44">
        <f>IF(DA109/1000*Results!$C$49&gt;Results!$C$50,Results!$C$50,DA109/1000*Results!$C$49)</f>
        <v>83</v>
      </c>
      <c r="DC91" s="44">
        <f>IF(DB109/1000*Results!$C$49&gt;Results!$C$50,Results!$C$50,DB109/1000*Results!$C$49)</f>
        <v>83</v>
      </c>
      <c r="DD91" s="44">
        <f>IF(DC109/1000*Results!$C$49&gt;Results!$C$50,Results!$C$50,DC109/1000*Results!$C$49)</f>
        <v>83</v>
      </c>
      <c r="DE91" s="44">
        <f>IF(DD109/1000*Results!$C$49&gt;Results!$C$50,Results!$C$50,DD109/1000*Results!$C$49)</f>
        <v>83</v>
      </c>
      <c r="DF91" s="44">
        <f>IF(DE109/1000*Results!$C$49&gt;Results!$C$50,Results!$C$50,DE109/1000*Results!$C$49)</f>
        <v>83</v>
      </c>
      <c r="DG91" s="44">
        <f>IF(DF109/1000*Results!$C$49&gt;Results!$C$50,Results!$C$50,DF109/1000*Results!$C$49)</f>
        <v>83</v>
      </c>
      <c r="DH91" s="44">
        <f>IF(DG109/1000*Results!$C$49&gt;Results!$C$50,Results!$C$50,DG109/1000*Results!$C$49)</f>
        <v>83</v>
      </c>
      <c r="DI91" s="44">
        <f>IF(DH109/1000*Results!$C$49&gt;Results!$C$50,Results!$C$50,DH109/1000*Results!$C$49)</f>
        <v>83</v>
      </c>
      <c r="DJ91" s="44">
        <f>IF(DI109/1000*Results!$C$49&gt;Results!$C$50,Results!$C$50,DI109/1000*Results!$C$49)</f>
        <v>83</v>
      </c>
      <c r="DK91" s="44">
        <f>IF(DJ109/1000*Results!$C$49&gt;Results!$C$50,Results!$C$50,DJ109/1000*Results!$C$49)</f>
        <v>83</v>
      </c>
      <c r="DL91" s="44">
        <f>IF(DK109/1000*Results!$C$49&gt;Results!$C$50,Results!$C$50,DK109/1000*Results!$C$49)</f>
        <v>83</v>
      </c>
      <c r="DM91" s="44">
        <f>IF(DL109/1000*Results!$C$49&gt;Results!$C$50,Results!$C$50,DL109/1000*Results!$C$49)</f>
        <v>83</v>
      </c>
      <c r="DN91" s="44">
        <f>IF(DM109/1000*Results!$C$49&gt;Results!$C$50,Results!$C$50,DM109/1000*Results!$C$49)</f>
        <v>83</v>
      </c>
      <c r="DO91" s="44">
        <f>IF(DN109/1000*Results!$C$49&gt;Results!$C$50,Results!$C$50,DN109/1000*Results!$C$49)</f>
        <v>83</v>
      </c>
      <c r="DP91" s="44">
        <f>IF(DO109/1000*Results!$C$49&gt;Results!$C$50,Results!$C$50,DO109/1000*Results!$C$49)</f>
        <v>83</v>
      </c>
      <c r="DQ91" s="44">
        <f>IF(DP109/1000*Results!$C$49&gt;Results!$C$50,Results!$C$50,DP109/1000*Results!$C$49)</f>
        <v>83</v>
      </c>
      <c r="DR91" s="44">
        <f>IF(DQ109/1000*Results!$C$49&gt;Results!$C$50,Results!$C$50,DQ109/1000*Results!$C$49)</f>
        <v>83</v>
      </c>
      <c r="DS91" s="44">
        <f>IF(DR109/1000*Results!$C$49&gt;Results!$C$50,Results!$C$50,DR109/1000*Results!$C$49)</f>
        <v>83</v>
      </c>
      <c r="DT91" s="44">
        <f>IF(DS109/1000*Results!$C$49&gt;Results!$C$50,Results!$C$50,DS109/1000*Results!$C$49)</f>
        <v>83</v>
      </c>
      <c r="DU91" s="44">
        <f>IF(DT109/1000*Results!$C$49&gt;Results!$C$50,Results!$C$50,DT109/1000*Results!$C$49)</f>
        <v>83</v>
      </c>
      <c r="DV91" s="44">
        <f>IF(DU109/1000*Results!$C$49&gt;Results!$C$50,Results!$C$50,DU109/1000*Results!$C$49)</f>
        <v>83</v>
      </c>
      <c r="DW91" s="44">
        <f>IF(DV109/1000*Results!$C$49&gt;Results!$C$50,Results!$C$50,DV109/1000*Results!$C$49)</f>
        <v>83</v>
      </c>
      <c r="DX91" s="44">
        <f>IF(DW109/1000*Results!$C$49&gt;Results!$C$50,Results!$C$50,DW109/1000*Results!$C$49)</f>
        <v>83</v>
      </c>
      <c r="DY91" s="44">
        <f>IF(DX109/1000*Results!$C$49&gt;Results!$C$50,Results!$C$50,DX109/1000*Results!$C$49)</f>
        <v>83</v>
      </c>
      <c r="DZ91" s="44">
        <f>IF(DY109/1000*Results!$C$49&gt;Results!$C$50,Results!$C$50,DY109/1000*Results!$C$49)</f>
        <v>83</v>
      </c>
      <c r="EA91" s="44">
        <f>IF(DZ109/1000*Results!$C$49&gt;Results!$C$50,Results!$C$50,DZ109/1000*Results!$C$49)</f>
        <v>83</v>
      </c>
      <c r="EB91" s="44">
        <f>IF(EA109/1000*Results!$C$49&gt;Results!$C$50,Results!$C$50,EA109/1000*Results!$C$49)</f>
        <v>83</v>
      </c>
      <c r="EC91" s="44">
        <f>IF(EB109/1000*Results!$C$49&gt;Results!$C$50,Results!$C$50,EB109/1000*Results!$C$49)</f>
        <v>83</v>
      </c>
      <c r="ED91" s="44">
        <f>IF(EC109/1000*Results!$C$49&gt;Results!$C$50,Results!$C$50,EC109/1000*Results!$C$49)</f>
        <v>83</v>
      </c>
      <c r="EE91" s="44">
        <f>IF(ED109/1000*Results!$C$49&gt;Results!$C$50,Results!$C$50,ED109/1000*Results!$C$49)</f>
        <v>83</v>
      </c>
      <c r="EF91" s="44">
        <f>IF(EE109/1000*Results!$C$49&gt;Results!$C$50,Results!$C$50,EE109/1000*Results!$C$49)</f>
        <v>83</v>
      </c>
      <c r="EG91" s="44">
        <f>IF(EF109/1000*Results!$C$49&gt;Results!$C$50,Results!$C$50,EF109/1000*Results!$C$49)</f>
        <v>83</v>
      </c>
      <c r="EH91" s="44">
        <f>IF(EG109/1000*Results!$C$49&gt;Results!$C$50,Results!$C$50,EG109/1000*Results!$C$49)</f>
        <v>83</v>
      </c>
      <c r="EI91" s="44">
        <f>IF(EH109/1000*Results!$C$49&gt;Results!$C$50,Results!$C$50,EH109/1000*Results!$C$49)</f>
        <v>83</v>
      </c>
      <c r="EJ91" s="44">
        <f>IF(EI109/1000*Results!$C$49&gt;Results!$C$50,Results!$C$50,EI109/1000*Results!$C$49)</f>
        <v>83</v>
      </c>
      <c r="EK91" s="44">
        <f>IF(EJ109/1000*Results!$C$49&gt;Results!$C$50,Results!$C$50,EJ109/1000*Results!$C$49)</f>
        <v>83</v>
      </c>
      <c r="EL91" s="44">
        <f>IF(EK109/1000*Results!$C$49&gt;Results!$C$50,Results!$C$50,EK109/1000*Results!$C$49)</f>
        <v>83</v>
      </c>
      <c r="EM91" s="44">
        <f>IF(EL109/1000*Results!$C$49&gt;Results!$C$50,Results!$C$50,EL109/1000*Results!$C$49)</f>
        <v>83</v>
      </c>
      <c r="EN91" s="44">
        <f>IF(EM109/1000*Results!$C$49&gt;Results!$C$50,Results!$C$50,EM109/1000*Results!$C$49)</f>
        <v>83</v>
      </c>
      <c r="EO91" s="44">
        <f>IF(EN109/1000*Results!$C$49&gt;Results!$C$50,Results!$C$50,EN109/1000*Results!$C$49)</f>
        <v>83</v>
      </c>
      <c r="EP91" s="44">
        <f>IF(EO109/1000*Results!$C$49&gt;Results!$C$50,Results!$C$50,EO109/1000*Results!$C$49)</f>
        <v>83</v>
      </c>
      <c r="EQ91" s="44">
        <f>IF(EP109/1000*Results!$C$49&gt;Results!$C$50,Results!$C$50,EP109/1000*Results!$C$49)</f>
        <v>83</v>
      </c>
      <c r="ER91" s="44">
        <f>IF(EQ109/1000*Results!$C$49&gt;Results!$C$50,Results!$C$50,EQ109/1000*Results!$C$49)</f>
        <v>83</v>
      </c>
      <c r="ES91" s="44">
        <f>IF(ER109/1000*Results!$C$49&gt;Results!$C$50,Results!$C$50,ER109/1000*Results!$C$49)</f>
        <v>83</v>
      </c>
      <c r="ET91" s="44">
        <f>IF(ES109/1000*Results!$C$49&gt;Results!$C$50,Results!$C$50,ES109/1000*Results!$C$49)</f>
        <v>83</v>
      </c>
      <c r="EU91" s="44">
        <f>IF(ET109/1000*Results!$C$49&gt;Results!$C$50,Results!$C$50,ET109/1000*Results!$C$49)</f>
        <v>83</v>
      </c>
      <c r="EV91" s="44">
        <f>IF(EU109/1000*Results!$C$49&gt;Results!$C$50,Results!$C$50,EU109/1000*Results!$C$49)</f>
        <v>83</v>
      </c>
      <c r="EW91" s="44">
        <f>IF(EV109/1000*Results!$C$49&gt;Results!$C$50,Results!$C$50,EV109/1000*Results!$C$49)</f>
        <v>83</v>
      </c>
      <c r="EX91" s="44">
        <f>IF(EW109/1000*Results!$C$49&gt;Results!$C$50,Results!$C$50,EW109/1000*Results!$C$49)</f>
        <v>83</v>
      </c>
      <c r="EY91" s="44">
        <f>IF(EX109/1000*Results!$C$49&gt;Results!$C$50,Results!$C$50,EX109/1000*Results!$C$49)</f>
        <v>83</v>
      </c>
      <c r="EZ91" s="44">
        <f>IF(EY109/1000*Results!$C$49&gt;Results!$C$50,Results!$C$50,EY109/1000*Results!$C$49)</f>
        <v>83</v>
      </c>
      <c r="FA91" s="44">
        <f>IF(EZ109/1000*Results!$C$49&gt;Results!$C$50,Results!$C$50,EZ109/1000*Results!$C$49)</f>
        <v>83</v>
      </c>
      <c r="FB91" s="44">
        <f>IF(FA109/1000*Results!$C$49&gt;Results!$C$50,Results!$C$50,FA109/1000*Results!$C$49)</f>
        <v>83</v>
      </c>
      <c r="FC91" s="44">
        <f>IF(FB109/1000*Results!$C$49&gt;Results!$C$50,Results!$C$50,FB109/1000*Results!$C$49)</f>
        <v>83</v>
      </c>
      <c r="FD91" s="44">
        <f>IF(FC109/1000*Results!$C$49&gt;Results!$C$50,Results!$C$50,FC109/1000*Results!$C$49)</f>
        <v>83</v>
      </c>
      <c r="FE91" s="44">
        <f>IF(FD109/1000*Results!$C$49&gt;Results!$C$50,Results!$C$50,FD109/1000*Results!$C$49)</f>
        <v>83</v>
      </c>
      <c r="FF91" s="44">
        <f>IF(FE109/1000*Results!$C$49&gt;Results!$C$50,Results!$C$50,FE109/1000*Results!$C$49)</f>
        <v>83</v>
      </c>
      <c r="FG91" s="44">
        <f>IF(FF109/1000*Results!$C$49&gt;Results!$C$50,Results!$C$50,FF109/1000*Results!$C$49)</f>
        <v>83</v>
      </c>
      <c r="FH91" s="44">
        <f>IF(FG109/1000*Results!$C$49&gt;Results!$C$50,Results!$C$50,FG109/1000*Results!$C$49)</f>
        <v>83</v>
      </c>
      <c r="FI91" s="44">
        <f>IF(FH109/1000*Results!$C$49&gt;Results!$C$50,Results!$C$50,FH109/1000*Results!$C$49)</f>
        <v>83</v>
      </c>
      <c r="FJ91" s="44">
        <f>IF(FI109/1000*Results!$C$49&gt;Results!$C$50,Results!$C$50,FI109/1000*Results!$C$49)</f>
        <v>83</v>
      </c>
      <c r="FK91" s="44">
        <f>IF(FJ109/1000*Results!$C$49&gt;Results!$C$50,Results!$C$50,FJ109/1000*Results!$C$49)</f>
        <v>83</v>
      </c>
      <c r="FL91" s="44">
        <f>IF(FK109/1000*Results!$C$49&gt;Results!$C$50,Results!$C$50,FK109/1000*Results!$C$49)</f>
        <v>83</v>
      </c>
      <c r="FM91" s="44">
        <f>IF(FL109/1000*Results!$C$49&gt;Results!$C$50,Results!$C$50,FL109/1000*Results!$C$49)</f>
        <v>83</v>
      </c>
      <c r="FN91" s="44">
        <f>IF(FM109/1000*Results!$C$49&gt;Results!$C$50,Results!$C$50,FM109/1000*Results!$C$49)</f>
        <v>83</v>
      </c>
      <c r="FO91" s="44">
        <f>IF(FN109/1000*Results!$C$49&gt;Results!$C$50,Results!$C$50,FN109/1000*Results!$C$49)</f>
        <v>83</v>
      </c>
      <c r="FP91" s="44">
        <f>IF(FO109/1000*Results!$C$49&gt;Results!$C$50,Results!$C$50,FO109/1000*Results!$C$49)</f>
        <v>83</v>
      </c>
      <c r="FQ91" s="44">
        <f>IF(FP109/1000*Results!$C$49&gt;Results!$C$50,Results!$C$50,FP109/1000*Results!$C$49)</f>
        <v>83</v>
      </c>
      <c r="FR91" s="44">
        <f>IF(FQ109/1000*Results!$C$49&gt;Results!$C$50,Results!$C$50,FQ109/1000*Results!$C$49)</f>
        <v>83</v>
      </c>
      <c r="FS91" s="44">
        <f>IF(FR109/1000*Results!$C$49&gt;Results!$C$50,Results!$C$50,FR109/1000*Results!$C$49)</f>
        <v>83</v>
      </c>
      <c r="FT91" s="44">
        <f>IF(FS109/1000*Results!$C$49&gt;Results!$C$50,Results!$C$50,FS109/1000*Results!$C$49)</f>
        <v>83</v>
      </c>
      <c r="FU91" s="44">
        <f>IF(FT109/1000*Results!$C$49&gt;Results!$C$50,Results!$C$50,FT109/1000*Results!$C$49)</f>
        <v>83</v>
      </c>
      <c r="FV91" s="44">
        <f>IF(FU109/1000*Results!$C$49&gt;Results!$C$50,Results!$C$50,FU109/1000*Results!$C$49)</f>
        <v>83</v>
      </c>
      <c r="FW91" s="44">
        <f>IF(FV109/1000*Results!$C$49&gt;Results!$C$50,Results!$C$50,FV109/1000*Results!$C$49)</f>
        <v>83</v>
      </c>
      <c r="FX91" s="44">
        <f>IF(FW109/1000*Results!$C$49&gt;Results!$C$50,Results!$C$50,FW109/1000*Results!$C$49)</f>
        <v>83</v>
      </c>
      <c r="FY91" s="44">
        <f>IF(FX109/1000*Results!$C$49&gt;Results!$C$50,Results!$C$50,FX109/1000*Results!$C$49)</f>
        <v>83</v>
      </c>
      <c r="FZ91" s="44">
        <f>IF(FY109/1000*Results!$C$49&gt;Results!$C$50,Results!$C$50,FY109/1000*Results!$C$49)</f>
        <v>83</v>
      </c>
      <c r="GA91" s="44">
        <f>IF(FZ109/1000*Results!$C$49&gt;Results!$C$50,Results!$C$50,FZ109/1000*Results!$C$49)</f>
        <v>83</v>
      </c>
      <c r="GB91" s="44">
        <f>IF(GA109/1000*Results!$C$49&gt;Results!$C$50,Results!$C$50,GA109/1000*Results!$C$49)</f>
        <v>83</v>
      </c>
      <c r="GC91" s="44">
        <f>IF(GB109/1000*Results!$C$49&gt;Results!$C$50,Results!$C$50,GB109/1000*Results!$C$49)</f>
        <v>83</v>
      </c>
      <c r="GD91" s="44">
        <f>IF(GC109/1000*Results!$C$49&gt;Results!$C$50,Results!$C$50,GC109/1000*Results!$C$49)</f>
        <v>83</v>
      </c>
      <c r="GE91" s="44">
        <f>IF(GD109/1000*Results!$C$49&gt;Results!$C$50,Results!$C$50,GD109/1000*Results!$C$49)</f>
        <v>83</v>
      </c>
      <c r="GF91" s="44">
        <f>IF(GE109/1000*Results!$C$49&gt;Results!$C$50,Results!$C$50,GE109/1000*Results!$C$49)</f>
        <v>83</v>
      </c>
      <c r="GG91" s="44">
        <f>IF(GF109/1000*Results!$C$49&gt;Results!$C$50,Results!$C$50,GF109/1000*Results!$C$49)</f>
        <v>83</v>
      </c>
      <c r="GH91" s="44">
        <f>IF(GG109/1000*Results!$C$49&gt;Results!$C$50,Results!$C$50,GG109/1000*Results!$C$49)</f>
        <v>83</v>
      </c>
      <c r="GI91" s="44">
        <f>IF(GH109/1000*Results!$C$49&gt;Results!$C$50,Results!$C$50,GH109/1000*Results!$C$49)</f>
        <v>83</v>
      </c>
      <c r="GJ91" s="44">
        <f>IF(GI109/1000*Results!$C$49&gt;Results!$C$50,Results!$C$50,GI109/1000*Results!$C$49)</f>
        <v>83</v>
      </c>
      <c r="GK91" s="44">
        <f>IF(GJ109/1000*Results!$C$49&gt;Results!$C$50,Results!$C$50,GJ109/1000*Results!$C$49)</f>
        <v>83</v>
      </c>
      <c r="GL91" s="44">
        <f>IF(GK109/1000*Results!$C$49&gt;Results!$C$50,Results!$C$50,GK109/1000*Results!$C$49)</f>
        <v>83</v>
      </c>
      <c r="GM91" s="44">
        <f>IF(GL109/1000*Results!$C$49&gt;Results!$C$50,Results!$C$50,GL109/1000*Results!$C$49)</f>
        <v>83</v>
      </c>
      <c r="GN91" s="44">
        <f>IF(GM109/1000*Results!$C$49&gt;Results!$C$50,Results!$C$50,GM109/1000*Results!$C$49)</f>
        <v>83</v>
      </c>
      <c r="GO91" s="44">
        <f>IF(GN109/1000*Results!$C$49&gt;Results!$C$50,Results!$C$50,GN109/1000*Results!$C$49)</f>
        <v>83</v>
      </c>
      <c r="GP91" s="44">
        <f>IF(GO109/1000*Results!$C$49&gt;Results!$C$50,Results!$C$50,GO109/1000*Results!$C$49)</f>
        <v>83</v>
      </c>
      <c r="GQ91" s="44">
        <f>IF(GP109/1000*Results!$C$49&gt;Results!$C$50,Results!$C$50,GP109/1000*Results!$C$49)</f>
        <v>83</v>
      </c>
      <c r="GR91" s="44">
        <f>IF(GQ109/1000*Results!$C$49&gt;Results!$C$50,Results!$C$50,GQ109/1000*Results!$C$49)</f>
        <v>83</v>
      </c>
      <c r="GS91" s="44">
        <f>IF(GR109/1000*Results!$C$49&gt;Results!$C$50,Results!$C$50,GR109/1000*Results!$C$49)</f>
        <v>83</v>
      </c>
      <c r="GT91" s="44">
        <f>IF(GS109/1000*Results!$C$49&gt;Results!$C$50,Results!$C$50,GS109/1000*Results!$C$49)</f>
        <v>83</v>
      </c>
      <c r="GU91" s="44">
        <f>IF(GT109/1000*Results!$C$49&gt;Results!$C$50,Results!$C$50,GT109/1000*Results!$C$49)</f>
        <v>83</v>
      </c>
      <c r="GV91" s="44">
        <f>IF(GU109/1000*Results!$C$49&gt;Results!$C$50,Results!$C$50,GU109/1000*Results!$C$49)</f>
        <v>83</v>
      </c>
      <c r="GW91" s="44">
        <f>IF(GV109/1000*Results!$C$49&gt;Results!$C$50,Results!$C$50,GV109/1000*Results!$C$49)</f>
        <v>83</v>
      </c>
      <c r="GX91" s="44">
        <f>IF(GW109/1000*Results!$C$49&gt;Results!$C$50,Results!$C$50,GW109/1000*Results!$C$49)</f>
        <v>83</v>
      </c>
      <c r="GY91" s="44">
        <f>IF(GX109/1000*Results!$C$49&gt;Results!$C$50,Results!$C$50,GX109/1000*Results!$C$49)</f>
        <v>83</v>
      </c>
      <c r="GZ91" s="44">
        <f>IF(GY109/1000*Results!$C$49&gt;Results!$C$50,Results!$C$50,GY109/1000*Results!$C$49)</f>
        <v>83</v>
      </c>
      <c r="HA91" s="44">
        <f>IF(GZ109/1000*Results!$C$49&gt;Results!$C$50,Results!$C$50,GZ109/1000*Results!$C$49)</f>
        <v>83</v>
      </c>
      <c r="HB91" s="44">
        <f>IF(HA109/1000*Results!$C$49&gt;Results!$C$50,Results!$C$50,HA109/1000*Results!$C$49)</f>
        <v>83</v>
      </c>
      <c r="HC91" s="44">
        <f>IF(HB109/1000*Results!$C$49&gt;Results!$C$50,Results!$C$50,HB109/1000*Results!$C$49)</f>
        <v>83</v>
      </c>
      <c r="HD91" s="44">
        <f>IF(HC109/1000*Results!$C$49&gt;Results!$C$50,Results!$C$50,HC109/1000*Results!$C$49)</f>
        <v>83</v>
      </c>
      <c r="HE91" s="44">
        <f>IF(HD109/1000*Results!$C$49&gt;Results!$C$50,Results!$C$50,HD109/1000*Results!$C$49)</f>
        <v>83</v>
      </c>
      <c r="HF91" s="44">
        <f>IF(HE109/1000*Results!$C$49&gt;Results!$C$50,Results!$C$50,HE109/1000*Results!$C$49)</f>
        <v>83</v>
      </c>
      <c r="HG91" s="44">
        <f>IF(HF109/1000*Results!$C$49&gt;Results!$C$50,Results!$C$50,HF109/1000*Results!$C$49)</f>
        <v>83</v>
      </c>
      <c r="HH91" s="44">
        <f>IF(HG109/1000*Results!$C$49&gt;Results!$C$50,Results!$C$50,HG109/1000*Results!$C$49)</f>
        <v>83</v>
      </c>
      <c r="HI91" s="44">
        <f>IF(HH109/1000*Results!$C$49&gt;Results!$C$50,Results!$C$50,HH109/1000*Results!$C$49)</f>
        <v>83</v>
      </c>
      <c r="HJ91" s="44">
        <f>IF(HI109/1000*Results!$C$49&gt;Results!$C$50,Results!$C$50,HI109/1000*Results!$C$49)</f>
        <v>83</v>
      </c>
      <c r="HK91" s="44">
        <f>IF(HJ109/1000*Results!$C$49&gt;Results!$C$50,Results!$C$50,HJ109/1000*Results!$C$49)</f>
        <v>83</v>
      </c>
      <c r="HL91" s="44">
        <f>IF(HK109/1000*Results!$C$49&gt;Results!$C$50,Results!$C$50,HK109/1000*Results!$C$49)</f>
        <v>83</v>
      </c>
      <c r="HM91" s="44">
        <f>IF(HL109/1000*Results!$C$49&gt;Results!$C$50,Results!$C$50,HL109/1000*Results!$C$49)</f>
        <v>83</v>
      </c>
      <c r="HN91" s="44">
        <f>IF(HM109/1000*Results!$C$49&gt;Results!$C$50,Results!$C$50,HM109/1000*Results!$C$49)</f>
        <v>83</v>
      </c>
      <c r="HO91" s="44">
        <f>IF(HN109/1000*Results!$C$49&gt;Results!$C$50,Results!$C$50,HN109/1000*Results!$C$49)</f>
        <v>83</v>
      </c>
      <c r="HP91" s="44">
        <f>IF(HO109/1000*Results!$C$49&gt;Results!$C$50,Results!$C$50,HO109/1000*Results!$C$49)</f>
        <v>83</v>
      </c>
      <c r="HQ91" s="44">
        <f>IF(HP109/1000*Results!$C$49&gt;Results!$C$50,Results!$C$50,HP109/1000*Results!$C$49)</f>
        <v>83</v>
      </c>
      <c r="HR91" s="44">
        <f>IF(HQ109/1000*Results!$C$49&gt;Results!$C$50,Results!$C$50,HQ109/1000*Results!$C$49)</f>
        <v>83</v>
      </c>
      <c r="HS91" s="44">
        <f>IF(HR109/1000*Results!$C$49&gt;Results!$C$50,Results!$C$50,HR109/1000*Results!$C$49)</f>
        <v>83</v>
      </c>
      <c r="HT91" s="44">
        <f>IF(HS109/1000*Results!$C$49&gt;Results!$C$50,Results!$C$50,HS109/1000*Results!$C$49)</f>
        <v>83</v>
      </c>
      <c r="HU91" s="44">
        <f>IF(HT109/1000*Results!$C$49&gt;Results!$C$50,Results!$C$50,HT109/1000*Results!$C$49)</f>
        <v>83</v>
      </c>
      <c r="HV91" s="44">
        <f>IF(HU109/1000*Results!$C$49&gt;Results!$C$50,Results!$C$50,HU109/1000*Results!$C$49)</f>
        <v>83</v>
      </c>
      <c r="HW91" s="44">
        <f>IF(HV109/1000*Results!$C$49&gt;Results!$C$50,Results!$C$50,HV109/1000*Results!$C$49)</f>
        <v>83</v>
      </c>
      <c r="HX91" s="44">
        <f>IF(HW109/1000*Results!$C$49&gt;Results!$C$50,Results!$C$50,HW109/1000*Results!$C$49)</f>
        <v>83</v>
      </c>
      <c r="HY91" s="44">
        <f>IF(HX109/1000*Results!$C$49&gt;Results!$C$50,Results!$C$50,HX109/1000*Results!$C$49)</f>
        <v>83</v>
      </c>
      <c r="HZ91" s="44">
        <f>IF(HY109/1000*Results!$C$49&gt;Results!$C$50,Results!$C$50,HY109/1000*Results!$C$49)</f>
        <v>83</v>
      </c>
      <c r="IA91" s="44">
        <f>IF(HZ109/1000*Results!$C$49&gt;Results!$C$50,Results!$C$50,HZ109/1000*Results!$C$49)</f>
        <v>83</v>
      </c>
      <c r="IB91" s="44">
        <f>IF(IA109/1000*Results!$C$49&gt;Results!$C$50,Results!$C$50,IA109/1000*Results!$C$49)</f>
        <v>83</v>
      </c>
      <c r="IC91" s="44">
        <f>IF(IB109/1000*Results!$C$49&gt;Results!$C$50,Results!$C$50,IB109/1000*Results!$C$49)</f>
        <v>83</v>
      </c>
      <c r="ID91" s="44">
        <f>IF(IC109/1000*Results!$C$49&gt;Results!$C$50,Results!$C$50,IC109/1000*Results!$C$49)</f>
        <v>83</v>
      </c>
      <c r="IE91" s="44">
        <f>IF(ID109/1000*Results!$C$49&gt;Results!$C$50,Results!$C$50,ID109/1000*Results!$C$49)</f>
        <v>83</v>
      </c>
      <c r="IF91" s="44">
        <f>IF(IE109/1000*Results!$C$49&gt;Results!$C$50,Results!$C$50,IE109/1000*Results!$C$49)</f>
        <v>83</v>
      </c>
      <c r="IG91" s="44">
        <f>IF(IF109/1000*Results!$C$49&gt;Results!$C$50,Results!$C$50,IF109/1000*Results!$C$49)</f>
        <v>83</v>
      </c>
      <c r="IH91" s="44">
        <f>IF(IG109/1000*Results!$C$49&gt;Results!$C$50,Results!$C$50,IG109/1000*Results!$C$49)</f>
        <v>83</v>
      </c>
      <c r="II91" s="44">
        <f>IF(IH109/1000*Results!$C$49&gt;Results!$C$50,Results!$C$50,IH109/1000*Results!$C$49)</f>
        <v>83</v>
      </c>
      <c r="IJ91" s="44">
        <f>IF(II109/1000*Results!$C$49&gt;Results!$C$50,Results!$C$50,II109/1000*Results!$C$49)</f>
        <v>83</v>
      </c>
      <c r="IK91" s="44">
        <f>IF(IJ109/1000*Results!$C$49&gt;Results!$C$50,Results!$C$50,IJ109/1000*Results!$C$49)</f>
        <v>83</v>
      </c>
      <c r="IL91" s="44">
        <f>IF(IK109/1000*Results!$C$49&gt;Results!$C$50,Results!$C$50,IK109/1000*Results!$C$49)</f>
        <v>83</v>
      </c>
      <c r="IM91" s="44">
        <f>IF(IL109/1000*Results!$C$49&gt;Results!$C$50,Results!$C$50,IL109/1000*Results!$C$49)</f>
        <v>83</v>
      </c>
      <c r="IN91" s="44">
        <f>IF(IM109/1000*Results!$C$49&gt;Results!$C$50,Results!$C$50,IM109/1000*Results!$C$49)</f>
        <v>83</v>
      </c>
      <c r="IO91" s="44">
        <f>IF(IN109/1000*Results!$C$49&gt;Results!$C$50,Results!$C$50,IN109/1000*Results!$C$49)</f>
        <v>83</v>
      </c>
      <c r="IP91" s="44">
        <f>IF(IO109/1000*Results!$C$49&gt;Results!$C$50,Results!$C$50,IO109/1000*Results!$C$49)</f>
        <v>83</v>
      </c>
      <c r="IQ91" s="44">
        <f>IF(IP109/1000*Results!$C$49&gt;Results!$C$50,Results!$C$50,IP109/1000*Results!$C$49)</f>
        <v>83</v>
      </c>
      <c r="IR91" s="44">
        <f>IF(IQ109/1000*Results!$C$49&gt;Results!$C$50,Results!$C$50,IQ109/1000*Results!$C$49)</f>
        <v>83</v>
      </c>
    </row>
    <row r="92" spans="1:252" s="7" customFormat="1" hidden="1" x14ac:dyDescent="0.25">
      <c r="A92" s="164"/>
      <c r="B92" s="44"/>
      <c r="C92" s="44">
        <f>IF(AND(Results!$C$51&gt;0,B110&gt;Results!$C$51),180-Results!$C$50,C91)</f>
        <v>0</v>
      </c>
      <c r="D92" s="44">
        <f>IF(AND(Results!$C$51&gt;0,C110&gt;Results!$C$51),180-Results!$C$50,D91)</f>
        <v>2.291955698057898E-2</v>
      </c>
      <c r="E92" s="44">
        <f>IF(AND(Results!$C$51&gt;0,D110&gt;Results!$C$51),180-Results!$C$50,E91)</f>
        <v>9.2515452839930762E-2</v>
      </c>
      <c r="F92" s="44">
        <f>IF(AND(Results!$C$51&gt;0,E110&gt;Results!$C$51),180-Results!$C$50,F91)</f>
        <v>0.2104869482777374</v>
      </c>
      <c r="G92" s="44">
        <f>IF(AND(Results!$C$51&gt;0,F110&gt;Results!$C$51),180-Results!$C$50,G91)</f>
        <v>0.37858382580301625</v>
      </c>
      <c r="H92" s="44">
        <f>IF(AND(Results!$C$51&gt;0,G110&gt;Results!$C$51),180-Results!$C$50,H91)</f>
        <v>0.59860809749396415</v>
      </c>
      <c r="I92" s="44">
        <f>IF(AND(Results!$C$51&gt;0,H110&gt;Results!$C$51),180-Results!$C$50,I91)</f>
        <v>0.87241550373495291</v>
      </c>
      <c r="J92" s="44">
        <f>IF(AND(Results!$C$51&gt;0,I110&gt;Results!$C$51),180-Results!$C$50,J91)</f>
        <v>1.2019167511754669</v>
      </c>
      <c r="K92" s="44">
        <f>IF(AND(Results!$C$51&gt;0,J110&gt;Results!$C$51),180-Results!$C$50,K91)</f>
        <v>1.5890784304425176</v>
      </c>
      <c r="L92" s="44">
        <f>IF(AND(Results!$C$51&gt;0,K110&gt;Results!$C$51),180-Results!$C$50,L91)</f>
        <v>2.0359235452224995</v>
      </c>
      <c r="M92" s="44">
        <f>IF(AND(Results!$C$51&gt;0,L110&gt;Results!$C$51),180-Results!$C$50,M91)</f>
        <v>2.544531576061996</v>
      </c>
      <c r="N92" s="44">
        <f>IF(AND(Results!$C$51&gt;0,M110&gt;Results!$C$51),180-Results!$C$50,N91)</f>
        <v>3.1170379880533909</v>
      </c>
      <c r="O92" s="44">
        <f>IF(AND(Results!$C$51&gt;0,N110&gt;Results!$C$51),180-Results!$C$50,O91)</f>
        <v>3.7556330831601681</v>
      </c>
      <c r="P92" s="44">
        <f>IF(AND(Results!$C$51&gt;0,O110&gt;Results!$C$51),180-Results!$C$50,P91)</f>
        <v>4.4625600840331856</v>
      </c>
      <c r="Q92" s="44">
        <f>IF(AND(Results!$C$51&gt;0,P110&gt;Results!$C$51),180-Results!$C$50,Q91)</f>
        <v>5.2401123171630601</v>
      </c>
      <c r="R92" s="44">
        <f>IF(AND(Results!$C$51&gt;0,Q110&gt;Results!$C$51),180-Results!$C$50,R91)</f>
        <v>6.0906293635369844</v>
      </c>
      <c r="S92" s="44">
        <f>IF(AND(Results!$C$51&gt;0,R110&gt;Results!$C$51),180-Results!$C$50,S91)</f>
        <v>7.0164920023715656</v>
      </c>
      <c r="T92" s="44">
        <f>IF(AND(Results!$C$51&gt;0,S110&gt;Results!$C$51),180-Results!$C$50,T91)</f>
        <v>8.0201157580576794</v>
      </c>
      <c r="U92" s="44">
        <f>IF(AND(Results!$C$51&gt;0,T110&gt;Results!$C$51),180-Results!$C$50,U91)</f>
        <v>9.1039428732203831</v>
      </c>
      <c r="V92" s="44">
        <f>IF(AND(Results!$C$51&gt;0,U110&gt;Results!$C$51),180-Results!$C$50,V91)</f>
        <v>10.270432491575386</v>
      </c>
      <c r="W92" s="44">
        <f>IF(AND(Results!$C$51&gt;0,V110&gt;Results!$C$51),180-Results!$C$50,W91)</f>
        <v>11.522048788959399</v>
      </c>
      <c r="X92" s="44">
        <f>IF(AND(Results!$C$51&gt;0,W110&gt;Results!$C$51),180-Results!$C$50,X91)</f>
        <v>12.86124677929439</v>
      </c>
      <c r="Y92" s="44">
        <f>IF(AND(Results!$C$51&gt;0,X110&gt;Results!$C$51),180-Results!$C$50,Y91)</f>
        <v>14.290455542297039</v>
      </c>
      <c r="Z92" s="44">
        <f>IF(AND(Results!$C$51&gt;0,Y110&gt;Results!$C$51),180-Results!$C$50,Z91)</f>
        <v>15.812058583448067</v>
      </c>
      <c r="AA92" s="44">
        <f>IF(AND(Results!$C$51&gt;0,Z110&gt;Results!$C$51),180-Results!$C$50,AA91)</f>
        <v>17.428370960959057</v>
      </c>
      <c r="AB92" s="44">
        <f>IF(AND(Results!$C$51&gt;0,AA110&gt;Results!$C$51),180-Results!$C$50,AB91)</f>
        <v>19.141612869814779</v>
      </c>
      <c r="AC92" s="44">
        <f>IF(AND(Results!$C$51&gt;0,AB110&gt;Results!$C$51),180-Results!$C$50,AC91)</f>
        <v>20.953879329343092</v>
      </c>
      <c r="AD92" s="44">
        <f>IF(AND(Results!$C$51&gt;0,AC110&gt;Results!$C$51),180-Results!$C$50,AD91)</f>
        <v>22.867105698661508</v>
      </c>
      <c r="AE92" s="44">
        <f>IF(AND(Results!$C$51&gt;0,AD110&gt;Results!$C$51),180-Results!$C$50,AE91)</f>
        <v>24.883028637638507</v>
      </c>
      <c r="AF92" s="44">
        <f>IF(AND(Results!$C$51&gt;0,AE110&gt;Results!$C$51),180-Results!$C$50,AF91)</f>
        <v>27.003142082159751</v>
      </c>
      <c r="AG92" s="44">
        <f>IF(AND(Results!$C$51&gt;0,AF110&gt;Results!$C$51),180-Results!$C$50,AG91)</f>
        <v>29.22864827398006</v>
      </c>
      <c r="AH92" s="44">
        <f>IF(AND(Results!$C$51&gt;0,AG110&gt;Results!$C$51),180-Results!$C$50,AH91)</f>
        <v>31.560403252806079</v>
      </c>
      <c r="AI92" s="44">
        <f>IF(AND(Results!$C$51&gt;0,AH110&gt;Results!$C$51),180-Results!$C$50,AI91)</f>
        <v>33.998856961450116</v>
      </c>
      <c r="AJ92" s="44">
        <f>IF(AND(Results!$C$51&gt;0,AI110&gt;Results!$C$51),180-Results!$C$50,AJ91)</f>
        <v>36.543987718581363</v>
      </c>
      <c r="AK92" s="44">
        <f>IF(AND(Results!$C$51&gt;0,AJ110&gt;Results!$C$51),180-Results!$C$50,AK91)</f>
        <v>39.195231132051553</v>
      </c>
      <c r="AL92" s="44">
        <f>IF(AND(Results!$C$51&gt;0,AK110&gt;Results!$C$51),180-Results!$C$50,AL91)</f>
        <v>41.951404065028463</v>
      </c>
      <c r="AM92" s="44">
        <f>IF(AND(Results!$C$51&gt;0,AL110&gt;Results!$C$51),180-Results!$C$50,AM91)</f>
        <v>44.810623169049776</v>
      </c>
      <c r="AN92" s="44">
        <f>IF(AND(Results!$C$51&gt;0,AM110&gt;Results!$C$51),180-Results!$C$50,AN91)</f>
        <v>47.770219387100909</v>
      </c>
      <c r="AO92" s="44">
        <f>IF(AND(Results!$C$51&gt;0,AN110&gt;Results!$C$51),180-Results!$C$50,AO91)</f>
        <v>50.826648869772775</v>
      </c>
      <c r="AP92" s="44">
        <f>IF(AND(Results!$C$51&gt;0,AO110&gt;Results!$C$51),180-Results!$C$50,AP91)</f>
        <v>53.975401493658381</v>
      </c>
      <c r="AQ92" s="44">
        <f>IF(AND(Results!$C$51&gt;0,AP110&gt;Results!$C$51),180-Results!$C$50,AQ91)</f>
        <v>57.210908352368151</v>
      </c>
      <c r="AR92" s="44">
        <f>IF(AND(Results!$C$51&gt;0,AQ110&gt;Results!$C$51),180-Results!$C$50,AR91)</f>
        <v>60.526448834456666</v>
      </c>
      <c r="AS92" s="44">
        <f>IF(AND(Results!$C$51&gt;0,AR110&gt;Results!$C$51),180-Results!$C$50,AS91)</f>
        <v>63.914060101959002</v>
      </c>
      <c r="AT92" s="44">
        <f>IF(AND(Results!$C$51&gt;0,AS110&gt;Results!$C$51),180-Results!$C$50,AT91)</f>
        <v>67.364450297824789</v>
      </c>
      <c r="AU92" s="44">
        <f>IF(AND(Results!$C$51&gt;0,AT110&gt;Results!$C$51),180-Results!$C$50,AU91)</f>
        <v>70.866917088033432</v>
      </c>
      <c r="AV92" s="44">
        <f>IF(AND(Results!$C$51&gt;0,AU110&gt;Results!$C$51),180-Results!$C$50,AV91)</f>
        <v>74.409273108164527</v>
      </c>
      <c r="AW92" s="44">
        <f>IF(AND(Results!$C$51&gt;0,AV110&gt;Results!$C$51),180-Results!$C$50,AW91)</f>
        <v>77.977781218816617</v>
      </c>
      <c r="AX92" s="44">
        <f>IF(AND(Results!$C$51&gt;0,AW110&gt;Results!$C$51),180-Results!$C$50,AX91)</f>
        <v>81.557099518998271</v>
      </c>
      <c r="AY92" s="44">
        <f>IF(AND(Results!$C$51&gt;0,AX110&gt;Results!$C$51),180-Results!$C$50,AY91)</f>
        <v>83</v>
      </c>
      <c r="AZ92" s="44">
        <f>IF(AND(Results!$C$51&gt;0,AY110&gt;Results!$C$51),180-Results!$C$50,AZ91)</f>
        <v>83</v>
      </c>
      <c r="BA92" s="44">
        <f>IF(AND(Results!$C$51&gt;0,AZ110&gt;Results!$C$51),180-Results!$C$50,BA91)</f>
        <v>83</v>
      </c>
      <c r="BB92" s="44">
        <f>IF(AND(Results!$C$51&gt;0,BA110&gt;Results!$C$51),180-Results!$C$50,BB91)</f>
        <v>83</v>
      </c>
      <c r="BC92" s="44">
        <f>IF(AND(Results!$C$51&gt;0,BB110&gt;Results!$C$51),180-Results!$C$50,BC91)</f>
        <v>83</v>
      </c>
      <c r="BD92" s="44">
        <f>IF(AND(Results!$C$51&gt;0,BC110&gt;Results!$C$51),180-Results!$C$50,BD91)</f>
        <v>83</v>
      </c>
      <c r="BE92" s="44">
        <f>IF(AND(Results!$C$51&gt;0,BD110&gt;Results!$C$51),180-Results!$C$50,BE91)</f>
        <v>83</v>
      </c>
      <c r="BF92" s="44">
        <f>IF(AND(Results!$C$51&gt;0,BE110&gt;Results!$C$51),180-Results!$C$50,BF91)</f>
        <v>83</v>
      </c>
      <c r="BG92" s="44">
        <f>IF(AND(Results!$C$51&gt;0,BF110&gt;Results!$C$51),180-Results!$C$50,BG91)</f>
        <v>83</v>
      </c>
      <c r="BH92" s="44">
        <f>IF(AND(Results!$C$51&gt;0,BG110&gt;Results!$C$51),180-Results!$C$50,BH91)</f>
        <v>83</v>
      </c>
      <c r="BI92" s="44">
        <f>IF(AND(Results!$C$51&gt;0,BH110&gt;Results!$C$51),180-Results!$C$50,BI91)</f>
        <v>83</v>
      </c>
      <c r="BJ92" s="44">
        <f>IF(AND(Results!$C$51&gt;0,BI110&gt;Results!$C$51),180-Results!$C$50,BJ91)</f>
        <v>83</v>
      </c>
      <c r="BK92" s="44">
        <f>IF(AND(Results!$C$51&gt;0,BJ110&gt;Results!$C$51),180-Results!$C$50,BK91)</f>
        <v>83</v>
      </c>
      <c r="BL92" s="44">
        <f>IF(AND(Results!$C$51&gt;0,BK110&gt;Results!$C$51),180-Results!$C$50,BL91)</f>
        <v>83</v>
      </c>
      <c r="BM92" s="44">
        <f>IF(AND(Results!$C$51&gt;0,BL110&gt;Results!$C$51),180-Results!$C$50,BM91)</f>
        <v>83</v>
      </c>
      <c r="BN92" s="44">
        <f>IF(AND(Results!$C$51&gt;0,BM110&gt;Results!$C$51),180-Results!$C$50,BN91)</f>
        <v>83</v>
      </c>
      <c r="BO92" s="44">
        <f>IF(AND(Results!$C$51&gt;0,BN110&gt;Results!$C$51),180-Results!$C$50,BO91)</f>
        <v>83</v>
      </c>
      <c r="BP92" s="44">
        <f>IF(AND(Results!$C$51&gt;0,BO110&gt;Results!$C$51),180-Results!$C$50,BP91)</f>
        <v>83</v>
      </c>
      <c r="BQ92" s="44">
        <f>IF(AND(Results!$C$51&gt;0,BP110&gt;Results!$C$51),180-Results!$C$50,BQ91)</f>
        <v>83</v>
      </c>
      <c r="BR92" s="44">
        <f>IF(AND(Results!$C$51&gt;0,BQ110&gt;Results!$C$51),180-Results!$C$50,BR91)</f>
        <v>83</v>
      </c>
      <c r="BS92" s="44">
        <f>IF(AND(Results!$C$51&gt;0,BR110&gt;Results!$C$51),180-Results!$C$50,BS91)</f>
        <v>83</v>
      </c>
      <c r="BT92" s="44">
        <f>IF(AND(Results!$C$51&gt;0,BS110&gt;Results!$C$51),180-Results!$C$50,BT91)</f>
        <v>83</v>
      </c>
      <c r="BU92" s="44">
        <f>IF(AND(Results!$C$51&gt;0,BT110&gt;Results!$C$51),180-Results!$C$50,BU91)</f>
        <v>83</v>
      </c>
      <c r="BV92" s="44">
        <f>IF(AND(Results!$C$51&gt;0,BU110&gt;Results!$C$51),180-Results!$C$50,BV91)</f>
        <v>83</v>
      </c>
      <c r="BW92" s="44">
        <f>IF(AND(Results!$C$51&gt;0,BV110&gt;Results!$C$51),180-Results!$C$50,BW91)</f>
        <v>83</v>
      </c>
      <c r="BX92" s="44">
        <f>IF(AND(Results!$C$51&gt;0,BW110&gt;Results!$C$51),180-Results!$C$50,BX91)</f>
        <v>83</v>
      </c>
      <c r="BY92" s="44">
        <f>IF(AND(Results!$C$51&gt;0,BX110&gt;Results!$C$51),180-Results!$C$50,BY91)</f>
        <v>83</v>
      </c>
      <c r="BZ92" s="44">
        <f>IF(AND(Results!$C$51&gt;0,BY110&gt;Results!$C$51),180-Results!$C$50,BZ91)</f>
        <v>83</v>
      </c>
      <c r="CA92" s="44">
        <f>IF(AND(Results!$C$51&gt;0,BZ110&gt;Results!$C$51),180-Results!$C$50,CA91)</f>
        <v>83</v>
      </c>
      <c r="CB92" s="44">
        <f>IF(AND(Results!$C$51&gt;0,CA110&gt;Results!$C$51),180-Results!$C$50,CB91)</f>
        <v>83</v>
      </c>
      <c r="CC92" s="44">
        <f>IF(AND(Results!$C$51&gt;0,CB110&gt;Results!$C$51),180-Results!$C$50,CC91)</f>
        <v>83</v>
      </c>
      <c r="CD92" s="44">
        <f>IF(AND(Results!$C$51&gt;0,CC110&gt;Results!$C$51),180-Results!$C$50,CD91)</f>
        <v>83</v>
      </c>
      <c r="CE92" s="44">
        <f>IF(AND(Results!$C$51&gt;0,CD110&gt;Results!$C$51),180-Results!$C$50,CE91)</f>
        <v>83</v>
      </c>
      <c r="CF92" s="44">
        <f>IF(AND(Results!$C$51&gt;0,CE110&gt;Results!$C$51),180-Results!$C$50,CF91)</f>
        <v>83</v>
      </c>
      <c r="CG92" s="44">
        <f>IF(AND(Results!$C$51&gt;0,CF110&gt;Results!$C$51),180-Results!$C$50,CG91)</f>
        <v>83</v>
      </c>
      <c r="CH92" s="44">
        <f>IF(AND(Results!$C$51&gt;0,CG110&gt;Results!$C$51),180-Results!$C$50,CH91)</f>
        <v>83</v>
      </c>
      <c r="CI92" s="44">
        <f>IF(AND(Results!$C$51&gt;0,CH110&gt;Results!$C$51),180-Results!$C$50,CI91)</f>
        <v>83</v>
      </c>
      <c r="CJ92" s="44">
        <f>IF(AND(Results!$C$51&gt;0,CI110&gt;Results!$C$51),180-Results!$C$50,CJ91)</f>
        <v>83</v>
      </c>
      <c r="CK92" s="44">
        <f>IF(AND(Results!$C$51&gt;0,CJ110&gt;Results!$C$51),180-Results!$C$50,CK91)</f>
        <v>83</v>
      </c>
      <c r="CL92" s="44">
        <f>IF(AND(Results!$C$51&gt;0,CK110&gt;Results!$C$51),180-Results!$C$50,CL91)</f>
        <v>83</v>
      </c>
      <c r="CM92" s="44">
        <f>IF(AND(Results!$C$51&gt;0,CL110&gt;Results!$C$51),180-Results!$C$50,CM91)</f>
        <v>83</v>
      </c>
      <c r="CN92" s="44">
        <f>IF(AND(Results!$C$51&gt;0,CM110&gt;Results!$C$51),180-Results!$C$50,CN91)</f>
        <v>83</v>
      </c>
      <c r="CO92" s="44">
        <f>IF(AND(Results!$C$51&gt;0,CN110&gt;Results!$C$51),180-Results!$C$50,CO91)</f>
        <v>83</v>
      </c>
      <c r="CP92" s="44">
        <f>IF(AND(Results!$C$51&gt;0,CO110&gt;Results!$C$51),180-Results!$C$50,CP91)</f>
        <v>83</v>
      </c>
      <c r="CQ92" s="44">
        <f>IF(AND(Results!$C$51&gt;0,CP110&gt;Results!$C$51),180-Results!$C$50,CQ91)</f>
        <v>83</v>
      </c>
      <c r="CR92" s="44">
        <f>IF(AND(Results!$C$51&gt;0,CQ110&gt;Results!$C$51),180-Results!$C$50,CR91)</f>
        <v>83</v>
      </c>
      <c r="CS92" s="44">
        <f>IF(AND(Results!$C$51&gt;0,CR110&gt;Results!$C$51),180-Results!$C$50,CS91)</f>
        <v>83</v>
      </c>
      <c r="CT92" s="44">
        <f>IF(AND(Results!$C$51&gt;0,CS110&gt;Results!$C$51),180-Results!$C$50,CT91)</f>
        <v>83</v>
      </c>
      <c r="CU92" s="44">
        <f>IF(AND(Results!$C$51&gt;0,CT110&gt;Results!$C$51),180-Results!$C$50,CU91)</f>
        <v>83</v>
      </c>
      <c r="CV92" s="44">
        <f>IF(AND(Results!$C$51&gt;0,CU110&gt;Results!$C$51),180-Results!$C$50,CV91)</f>
        <v>83</v>
      </c>
      <c r="CW92" s="44">
        <f>IF(AND(Results!$C$51&gt;0,CV110&gt;Results!$C$51),180-Results!$C$50,CW91)</f>
        <v>83</v>
      </c>
      <c r="CX92" s="44">
        <f>IF(AND(Results!$C$51&gt;0,CW110&gt;Results!$C$51),180-Results!$C$50,CX91)</f>
        <v>83</v>
      </c>
      <c r="CY92" s="44">
        <f>IF(AND(Results!$C$51&gt;0,CX110&gt;Results!$C$51),180-Results!$C$50,CY91)</f>
        <v>83</v>
      </c>
      <c r="CZ92" s="44">
        <f>IF(AND(Results!$C$51&gt;0,CY110&gt;Results!$C$51),180-Results!$C$50,CZ91)</f>
        <v>83</v>
      </c>
      <c r="DA92" s="44">
        <f>IF(AND(Results!$C$51&gt;0,CZ110&gt;Results!$C$51),180-Results!$C$50,DA91)</f>
        <v>83</v>
      </c>
      <c r="DB92" s="44">
        <f>IF(AND(Results!$C$51&gt;0,DA110&gt;Results!$C$51),180-Results!$C$50,DB91)</f>
        <v>83</v>
      </c>
      <c r="DC92" s="44">
        <f>IF(AND(Results!$C$51&gt;0,DB110&gt;Results!$C$51),180-Results!$C$50,DC91)</f>
        <v>83</v>
      </c>
      <c r="DD92" s="44">
        <f>IF(AND(Results!$C$51&gt;0,DC110&gt;Results!$C$51),180-Results!$C$50,DD91)</f>
        <v>83</v>
      </c>
      <c r="DE92" s="44">
        <f>IF(AND(Results!$C$51&gt;0,DD110&gt;Results!$C$51),180-Results!$C$50,DE91)</f>
        <v>83</v>
      </c>
      <c r="DF92" s="44">
        <f>IF(AND(Results!$C$51&gt;0,DE110&gt;Results!$C$51),180-Results!$C$50,DF91)</f>
        <v>83</v>
      </c>
      <c r="DG92" s="44">
        <f>IF(AND(Results!$C$51&gt;0,DF110&gt;Results!$C$51),180-Results!$C$50,DG91)</f>
        <v>83</v>
      </c>
      <c r="DH92" s="44">
        <f>IF(AND(Results!$C$51&gt;0,DG110&gt;Results!$C$51),180-Results!$C$50,DH91)</f>
        <v>83</v>
      </c>
      <c r="DI92" s="44">
        <f>IF(AND(Results!$C$51&gt;0,DH110&gt;Results!$C$51),180-Results!$C$50,DI91)</f>
        <v>83</v>
      </c>
      <c r="DJ92" s="44">
        <f>IF(AND(Results!$C$51&gt;0,DI110&gt;Results!$C$51),180-Results!$C$50,DJ91)</f>
        <v>83</v>
      </c>
      <c r="DK92" s="44">
        <f>IF(AND(Results!$C$51&gt;0,DJ110&gt;Results!$C$51),180-Results!$C$50,DK91)</f>
        <v>83</v>
      </c>
      <c r="DL92" s="44">
        <f>IF(AND(Results!$C$51&gt;0,DK110&gt;Results!$C$51),180-Results!$C$50,DL91)</f>
        <v>83</v>
      </c>
      <c r="DM92" s="44">
        <f>IF(AND(Results!$C$51&gt;0,DL110&gt;Results!$C$51),180-Results!$C$50,DM91)</f>
        <v>83</v>
      </c>
      <c r="DN92" s="44">
        <f>IF(AND(Results!$C$51&gt;0,DM110&gt;Results!$C$51),180-Results!$C$50,DN91)</f>
        <v>83</v>
      </c>
      <c r="DO92" s="44">
        <f>IF(AND(Results!$C$51&gt;0,DN110&gt;Results!$C$51),180-Results!$C$50,DO91)</f>
        <v>83</v>
      </c>
      <c r="DP92" s="44">
        <f>IF(AND(Results!$C$51&gt;0,DO110&gt;Results!$C$51),180-Results!$C$50,DP91)</f>
        <v>83</v>
      </c>
      <c r="DQ92" s="44">
        <f>IF(AND(Results!$C$51&gt;0,DP110&gt;Results!$C$51),180-Results!$C$50,DQ91)</f>
        <v>83</v>
      </c>
      <c r="DR92" s="44">
        <f>IF(AND(Results!$C$51&gt;0,DQ110&gt;Results!$C$51),180-Results!$C$50,DR91)</f>
        <v>83</v>
      </c>
      <c r="DS92" s="44">
        <f>IF(AND(Results!$C$51&gt;0,DR110&gt;Results!$C$51),180-Results!$C$50,DS91)</f>
        <v>83</v>
      </c>
      <c r="DT92" s="44">
        <f>IF(AND(Results!$C$51&gt;0,DS110&gt;Results!$C$51),180-Results!$C$50,DT91)</f>
        <v>83</v>
      </c>
      <c r="DU92" s="44">
        <f>IF(AND(Results!$C$51&gt;0,DT110&gt;Results!$C$51),180-Results!$C$50,DU91)</f>
        <v>83</v>
      </c>
      <c r="DV92" s="44">
        <f>IF(AND(Results!$C$51&gt;0,DU110&gt;Results!$C$51),180-Results!$C$50,DV91)</f>
        <v>83</v>
      </c>
      <c r="DW92" s="44">
        <f>IF(AND(Results!$C$51&gt;0,DV110&gt;Results!$C$51),180-Results!$C$50,DW91)</f>
        <v>83</v>
      </c>
      <c r="DX92" s="44">
        <f>IF(AND(Results!$C$51&gt;0,DW110&gt;Results!$C$51),180-Results!$C$50,DX91)</f>
        <v>83</v>
      </c>
      <c r="DY92" s="44">
        <f>IF(AND(Results!$C$51&gt;0,DX110&gt;Results!$C$51),180-Results!$C$50,DY91)</f>
        <v>83</v>
      </c>
      <c r="DZ92" s="44">
        <f>IF(AND(Results!$C$51&gt;0,DY110&gt;Results!$C$51),180-Results!$C$50,DZ91)</f>
        <v>83</v>
      </c>
      <c r="EA92" s="44">
        <f>IF(AND(Results!$C$51&gt;0,DZ110&gt;Results!$C$51),180-Results!$C$50,EA91)</f>
        <v>83</v>
      </c>
      <c r="EB92" s="44">
        <f>IF(AND(Results!$C$51&gt;0,EA110&gt;Results!$C$51),180-Results!$C$50,EB91)</f>
        <v>83</v>
      </c>
      <c r="EC92" s="44">
        <f>IF(AND(Results!$C$51&gt;0,EB110&gt;Results!$C$51),180-Results!$C$50,EC91)</f>
        <v>83</v>
      </c>
      <c r="ED92" s="44">
        <f>IF(AND(Results!$C$51&gt;0,EC110&gt;Results!$C$51),180-Results!$C$50,ED91)</f>
        <v>97</v>
      </c>
      <c r="EE92" s="44">
        <f>IF(AND(Results!$C$51&gt;0,ED110&gt;Results!$C$51),180-Results!$C$50,EE91)</f>
        <v>97</v>
      </c>
      <c r="EF92" s="44">
        <f>IF(AND(Results!$C$51&gt;0,EE110&gt;Results!$C$51),180-Results!$C$50,EF91)</f>
        <v>97</v>
      </c>
      <c r="EG92" s="44">
        <f>IF(AND(Results!$C$51&gt;0,EF110&gt;Results!$C$51),180-Results!$C$50,EG91)</f>
        <v>97</v>
      </c>
      <c r="EH92" s="44">
        <f>IF(AND(Results!$C$51&gt;0,EG110&gt;Results!$C$51),180-Results!$C$50,EH91)</f>
        <v>97</v>
      </c>
      <c r="EI92" s="44">
        <f>IF(AND(Results!$C$51&gt;0,EH110&gt;Results!$C$51),180-Results!$C$50,EI91)</f>
        <v>97</v>
      </c>
      <c r="EJ92" s="44">
        <f>IF(AND(Results!$C$51&gt;0,EI110&gt;Results!$C$51),180-Results!$C$50,EJ91)</f>
        <v>97</v>
      </c>
      <c r="EK92" s="44">
        <f>IF(AND(Results!$C$51&gt;0,EJ110&gt;Results!$C$51),180-Results!$C$50,EK91)</f>
        <v>97</v>
      </c>
      <c r="EL92" s="44">
        <f>IF(AND(Results!$C$51&gt;0,EK110&gt;Results!$C$51),180-Results!$C$50,EL91)</f>
        <v>97</v>
      </c>
      <c r="EM92" s="44">
        <f>IF(AND(Results!$C$51&gt;0,EL110&gt;Results!$C$51),180-Results!$C$50,EM91)</f>
        <v>97</v>
      </c>
      <c r="EN92" s="44">
        <f>IF(AND(Results!$C$51&gt;0,EM110&gt;Results!$C$51),180-Results!$C$50,EN91)</f>
        <v>97</v>
      </c>
      <c r="EO92" s="44">
        <f>IF(AND(Results!$C$51&gt;0,EN110&gt;Results!$C$51),180-Results!$C$50,EO91)</f>
        <v>97</v>
      </c>
      <c r="EP92" s="44">
        <f>IF(AND(Results!$C$51&gt;0,EO110&gt;Results!$C$51),180-Results!$C$50,EP91)</f>
        <v>97</v>
      </c>
      <c r="EQ92" s="44">
        <f>IF(AND(Results!$C$51&gt;0,EP110&gt;Results!$C$51),180-Results!$C$50,EQ91)</f>
        <v>83</v>
      </c>
      <c r="ER92" s="44">
        <f>IF(AND(Results!$C$51&gt;0,EQ110&gt;Results!$C$51),180-Results!$C$50,ER91)</f>
        <v>83</v>
      </c>
      <c r="ES92" s="44">
        <f>IF(AND(Results!$C$51&gt;0,ER110&gt;Results!$C$51),180-Results!$C$50,ES91)</f>
        <v>83</v>
      </c>
      <c r="ET92" s="44">
        <f>IF(AND(Results!$C$51&gt;0,ES110&gt;Results!$C$51),180-Results!$C$50,ET91)</f>
        <v>83</v>
      </c>
      <c r="EU92" s="44">
        <f>IF(AND(Results!$C$51&gt;0,ET110&gt;Results!$C$51),180-Results!$C$50,EU91)</f>
        <v>83</v>
      </c>
      <c r="EV92" s="44">
        <f>IF(AND(Results!$C$51&gt;0,EU110&gt;Results!$C$51),180-Results!$C$50,EV91)</f>
        <v>83</v>
      </c>
      <c r="EW92" s="44">
        <f>IF(AND(Results!$C$51&gt;0,EV110&gt;Results!$C$51),180-Results!$C$50,EW91)</f>
        <v>83</v>
      </c>
      <c r="EX92" s="44">
        <f>IF(AND(Results!$C$51&gt;0,EW110&gt;Results!$C$51),180-Results!$C$50,EX91)</f>
        <v>83</v>
      </c>
      <c r="EY92" s="44">
        <f>IF(AND(Results!$C$51&gt;0,EX110&gt;Results!$C$51),180-Results!$C$50,EY91)</f>
        <v>83</v>
      </c>
      <c r="EZ92" s="44">
        <f>IF(AND(Results!$C$51&gt;0,EY110&gt;Results!$C$51),180-Results!$C$50,EZ91)</f>
        <v>83</v>
      </c>
      <c r="FA92" s="44">
        <f>IF(AND(Results!$C$51&gt;0,EZ110&gt;Results!$C$51),180-Results!$C$50,FA91)</f>
        <v>83</v>
      </c>
      <c r="FB92" s="44">
        <f>IF(AND(Results!$C$51&gt;0,FA110&gt;Results!$C$51),180-Results!$C$50,FB91)</f>
        <v>83</v>
      </c>
      <c r="FC92" s="44">
        <f>IF(AND(Results!$C$51&gt;0,FB110&gt;Results!$C$51),180-Results!$C$50,FC91)</f>
        <v>83</v>
      </c>
      <c r="FD92" s="44">
        <f>IF(AND(Results!$C$51&gt;0,FC110&gt;Results!$C$51),180-Results!$C$50,FD91)</f>
        <v>83</v>
      </c>
      <c r="FE92" s="44">
        <f>IF(AND(Results!$C$51&gt;0,FD110&gt;Results!$C$51),180-Results!$C$50,FE91)</f>
        <v>83</v>
      </c>
      <c r="FF92" s="44">
        <f>IF(AND(Results!$C$51&gt;0,FE110&gt;Results!$C$51),180-Results!$C$50,FF91)</f>
        <v>83</v>
      </c>
      <c r="FG92" s="44">
        <f>IF(AND(Results!$C$51&gt;0,FF110&gt;Results!$C$51),180-Results!$C$50,FG91)</f>
        <v>83</v>
      </c>
      <c r="FH92" s="44">
        <f>IF(AND(Results!$C$51&gt;0,FG110&gt;Results!$C$51),180-Results!$C$50,FH91)</f>
        <v>83</v>
      </c>
      <c r="FI92" s="44">
        <f>IF(AND(Results!$C$51&gt;0,FH110&gt;Results!$C$51),180-Results!$C$50,FI91)</f>
        <v>83</v>
      </c>
      <c r="FJ92" s="44">
        <f>IF(AND(Results!$C$51&gt;0,FI110&gt;Results!$C$51),180-Results!$C$50,FJ91)</f>
        <v>83</v>
      </c>
      <c r="FK92" s="44">
        <f>IF(AND(Results!$C$51&gt;0,FJ110&gt;Results!$C$51),180-Results!$C$50,FK91)</f>
        <v>83</v>
      </c>
      <c r="FL92" s="44">
        <f>IF(AND(Results!$C$51&gt;0,FK110&gt;Results!$C$51),180-Results!$C$50,FL91)</f>
        <v>83</v>
      </c>
      <c r="FM92" s="44">
        <f>IF(AND(Results!$C$51&gt;0,FL110&gt;Results!$C$51),180-Results!$C$50,FM91)</f>
        <v>83</v>
      </c>
      <c r="FN92" s="44">
        <f>IF(AND(Results!$C$51&gt;0,FM110&gt;Results!$C$51),180-Results!$C$50,FN91)</f>
        <v>83</v>
      </c>
      <c r="FO92" s="44">
        <f>IF(AND(Results!$C$51&gt;0,FN110&gt;Results!$C$51),180-Results!$C$50,FO91)</f>
        <v>83</v>
      </c>
      <c r="FP92" s="44">
        <f>IF(AND(Results!$C$51&gt;0,FO110&gt;Results!$C$51),180-Results!$C$50,FP91)</f>
        <v>83</v>
      </c>
      <c r="FQ92" s="44">
        <f>IF(AND(Results!$C$51&gt;0,FP110&gt;Results!$C$51),180-Results!$C$50,FQ91)</f>
        <v>83</v>
      </c>
      <c r="FR92" s="44">
        <f>IF(AND(Results!$C$51&gt;0,FQ110&gt;Results!$C$51),180-Results!$C$50,FR91)</f>
        <v>83</v>
      </c>
      <c r="FS92" s="44">
        <f>IF(AND(Results!$C$51&gt;0,FR110&gt;Results!$C$51),180-Results!$C$50,FS91)</f>
        <v>83</v>
      </c>
      <c r="FT92" s="44">
        <f>IF(AND(Results!$C$51&gt;0,FS110&gt;Results!$C$51),180-Results!$C$50,FT91)</f>
        <v>83</v>
      </c>
      <c r="FU92" s="44">
        <f>IF(AND(Results!$C$51&gt;0,FT110&gt;Results!$C$51),180-Results!$C$50,FU91)</f>
        <v>83</v>
      </c>
      <c r="FV92" s="44">
        <f>IF(AND(Results!$C$51&gt;0,FU110&gt;Results!$C$51),180-Results!$C$50,FV91)</f>
        <v>83</v>
      </c>
      <c r="FW92" s="44">
        <f>IF(AND(Results!$C$51&gt;0,FV110&gt;Results!$C$51),180-Results!$C$50,FW91)</f>
        <v>83</v>
      </c>
      <c r="FX92" s="44">
        <f>IF(AND(Results!$C$51&gt;0,FW110&gt;Results!$C$51),180-Results!$C$50,FX91)</f>
        <v>83</v>
      </c>
      <c r="FY92" s="44">
        <f>IF(AND(Results!$C$51&gt;0,FX110&gt;Results!$C$51),180-Results!$C$50,FY91)</f>
        <v>83</v>
      </c>
      <c r="FZ92" s="44">
        <f>IF(AND(Results!$C$51&gt;0,FY110&gt;Results!$C$51),180-Results!$C$50,FZ91)</f>
        <v>83</v>
      </c>
      <c r="GA92" s="44">
        <f>IF(AND(Results!$C$51&gt;0,FZ110&gt;Results!$C$51),180-Results!$C$50,GA91)</f>
        <v>83</v>
      </c>
      <c r="GB92" s="44">
        <f>IF(AND(Results!$C$51&gt;0,GA110&gt;Results!$C$51),180-Results!$C$50,GB91)</f>
        <v>83</v>
      </c>
      <c r="GC92" s="44">
        <f>IF(AND(Results!$C$51&gt;0,GB110&gt;Results!$C$51),180-Results!$C$50,GC91)</f>
        <v>83</v>
      </c>
      <c r="GD92" s="44">
        <f>IF(AND(Results!$C$51&gt;0,GC110&gt;Results!$C$51),180-Results!$C$50,GD91)</f>
        <v>83</v>
      </c>
      <c r="GE92" s="44">
        <f>IF(AND(Results!$C$51&gt;0,GD110&gt;Results!$C$51),180-Results!$C$50,GE91)</f>
        <v>83</v>
      </c>
      <c r="GF92" s="44">
        <f>IF(AND(Results!$C$51&gt;0,GE110&gt;Results!$C$51),180-Results!$C$50,GF91)</f>
        <v>83</v>
      </c>
      <c r="GG92" s="44">
        <f>IF(AND(Results!$C$51&gt;0,GF110&gt;Results!$C$51),180-Results!$C$50,GG91)</f>
        <v>83</v>
      </c>
      <c r="GH92" s="44">
        <f>IF(AND(Results!$C$51&gt;0,GG110&gt;Results!$C$51),180-Results!$C$50,GH91)</f>
        <v>83</v>
      </c>
      <c r="GI92" s="44">
        <f>IF(AND(Results!$C$51&gt;0,GH110&gt;Results!$C$51),180-Results!$C$50,GI91)</f>
        <v>83</v>
      </c>
      <c r="GJ92" s="44">
        <f>IF(AND(Results!$C$51&gt;0,GI110&gt;Results!$C$51),180-Results!$C$50,GJ91)</f>
        <v>83</v>
      </c>
      <c r="GK92" s="44">
        <f>IF(AND(Results!$C$51&gt;0,GJ110&gt;Results!$C$51),180-Results!$C$50,GK91)</f>
        <v>83</v>
      </c>
      <c r="GL92" s="44">
        <f>IF(AND(Results!$C$51&gt;0,GK110&gt;Results!$C$51),180-Results!$C$50,GL91)</f>
        <v>83</v>
      </c>
      <c r="GM92" s="44">
        <f>IF(AND(Results!$C$51&gt;0,GL110&gt;Results!$C$51),180-Results!$C$50,GM91)</f>
        <v>83</v>
      </c>
      <c r="GN92" s="44">
        <f>IF(AND(Results!$C$51&gt;0,GM110&gt;Results!$C$51),180-Results!$C$50,GN91)</f>
        <v>83</v>
      </c>
      <c r="GO92" s="44">
        <f>IF(AND(Results!$C$51&gt;0,GN110&gt;Results!$C$51),180-Results!$C$50,GO91)</f>
        <v>83</v>
      </c>
      <c r="GP92" s="44">
        <f>IF(AND(Results!$C$51&gt;0,GO110&gt;Results!$C$51),180-Results!$C$50,GP91)</f>
        <v>83</v>
      </c>
      <c r="GQ92" s="44">
        <f>IF(AND(Results!$C$51&gt;0,GP110&gt;Results!$C$51),180-Results!$C$50,GQ91)</f>
        <v>83</v>
      </c>
      <c r="GR92" s="44">
        <f>IF(AND(Results!$C$51&gt;0,GQ110&gt;Results!$C$51),180-Results!$C$50,GR91)</f>
        <v>83</v>
      </c>
      <c r="GS92" s="44">
        <f>IF(AND(Results!$C$51&gt;0,GR110&gt;Results!$C$51),180-Results!$C$50,GS91)</f>
        <v>83</v>
      </c>
      <c r="GT92" s="44">
        <f>IF(AND(Results!$C$51&gt;0,GS110&gt;Results!$C$51),180-Results!$C$50,GT91)</f>
        <v>83</v>
      </c>
      <c r="GU92" s="44">
        <f>IF(AND(Results!$C$51&gt;0,GT110&gt;Results!$C$51),180-Results!$C$50,GU91)</f>
        <v>83</v>
      </c>
      <c r="GV92" s="44">
        <f>IF(AND(Results!$C$51&gt;0,GU110&gt;Results!$C$51),180-Results!$C$50,GV91)</f>
        <v>83</v>
      </c>
      <c r="GW92" s="44">
        <f>IF(AND(Results!$C$51&gt;0,GV110&gt;Results!$C$51),180-Results!$C$50,GW91)</f>
        <v>83</v>
      </c>
      <c r="GX92" s="44">
        <f>IF(AND(Results!$C$51&gt;0,GW110&gt;Results!$C$51),180-Results!$C$50,GX91)</f>
        <v>83</v>
      </c>
      <c r="GY92" s="44">
        <f>IF(AND(Results!$C$51&gt;0,GX110&gt;Results!$C$51),180-Results!$C$50,GY91)</f>
        <v>83</v>
      </c>
      <c r="GZ92" s="44">
        <f>IF(AND(Results!$C$51&gt;0,GY110&gt;Results!$C$51),180-Results!$C$50,GZ91)</f>
        <v>83</v>
      </c>
      <c r="HA92" s="44">
        <f>IF(AND(Results!$C$51&gt;0,GZ110&gt;Results!$C$51),180-Results!$C$50,HA91)</f>
        <v>83</v>
      </c>
      <c r="HB92" s="44">
        <f>IF(AND(Results!$C$51&gt;0,HA110&gt;Results!$C$51),180-Results!$C$50,HB91)</f>
        <v>83</v>
      </c>
      <c r="HC92" s="44">
        <f>IF(AND(Results!$C$51&gt;0,HB110&gt;Results!$C$51),180-Results!$C$50,HC91)</f>
        <v>83</v>
      </c>
      <c r="HD92" s="44">
        <f>IF(AND(Results!$C$51&gt;0,HC110&gt;Results!$C$51),180-Results!$C$50,HD91)</f>
        <v>83</v>
      </c>
      <c r="HE92" s="44">
        <f>IF(AND(Results!$C$51&gt;0,HD110&gt;Results!$C$51),180-Results!$C$50,HE91)</f>
        <v>83</v>
      </c>
      <c r="HF92" s="44">
        <f>IF(AND(Results!$C$51&gt;0,HE110&gt;Results!$C$51),180-Results!$C$50,HF91)</f>
        <v>83</v>
      </c>
      <c r="HG92" s="44">
        <f>IF(AND(Results!$C$51&gt;0,HF110&gt;Results!$C$51),180-Results!$C$50,HG91)</f>
        <v>83</v>
      </c>
      <c r="HH92" s="44">
        <f>IF(AND(Results!$C$51&gt;0,HG110&gt;Results!$C$51),180-Results!$C$50,HH91)</f>
        <v>83</v>
      </c>
      <c r="HI92" s="44">
        <f>IF(AND(Results!$C$51&gt;0,HH110&gt;Results!$C$51),180-Results!$C$50,HI91)</f>
        <v>83</v>
      </c>
      <c r="HJ92" s="44">
        <f>IF(AND(Results!$C$51&gt;0,HI110&gt;Results!$C$51),180-Results!$C$50,HJ91)</f>
        <v>83</v>
      </c>
      <c r="HK92" s="44">
        <f>IF(AND(Results!$C$51&gt;0,HJ110&gt;Results!$C$51),180-Results!$C$50,HK91)</f>
        <v>83</v>
      </c>
      <c r="HL92" s="44">
        <f>IF(AND(Results!$C$51&gt;0,HK110&gt;Results!$C$51),180-Results!$C$50,HL91)</f>
        <v>83</v>
      </c>
      <c r="HM92" s="44">
        <f>IF(AND(Results!$C$51&gt;0,HL110&gt;Results!$C$51),180-Results!$C$50,HM91)</f>
        <v>83</v>
      </c>
      <c r="HN92" s="44">
        <f>IF(AND(Results!$C$51&gt;0,HM110&gt;Results!$C$51),180-Results!$C$50,HN91)</f>
        <v>83</v>
      </c>
      <c r="HO92" s="44">
        <f>IF(AND(Results!$C$51&gt;0,HN110&gt;Results!$C$51),180-Results!$C$50,HO91)</f>
        <v>83</v>
      </c>
      <c r="HP92" s="44">
        <f>IF(AND(Results!$C$51&gt;0,HO110&gt;Results!$C$51),180-Results!$C$50,HP91)</f>
        <v>83</v>
      </c>
      <c r="HQ92" s="44">
        <f>IF(AND(Results!$C$51&gt;0,HP110&gt;Results!$C$51),180-Results!$C$50,HQ91)</f>
        <v>83</v>
      </c>
      <c r="HR92" s="44">
        <f>IF(AND(Results!$C$51&gt;0,HQ110&gt;Results!$C$51),180-Results!$C$50,HR91)</f>
        <v>83</v>
      </c>
      <c r="HS92" s="44">
        <f>IF(AND(Results!$C$51&gt;0,HR110&gt;Results!$C$51),180-Results!$C$50,HS91)</f>
        <v>83</v>
      </c>
      <c r="HT92" s="44">
        <f>IF(AND(Results!$C$51&gt;0,HS110&gt;Results!$C$51),180-Results!$C$50,HT91)</f>
        <v>83</v>
      </c>
      <c r="HU92" s="44">
        <f>IF(AND(Results!$C$51&gt;0,HT110&gt;Results!$C$51),180-Results!$C$50,HU91)</f>
        <v>83</v>
      </c>
      <c r="HV92" s="44">
        <f>IF(AND(Results!$C$51&gt;0,HU110&gt;Results!$C$51),180-Results!$C$50,HV91)</f>
        <v>83</v>
      </c>
      <c r="HW92" s="44">
        <f>IF(AND(Results!$C$51&gt;0,HV110&gt;Results!$C$51),180-Results!$C$50,HW91)</f>
        <v>83</v>
      </c>
      <c r="HX92" s="44">
        <f>IF(AND(Results!$C$51&gt;0,HW110&gt;Results!$C$51),180-Results!$C$50,HX91)</f>
        <v>83</v>
      </c>
      <c r="HY92" s="44">
        <f>IF(AND(Results!$C$51&gt;0,HX110&gt;Results!$C$51),180-Results!$C$50,HY91)</f>
        <v>83</v>
      </c>
      <c r="HZ92" s="44">
        <f>IF(AND(Results!$C$51&gt;0,HY110&gt;Results!$C$51),180-Results!$C$50,HZ91)</f>
        <v>83</v>
      </c>
      <c r="IA92" s="44">
        <f>IF(AND(Results!$C$51&gt;0,HZ110&gt;Results!$C$51),180-Results!$C$50,IA91)</f>
        <v>83</v>
      </c>
      <c r="IB92" s="44">
        <f>IF(AND(Results!$C$51&gt;0,IA110&gt;Results!$C$51),180-Results!$C$50,IB91)</f>
        <v>83</v>
      </c>
      <c r="IC92" s="44">
        <f>IF(AND(Results!$C$51&gt;0,IB110&gt;Results!$C$51),180-Results!$C$50,IC91)</f>
        <v>83</v>
      </c>
      <c r="ID92" s="44">
        <f>IF(AND(Results!$C$51&gt;0,IC110&gt;Results!$C$51),180-Results!$C$50,ID91)</f>
        <v>83</v>
      </c>
      <c r="IE92" s="44">
        <f>IF(AND(Results!$C$51&gt;0,ID110&gt;Results!$C$51),180-Results!$C$50,IE91)</f>
        <v>83</v>
      </c>
      <c r="IF92" s="44">
        <f>IF(AND(Results!$C$51&gt;0,IE110&gt;Results!$C$51),180-Results!$C$50,IF91)</f>
        <v>83</v>
      </c>
      <c r="IG92" s="44">
        <f>IF(AND(Results!$C$51&gt;0,IF110&gt;Results!$C$51),180-Results!$C$50,IG91)</f>
        <v>83</v>
      </c>
      <c r="IH92" s="44">
        <f>IF(AND(Results!$C$51&gt;0,IG110&gt;Results!$C$51),180-Results!$C$50,IH91)</f>
        <v>83</v>
      </c>
      <c r="II92" s="44">
        <f>IF(AND(Results!$C$51&gt;0,IH110&gt;Results!$C$51),180-Results!$C$50,II91)</f>
        <v>83</v>
      </c>
      <c r="IJ92" s="44">
        <f>IF(AND(Results!$C$51&gt;0,II110&gt;Results!$C$51),180-Results!$C$50,IJ91)</f>
        <v>83</v>
      </c>
      <c r="IK92" s="44">
        <f>IF(AND(Results!$C$51&gt;0,IJ110&gt;Results!$C$51),180-Results!$C$50,IK91)</f>
        <v>83</v>
      </c>
      <c r="IL92" s="44">
        <f>IF(AND(Results!$C$51&gt;0,IK110&gt;Results!$C$51),180-Results!$C$50,IL91)</f>
        <v>83</v>
      </c>
      <c r="IM92" s="44">
        <f>IF(AND(Results!$C$51&gt;0,IL110&gt;Results!$C$51),180-Results!$C$50,IM91)</f>
        <v>83</v>
      </c>
      <c r="IN92" s="44">
        <f>IF(AND(Results!$C$51&gt;0,IM110&gt;Results!$C$51),180-Results!$C$50,IN91)</f>
        <v>83</v>
      </c>
      <c r="IO92" s="44">
        <f>IF(AND(Results!$C$51&gt;0,IN110&gt;Results!$C$51),180-Results!$C$50,IO91)</f>
        <v>83</v>
      </c>
      <c r="IP92" s="44">
        <f>IF(AND(Results!$C$51&gt;0,IO110&gt;Results!$C$51),180-Results!$C$50,IP91)</f>
        <v>83</v>
      </c>
      <c r="IQ92" s="44">
        <f>IF(AND(Results!$C$51&gt;0,IP110&gt;Results!$C$51),180-Results!$C$50,IQ91)</f>
        <v>83</v>
      </c>
      <c r="IR92" s="192">
        <f>IF(AND(Results!$C$51&gt;0,IQ110&gt;Results!$C$51),180-Results!$C$50,IR91)</f>
        <v>83</v>
      </c>
    </row>
    <row r="93" spans="1:252" s="7" customFormat="1" hidden="1" x14ac:dyDescent="0.25">
      <c r="A93" s="164"/>
      <c r="B93" s="44"/>
      <c r="C93" s="44">
        <f>IF(AND(B110&gt;Results!$C$51*(Results!$C$54)/100,B107&gt;Results!$C$53),Results!$C$55,C92)</f>
        <v>0</v>
      </c>
      <c r="D93" s="44">
        <f>IF(AND(C110&gt;Results!$C$51*(Results!$C$54)/100,C107&gt;Results!$C$53),Results!$C$55,D92)</f>
        <v>2.291955698057898E-2</v>
      </c>
      <c r="E93" s="44">
        <f>IF(AND(D110&gt;Results!$C$51*(Results!$C$54)/100,D107&gt;Results!$C$53),Results!$C$55,E92)</f>
        <v>9.2515452839930762E-2</v>
      </c>
      <c r="F93" s="44">
        <f>IF(AND(E110&gt;Results!$C$51*(Results!$C$54)/100,E107&gt;Results!$C$53),Results!$C$55,F92)</f>
        <v>0.2104869482777374</v>
      </c>
      <c r="G93" s="44">
        <f>IF(AND(F110&gt;Results!$C$51*(Results!$C$54)/100,F107&gt;Results!$C$53),Results!$C$55,G92)</f>
        <v>0.37858382580301625</v>
      </c>
      <c r="H93" s="44">
        <f>IF(AND(G110&gt;Results!$C$51*(Results!$C$54)/100,G107&gt;Results!$C$53),Results!$C$55,H92)</f>
        <v>0.59860809749396415</v>
      </c>
      <c r="I93" s="44">
        <f>IF(AND(H110&gt;Results!$C$51*(Results!$C$54)/100,H107&gt;Results!$C$53),Results!$C$55,I92)</f>
        <v>0.87241550373495291</v>
      </c>
      <c r="J93" s="44">
        <f>IF(AND(I110&gt;Results!$C$51*(Results!$C$54)/100,I107&gt;Results!$C$53),Results!$C$55,J92)</f>
        <v>1.2019167511754669</v>
      </c>
      <c r="K93" s="44">
        <f>IF(AND(J110&gt;Results!$C$51*(Results!$C$54)/100,J107&gt;Results!$C$53),Results!$C$55,K92)</f>
        <v>1.5890784304425176</v>
      </c>
      <c r="L93" s="44">
        <f>IF(AND(K110&gt;Results!$C$51*(Results!$C$54)/100,K107&gt;Results!$C$53),Results!$C$55,L92)</f>
        <v>2.0359235452224995</v>
      </c>
      <c r="M93" s="44">
        <f>IF(AND(L110&gt;Results!$C$51*(Results!$C$54)/100,L107&gt;Results!$C$53),Results!$C$55,M92)</f>
        <v>2.544531576061996</v>
      </c>
      <c r="N93" s="44">
        <f>IF(AND(M110&gt;Results!$C$51*(Results!$C$54)/100,M107&gt;Results!$C$53),Results!$C$55,N92)</f>
        <v>3.1170379880533909</v>
      </c>
      <c r="O93" s="44">
        <f>IF(AND(N110&gt;Results!$C$51*(Results!$C$54)/100,N107&gt;Results!$C$53),Results!$C$55,O92)</f>
        <v>3.7556330831601681</v>
      </c>
      <c r="P93" s="44">
        <f>IF(AND(O110&gt;Results!$C$51*(Results!$C$54)/100,O107&gt;Results!$C$53),Results!$C$55,P92)</f>
        <v>4.4625600840331856</v>
      </c>
      <c r="Q93" s="44">
        <f>IF(AND(P110&gt;Results!$C$51*(Results!$C$54)/100,P107&gt;Results!$C$53),Results!$C$55,Q92)</f>
        <v>5.2401123171630601</v>
      </c>
      <c r="R93" s="44">
        <f>IF(AND(Q110&gt;Results!$C$51*(Results!$C$54)/100,Q107&gt;Results!$C$53),Results!$C$55,R92)</f>
        <v>6.0906293635369844</v>
      </c>
      <c r="S93" s="44">
        <f>IF(AND(R110&gt;Results!$C$51*(Results!$C$54)/100,R107&gt;Results!$C$53),Results!$C$55,S92)</f>
        <v>7.0164920023715656</v>
      </c>
      <c r="T93" s="44">
        <f>IF(AND(S110&gt;Results!$C$51*(Results!$C$54)/100,S107&gt;Results!$C$53),Results!$C$55,T92)</f>
        <v>8.0201157580576794</v>
      </c>
      <c r="U93" s="44">
        <f>IF(AND(T110&gt;Results!$C$51*(Results!$C$54)/100,T107&gt;Results!$C$53),Results!$C$55,U92)</f>
        <v>9.1039428732203831</v>
      </c>
      <c r="V93" s="44">
        <f>IF(AND(U110&gt;Results!$C$51*(Results!$C$54)/100,U107&gt;Results!$C$53),Results!$C$55,V92)</f>
        <v>10.270432491575386</v>
      </c>
      <c r="W93" s="44">
        <f>IF(AND(V110&gt;Results!$C$51*(Results!$C$54)/100,V107&gt;Results!$C$53),Results!$C$55,W92)</f>
        <v>11.522048788959399</v>
      </c>
      <c r="X93" s="44">
        <f>IF(AND(W110&gt;Results!$C$51*(Results!$C$54)/100,W107&gt;Results!$C$53),Results!$C$55,X92)</f>
        <v>12.86124677929439</v>
      </c>
      <c r="Y93" s="44">
        <f>IF(AND(X110&gt;Results!$C$51*(Results!$C$54)/100,X107&gt;Results!$C$53),Results!$C$55,Y92)</f>
        <v>14.290455542297039</v>
      </c>
      <c r="Z93" s="44">
        <f>IF(AND(Y110&gt;Results!$C$51*(Results!$C$54)/100,Y107&gt;Results!$C$53),Results!$C$55,Z92)</f>
        <v>15.812058583448067</v>
      </c>
      <c r="AA93" s="44">
        <f>IF(AND(Z110&gt;Results!$C$51*(Results!$C$54)/100,Z107&gt;Results!$C$53),Results!$C$55,AA92)</f>
        <v>17.428370960959057</v>
      </c>
      <c r="AB93" s="44">
        <f>IF(AND(AA110&gt;Results!$C$51*(Results!$C$54)/100,AA107&gt;Results!$C$53),Results!$C$55,AB92)</f>
        <v>19.141612869814779</v>
      </c>
      <c r="AC93" s="44">
        <f>IF(AND(AB110&gt;Results!$C$51*(Results!$C$54)/100,AB107&gt;Results!$C$53),Results!$C$55,AC92)</f>
        <v>20.953879329343092</v>
      </c>
      <c r="AD93" s="44">
        <f>IF(AND(AC110&gt;Results!$C$51*(Results!$C$54)/100,AC107&gt;Results!$C$53),Results!$C$55,AD92)</f>
        <v>22.867105698661508</v>
      </c>
      <c r="AE93" s="44">
        <f>IF(AND(AD110&gt;Results!$C$51*(Results!$C$54)/100,AD107&gt;Results!$C$53),Results!$C$55,AE92)</f>
        <v>24.883028637638507</v>
      </c>
      <c r="AF93" s="44">
        <f>IF(AND(AE110&gt;Results!$C$51*(Results!$C$54)/100,AE107&gt;Results!$C$53),Results!$C$55,AF92)</f>
        <v>27.003142082159751</v>
      </c>
      <c r="AG93" s="44">
        <f>IF(AND(AF110&gt;Results!$C$51*(Results!$C$54)/100,AF107&gt;Results!$C$53),Results!$C$55,AG92)</f>
        <v>29.22864827398006</v>
      </c>
      <c r="AH93" s="44">
        <f>IF(AND(AG110&gt;Results!$C$51*(Results!$C$54)/100,AG107&gt;Results!$C$53),Results!$C$55,AH92)</f>
        <v>31.560403252806079</v>
      </c>
      <c r="AI93" s="44">
        <f>IF(AND(AH110&gt;Results!$C$51*(Results!$C$54)/100,AH107&gt;Results!$C$53),Results!$C$55,AI92)</f>
        <v>33.998856961450116</v>
      </c>
      <c r="AJ93" s="44">
        <f>IF(AND(AI110&gt;Results!$C$51*(Results!$C$54)/100,AI107&gt;Results!$C$53),Results!$C$55,AJ92)</f>
        <v>36.543987718581363</v>
      </c>
      <c r="AK93" s="44">
        <f>IF(AND(AJ110&gt;Results!$C$51*(Results!$C$54)/100,AJ107&gt;Results!$C$53),Results!$C$55,AK92)</f>
        <v>39.195231132051553</v>
      </c>
      <c r="AL93" s="44">
        <f>IF(AND(AK110&gt;Results!$C$51*(Results!$C$54)/100,AK107&gt;Results!$C$53),Results!$C$55,AL92)</f>
        <v>41.951404065028463</v>
      </c>
      <c r="AM93" s="44">
        <f>IF(AND(AL110&gt;Results!$C$51*(Results!$C$54)/100,AL107&gt;Results!$C$53),Results!$C$55,AM92)</f>
        <v>44.810623169049776</v>
      </c>
      <c r="AN93" s="44">
        <f>IF(AND(AM110&gt;Results!$C$51*(Results!$C$54)/100,AM107&gt;Results!$C$53),Results!$C$55,AN92)</f>
        <v>47.770219387100909</v>
      </c>
      <c r="AO93" s="44">
        <f>IF(AND(AN110&gt;Results!$C$51*(Results!$C$54)/100,AN107&gt;Results!$C$53),Results!$C$55,AO92)</f>
        <v>50.826648869772775</v>
      </c>
      <c r="AP93" s="44">
        <f>IF(AND(AO110&gt;Results!$C$51*(Results!$C$54)/100,AO107&gt;Results!$C$53),Results!$C$55,AP92)</f>
        <v>53.975401493658381</v>
      </c>
      <c r="AQ93" s="44">
        <f>IF(AND(AP110&gt;Results!$C$51*(Results!$C$54)/100,AP107&gt;Results!$C$53),Results!$C$55,AQ92)</f>
        <v>57.210908352368151</v>
      </c>
      <c r="AR93" s="44">
        <f>IF(AND(AQ110&gt;Results!$C$51*(Results!$C$54)/100,AQ107&gt;Results!$C$53),Results!$C$55,AR92)</f>
        <v>60.526448834456666</v>
      </c>
      <c r="AS93" s="44">
        <f>IF(AND(AR110&gt;Results!$C$51*(Results!$C$54)/100,AR107&gt;Results!$C$53),Results!$C$55,AS92)</f>
        <v>63.914060101959002</v>
      </c>
      <c r="AT93" s="44">
        <f>IF(AND(AS110&gt;Results!$C$51*(Results!$C$54)/100,AS107&gt;Results!$C$53),Results!$C$55,AT92)</f>
        <v>67.364450297824789</v>
      </c>
      <c r="AU93" s="44">
        <f>IF(AND(AT110&gt;Results!$C$51*(Results!$C$54)/100,AT107&gt;Results!$C$53),Results!$C$55,AU92)</f>
        <v>70.866917088033432</v>
      </c>
      <c r="AV93" s="44">
        <f>IF(AND(AU110&gt;Results!$C$51*(Results!$C$54)/100,AU107&gt;Results!$C$53),Results!$C$55,AV92)</f>
        <v>74.409273108164527</v>
      </c>
      <c r="AW93" s="44">
        <f>IF(AND(AV110&gt;Results!$C$51*(Results!$C$54)/100,AV107&gt;Results!$C$53),Results!$C$55,AW92)</f>
        <v>77.977781218816617</v>
      </c>
      <c r="AX93" s="44">
        <f>IF(AND(AW110&gt;Results!$C$51*(Results!$C$54)/100,AW107&gt;Results!$C$53),Results!$C$55,AX92)</f>
        <v>81.557099518998271</v>
      </c>
      <c r="AY93" s="44">
        <f>IF(AND(AX110&gt;Results!$C$51*(Results!$C$54)/100,AX107&gt;Results!$C$53),Results!$C$55,AY92)</f>
        <v>83</v>
      </c>
      <c r="AZ93" s="44">
        <f>IF(AND(AY110&gt;Results!$C$51*(Results!$C$54)/100,AY107&gt;Results!$C$53),Results!$C$55,AZ92)</f>
        <v>83</v>
      </c>
      <c r="BA93" s="44">
        <f>IF(AND(AZ110&gt;Results!$C$51*(Results!$C$54)/100,AZ107&gt;Results!$C$53),Results!$C$55,BA92)</f>
        <v>83</v>
      </c>
      <c r="BB93" s="44">
        <f>IF(AND(BA110&gt;Results!$C$51*(Results!$C$54)/100,BA107&gt;Results!$C$53),Results!$C$55,BB92)</f>
        <v>83</v>
      </c>
      <c r="BC93" s="44">
        <f>IF(AND(BB110&gt;Results!$C$51*(Results!$C$54)/100,BB107&gt;Results!$C$53),Results!$C$55,BC92)</f>
        <v>83</v>
      </c>
      <c r="BD93" s="44">
        <f>IF(AND(BC110&gt;Results!$C$51*(Results!$C$54)/100,BC107&gt;Results!$C$53),Results!$C$55,BD92)</f>
        <v>83</v>
      </c>
      <c r="BE93" s="44">
        <f>IF(AND(BD110&gt;Results!$C$51*(Results!$C$54)/100,BD107&gt;Results!$C$53),Results!$C$55,BE92)</f>
        <v>83</v>
      </c>
      <c r="BF93" s="44">
        <f>IF(AND(BE110&gt;Results!$C$51*(Results!$C$54)/100,BE107&gt;Results!$C$53),Results!$C$55,BF92)</f>
        <v>83</v>
      </c>
      <c r="BG93" s="44">
        <f>IF(AND(BF110&gt;Results!$C$51*(Results!$C$54)/100,BF107&gt;Results!$C$53),Results!$C$55,BG92)</f>
        <v>83</v>
      </c>
      <c r="BH93" s="44">
        <f>IF(AND(BG110&gt;Results!$C$51*(Results!$C$54)/100,BG107&gt;Results!$C$53),Results!$C$55,BH92)</f>
        <v>83</v>
      </c>
      <c r="BI93" s="44">
        <f>IF(AND(BH110&gt;Results!$C$51*(Results!$C$54)/100,BH107&gt;Results!$C$53),Results!$C$55,BI92)</f>
        <v>83</v>
      </c>
      <c r="BJ93" s="44">
        <f>IF(AND(BI110&gt;Results!$C$51*(Results!$C$54)/100,BI107&gt;Results!$C$53),Results!$C$55,BJ92)</f>
        <v>83</v>
      </c>
      <c r="BK93" s="44">
        <f>IF(AND(BJ110&gt;Results!$C$51*(Results!$C$54)/100,BJ107&gt;Results!$C$53),Results!$C$55,BK92)</f>
        <v>83</v>
      </c>
      <c r="BL93" s="44">
        <f>IF(AND(BK110&gt;Results!$C$51*(Results!$C$54)/100,BK107&gt;Results!$C$53),Results!$C$55,BL92)</f>
        <v>83</v>
      </c>
      <c r="BM93" s="44">
        <f>IF(AND(BL110&gt;Results!$C$51*(Results!$C$54)/100,BL107&gt;Results!$C$53),Results!$C$55,BM92)</f>
        <v>83</v>
      </c>
      <c r="BN93" s="44">
        <f>IF(AND(BM110&gt;Results!$C$51*(Results!$C$54)/100,BM107&gt;Results!$C$53),Results!$C$55,BN92)</f>
        <v>83</v>
      </c>
      <c r="BO93" s="44">
        <f>IF(AND(BN110&gt;Results!$C$51*(Results!$C$54)/100,BN107&gt;Results!$C$53),Results!$C$55,BO92)</f>
        <v>83</v>
      </c>
      <c r="BP93" s="44">
        <f>IF(AND(BO110&gt;Results!$C$51*(Results!$C$54)/100,BO107&gt;Results!$C$53),Results!$C$55,BP92)</f>
        <v>83</v>
      </c>
      <c r="BQ93" s="44">
        <f>IF(AND(BP110&gt;Results!$C$51*(Results!$C$54)/100,BP107&gt;Results!$C$53),Results!$C$55,BQ92)</f>
        <v>83</v>
      </c>
      <c r="BR93" s="44">
        <f>IF(AND(BQ110&gt;Results!$C$51*(Results!$C$54)/100,BQ107&gt;Results!$C$53),Results!$C$55,BR92)</f>
        <v>83</v>
      </c>
      <c r="BS93" s="44">
        <f>IF(AND(BR110&gt;Results!$C$51*(Results!$C$54)/100,BR107&gt;Results!$C$53),Results!$C$55,BS92)</f>
        <v>98</v>
      </c>
      <c r="BT93" s="44">
        <f>IF(AND(BS110&gt;Results!$C$51*(Results!$C$54)/100,BS107&gt;Results!$C$53),Results!$C$55,BT92)</f>
        <v>98</v>
      </c>
      <c r="BU93" s="44">
        <f>IF(AND(BT110&gt;Results!$C$51*(Results!$C$54)/100,BT107&gt;Results!$C$53),Results!$C$55,BU92)</f>
        <v>98</v>
      </c>
      <c r="BV93" s="44">
        <f>IF(AND(BU110&gt;Results!$C$51*(Results!$C$54)/100,BU107&gt;Results!$C$53),Results!$C$55,BV92)</f>
        <v>98</v>
      </c>
      <c r="BW93" s="44">
        <f>IF(AND(BV110&gt;Results!$C$51*(Results!$C$54)/100,BV107&gt;Results!$C$53),Results!$C$55,BW92)</f>
        <v>98</v>
      </c>
      <c r="BX93" s="44">
        <f>IF(AND(BW110&gt;Results!$C$51*(Results!$C$54)/100,BW107&gt;Results!$C$53),Results!$C$55,BX92)</f>
        <v>98</v>
      </c>
      <c r="BY93" s="44">
        <f>IF(AND(BX110&gt;Results!$C$51*(Results!$C$54)/100,BX107&gt;Results!$C$53),Results!$C$55,BY92)</f>
        <v>98</v>
      </c>
      <c r="BZ93" s="44">
        <f>IF(AND(BY110&gt;Results!$C$51*(Results!$C$54)/100,BY107&gt;Results!$C$53),Results!$C$55,BZ92)</f>
        <v>98</v>
      </c>
      <c r="CA93" s="44">
        <f>IF(AND(BZ110&gt;Results!$C$51*(Results!$C$54)/100,BZ107&gt;Results!$C$53),Results!$C$55,CA92)</f>
        <v>98</v>
      </c>
      <c r="CB93" s="44">
        <f>IF(AND(CA110&gt;Results!$C$51*(Results!$C$54)/100,CA107&gt;Results!$C$53),Results!$C$55,CB92)</f>
        <v>98</v>
      </c>
      <c r="CC93" s="44">
        <f>IF(AND(CB110&gt;Results!$C$51*(Results!$C$54)/100,CB107&gt;Results!$C$53),Results!$C$55,CC92)</f>
        <v>98</v>
      </c>
      <c r="CD93" s="44">
        <f>IF(AND(CC110&gt;Results!$C$51*(Results!$C$54)/100,CC107&gt;Results!$C$53),Results!$C$55,CD92)</f>
        <v>98</v>
      </c>
      <c r="CE93" s="44">
        <f>IF(AND(CD110&gt;Results!$C$51*(Results!$C$54)/100,CD107&gt;Results!$C$53),Results!$C$55,CE92)</f>
        <v>98</v>
      </c>
      <c r="CF93" s="44">
        <f>IF(AND(CE110&gt;Results!$C$51*(Results!$C$54)/100,CE107&gt;Results!$C$53),Results!$C$55,CF92)</f>
        <v>98</v>
      </c>
      <c r="CG93" s="44">
        <f>IF(AND(CF110&gt;Results!$C$51*(Results!$C$54)/100,CF107&gt;Results!$C$53),Results!$C$55,CG92)</f>
        <v>98</v>
      </c>
      <c r="CH93" s="44">
        <f>IF(AND(CG110&gt;Results!$C$51*(Results!$C$54)/100,CG107&gt;Results!$C$53),Results!$C$55,CH92)</f>
        <v>98</v>
      </c>
      <c r="CI93" s="44">
        <f>IF(AND(CH110&gt;Results!$C$51*(Results!$C$54)/100,CH107&gt;Results!$C$53),Results!$C$55,CI92)</f>
        <v>98</v>
      </c>
      <c r="CJ93" s="44">
        <f>IF(AND(CI110&gt;Results!$C$51*(Results!$C$54)/100,CI107&gt;Results!$C$53),Results!$C$55,CJ92)</f>
        <v>98</v>
      </c>
      <c r="CK93" s="44">
        <f>IF(AND(CJ110&gt;Results!$C$51*(Results!$C$54)/100,CJ107&gt;Results!$C$53),Results!$C$55,CK92)</f>
        <v>98</v>
      </c>
      <c r="CL93" s="44">
        <f>IF(AND(CK110&gt;Results!$C$51*(Results!$C$54)/100,CK107&gt;Results!$C$53),Results!$C$55,CL92)</f>
        <v>98</v>
      </c>
      <c r="CM93" s="44">
        <f>IF(AND(CL110&gt;Results!$C$51*(Results!$C$54)/100,CL107&gt;Results!$C$53),Results!$C$55,CM92)</f>
        <v>98</v>
      </c>
      <c r="CN93" s="44">
        <f>IF(AND(CM110&gt;Results!$C$51*(Results!$C$54)/100,CM107&gt;Results!$C$53),Results!$C$55,CN92)</f>
        <v>98</v>
      </c>
      <c r="CO93" s="44">
        <f>IF(AND(CN110&gt;Results!$C$51*(Results!$C$54)/100,CN107&gt;Results!$C$53),Results!$C$55,CO92)</f>
        <v>98</v>
      </c>
      <c r="CP93" s="44">
        <f>IF(AND(CO110&gt;Results!$C$51*(Results!$C$54)/100,CO107&gt;Results!$C$53),Results!$C$55,CP92)</f>
        <v>98</v>
      </c>
      <c r="CQ93" s="44">
        <f>IF(AND(CP110&gt;Results!$C$51*(Results!$C$54)/100,CP107&gt;Results!$C$53),Results!$C$55,CQ92)</f>
        <v>98</v>
      </c>
      <c r="CR93" s="44">
        <f>IF(AND(CQ110&gt;Results!$C$51*(Results!$C$54)/100,CQ107&gt;Results!$C$53),Results!$C$55,CR92)</f>
        <v>98</v>
      </c>
      <c r="CS93" s="44">
        <f>IF(AND(CR110&gt;Results!$C$51*(Results!$C$54)/100,CR107&gt;Results!$C$53),Results!$C$55,CS92)</f>
        <v>98</v>
      </c>
      <c r="CT93" s="44">
        <f>IF(AND(CS110&gt;Results!$C$51*(Results!$C$54)/100,CS107&gt;Results!$C$53),Results!$C$55,CT92)</f>
        <v>98</v>
      </c>
      <c r="CU93" s="44">
        <f>IF(AND(CT110&gt;Results!$C$51*(Results!$C$54)/100,CT107&gt;Results!$C$53),Results!$C$55,CU92)</f>
        <v>83</v>
      </c>
      <c r="CV93" s="44">
        <f>IF(AND(CU110&gt;Results!$C$51*(Results!$C$54)/100,CU107&gt;Results!$C$53),Results!$C$55,CV92)</f>
        <v>83</v>
      </c>
      <c r="CW93" s="44">
        <f>IF(AND(CV110&gt;Results!$C$51*(Results!$C$54)/100,CV107&gt;Results!$C$53),Results!$C$55,CW92)</f>
        <v>83</v>
      </c>
      <c r="CX93" s="44">
        <f>IF(AND(CW110&gt;Results!$C$51*(Results!$C$54)/100,CW107&gt;Results!$C$53),Results!$C$55,CX92)</f>
        <v>83</v>
      </c>
      <c r="CY93" s="44">
        <f>IF(AND(CX110&gt;Results!$C$51*(Results!$C$54)/100,CX107&gt;Results!$C$53),Results!$C$55,CY92)</f>
        <v>83</v>
      </c>
      <c r="CZ93" s="44">
        <f>IF(AND(CY110&gt;Results!$C$51*(Results!$C$54)/100,CY107&gt;Results!$C$53),Results!$C$55,CZ92)</f>
        <v>83</v>
      </c>
      <c r="DA93" s="44">
        <f>IF(AND(CZ110&gt;Results!$C$51*(Results!$C$54)/100,CZ107&gt;Results!$C$53),Results!$C$55,DA92)</f>
        <v>83</v>
      </c>
      <c r="DB93" s="44">
        <f>IF(AND(DA110&gt;Results!$C$51*(Results!$C$54)/100,DA107&gt;Results!$C$53),Results!$C$55,DB92)</f>
        <v>83</v>
      </c>
      <c r="DC93" s="44">
        <f>IF(AND(DB110&gt;Results!$C$51*(Results!$C$54)/100,DB107&gt;Results!$C$53),Results!$C$55,DC92)</f>
        <v>83</v>
      </c>
      <c r="DD93" s="44">
        <f>IF(AND(DC110&gt;Results!$C$51*(Results!$C$54)/100,DC107&gt;Results!$C$53),Results!$C$55,DD92)</f>
        <v>83</v>
      </c>
      <c r="DE93" s="44">
        <f>IF(AND(DD110&gt;Results!$C$51*(Results!$C$54)/100,DD107&gt;Results!$C$53),Results!$C$55,DE92)</f>
        <v>83</v>
      </c>
      <c r="DF93" s="44">
        <f>IF(AND(DE110&gt;Results!$C$51*(Results!$C$54)/100,DE107&gt;Results!$C$53),Results!$C$55,DF92)</f>
        <v>83</v>
      </c>
      <c r="DG93" s="44">
        <f>IF(AND(DF110&gt;Results!$C$51*(Results!$C$54)/100,DF107&gt;Results!$C$53),Results!$C$55,DG92)</f>
        <v>83</v>
      </c>
      <c r="DH93" s="44">
        <f>IF(AND(DG110&gt;Results!$C$51*(Results!$C$54)/100,DG107&gt;Results!$C$53),Results!$C$55,DH92)</f>
        <v>83</v>
      </c>
      <c r="DI93" s="44">
        <f>IF(AND(DH110&gt;Results!$C$51*(Results!$C$54)/100,DH107&gt;Results!$C$53),Results!$C$55,DI92)</f>
        <v>83</v>
      </c>
      <c r="DJ93" s="44">
        <f>IF(AND(DI110&gt;Results!$C$51*(Results!$C$54)/100,DI107&gt;Results!$C$53),Results!$C$55,DJ92)</f>
        <v>83</v>
      </c>
      <c r="DK93" s="44">
        <f>IF(AND(DJ110&gt;Results!$C$51*(Results!$C$54)/100,DJ107&gt;Results!$C$53),Results!$C$55,DK92)</f>
        <v>83</v>
      </c>
      <c r="DL93" s="44">
        <f>IF(AND(DK110&gt;Results!$C$51*(Results!$C$54)/100,DK107&gt;Results!$C$53),Results!$C$55,DL92)</f>
        <v>83</v>
      </c>
      <c r="DM93" s="44">
        <f>IF(AND(DL110&gt;Results!$C$51*(Results!$C$54)/100,DL107&gt;Results!$C$53),Results!$C$55,DM92)</f>
        <v>83</v>
      </c>
      <c r="DN93" s="44">
        <f>IF(AND(DM110&gt;Results!$C$51*(Results!$C$54)/100,DM107&gt;Results!$C$53),Results!$C$55,DN92)</f>
        <v>83</v>
      </c>
      <c r="DO93" s="44">
        <f>IF(AND(DN110&gt;Results!$C$51*(Results!$C$54)/100,DN107&gt;Results!$C$53),Results!$C$55,DO92)</f>
        <v>83</v>
      </c>
      <c r="DP93" s="44">
        <f>IF(AND(DO110&gt;Results!$C$51*(Results!$C$54)/100,DO107&gt;Results!$C$53),Results!$C$55,DP92)</f>
        <v>83</v>
      </c>
      <c r="DQ93" s="44">
        <f>IF(AND(DP110&gt;Results!$C$51*(Results!$C$54)/100,DP107&gt;Results!$C$53),Results!$C$55,DQ92)</f>
        <v>83</v>
      </c>
      <c r="DR93" s="44">
        <f>IF(AND(DQ110&gt;Results!$C$51*(Results!$C$54)/100,DQ107&gt;Results!$C$53),Results!$C$55,DR92)</f>
        <v>83</v>
      </c>
      <c r="DS93" s="44">
        <f>IF(AND(DR110&gt;Results!$C$51*(Results!$C$54)/100,DR107&gt;Results!$C$53),Results!$C$55,DS92)</f>
        <v>83</v>
      </c>
      <c r="DT93" s="44">
        <f>IF(AND(DS110&gt;Results!$C$51*(Results!$C$54)/100,DS107&gt;Results!$C$53),Results!$C$55,DT92)</f>
        <v>83</v>
      </c>
      <c r="DU93" s="44">
        <f>IF(AND(DT110&gt;Results!$C$51*(Results!$C$54)/100,DT107&gt;Results!$C$53),Results!$C$55,DU92)</f>
        <v>83</v>
      </c>
      <c r="DV93" s="44">
        <f>IF(AND(DU110&gt;Results!$C$51*(Results!$C$54)/100,DU107&gt;Results!$C$53),Results!$C$55,DV92)</f>
        <v>83</v>
      </c>
      <c r="DW93" s="44">
        <f>IF(AND(DV110&gt;Results!$C$51*(Results!$C$54)/100,DV107&gt;Results!$C$53),Results!$C$55,DW92)</f>
        <v>83</v>
      </c>
      <c r="DX93" s="44">
        <f>IF(AND(DW110&gt;Results!$C$51*(Results!$C$54)/100,DW107&gt;Results!$C$53),Results!$C$55,DX92)</f>
        <v>83</v>
      </c>
      <c r="DY93" s="44">
        <f>IF(AND(DX110&gt;Results!$C$51*(Results!$C$54)/100,DX107&gt;Results!$C$53),Results!$C$55,DY92)</f>
        <v>83</v>
      </c>
      <c r="DZ93" s="44">
        <f>IF(AND(DY110&gt;Results!$C$51*(Results!$C$54)/100,DY107&gt;Results!$C$53),Results!$C$55,DZ92)</f>
        <v>83</v>
      </c>
      <c r="EA93" s="44">
        <f>IF(AND(DZ110&gt;Results!$C$51*(Results!$C$54)/100,DZ107&gt;Results!$C$53),Results!$C$55,EA92)</f>
        <v>83</v>
      </c>
      <c r="EB93" s="44">
        <f>IF(AND(EA110&gt;Results!$C$51*(Results!$C$54)/100,EA107&gt;Results!$C$53),Results!$C$55,EB92)</f>
        <v>83</v>
      </c>
      <c r="EC93" s="44">
        <f>IF(AND(EB110&gt;Results!$C$51*(Results!$C$54)/100,EB107&gt;Results!$C$53),Results!$C$55,EC92)</f>
        <v>83</v>
      </c>
      <c r="ED93" s="44">
        <f>IF(AND(EC110&gt;Results!$C$51*(Results!$C$54)/100,EC107&gt;Results!$C$53),Results!$C$55,ED92)</f>
        <v>97</v>
      </c>
      <c r="EE93" s="44">
        <f>IF(AND(ED110&gt;Results!$C$51*(Results!$C$54)/100,ED107&gt;Results!$C$53),Results!$C$55,EE92)</f>
        <v>97</v>
      </c>
      <c r="EF93" s="44">
        <f>IF(AND(EE110&gt;Results!$C$51*(Results!$C$54)/100,EE107&gt;Results!$C$53),Results!$C$55,EF92)</f>
        <v>97</v>
      </c>
      <c r="EG93" s="44">
        <f>IF(AND(EF110&gt;Results!$C$51*(Results!$C$54)/100,EF107&gt;Results!$C$53),Results!$C$55,EG92)</f>
        <v>97</v>
      </c>
      <c r="EH93" s="44">
        <f>IF(AND(EG110&gt;Results!$C$51*(Results!$C$54)/100,EG107&gt;Results!$C$53),Results!$C$55,EH92)</f>
        <v>97</v>
      </c>
      <c r="EI93" s="44">
        <f>IF(AND(EH110&gt;Results!$C$51*(Results!$C$54)/100,EH107&gt;Results!$C$53),Results!$C$55,EI92)</f>
        <v>97</v>
      </c>
      <c r="EJ93" s="44">
        <f>IF(AND(EI110&gt;Results!$C$51*(Results!$C$54)/100,EI107&gt;Results!$C$53),Results!$C$55,EJ92)</f>
        <v>97</v>
      </c>
      <c r="EK93" s="44">
        <f>IF(AND(EJ110&gt;Results!$C$51*(Results!$C$54)/100,EJ107&gt;Results!$C$53),Results!$C$55,EK92)</f>
        <v>97</v>
      </c>
      <c r="EL93" s="44">
        <f>IF(AND(EK110&gt;Results!$C$51*(Results!$C$54)/100,EK107&gt;Results!$C$53),Results!$C$55,EL92)</f>
        <v>97</v>
      </c>
      <c r="EM93" s="44">
        <f>IF(AND(EL110&gt;Results!$C$51*(Results!$C$54)/100,EL107&gt;Results!$C$53),Results!$C$55,EM92)</f>
        <v>97</v>
      </c>
      <c r="EN93" s="44">
        <f>IF(AND(EM110&gt;Results!$C$51*(Results!$C$54)/100,EM107&gt;Results!$C$53),Results!$C$55,EN92)</f>
        <v>97</v>
      </c>
      <c r="EO93" s="44">
        <f>IF(AND(EN110&gt;Results!$C$51*(Results!$C$54)/100,EN107&gt;Results!$C$53),Results!$C$55,EO92)</f>
        <v>97</v>
      </c>
      <c r="EP93" s="44">
        <f>IF(AND(EO110&gt;Results!$C$51*(Results!$C$54)/100,EO107&gt;Results!$C$53),Results!$C$55,EP92)</f>
        <v>97</v>
      </c>
      <c r="EQ93" s="44">
        <f>IF(AND(EP110&gt;Results!$C$51*(Results!$C$54)/100,EP107&gt;Results!$C$53),Results!$C$55,EQ92)</f>
        <v>83</v>
      </c>
      <c r="ER93" s="44">
        <f>IF(AND(EQ110&gt;Results!$C$51*(Results!$C$54)/100,EQ107&gt;Results!$C$53),Results!$C$55,ER92)</f>
        <v>83</v>
      </c>
      <c r="ES93" s="44">
        <f>IF(AND(ER110&gt;Results!$C$51*(Results!$C$54)/100,ER107&gt;Results!$C$53),Results!$C$55,ES92)</f>
        <v>83</v>
      </c>
      <c r="ET93" s="44">
        <f>IF(AND(ES110&gt;Results!$C$51*(Results!$C$54)/100,ES107&gt;Results!$C$53),Results!$C$55,ET92)</f>
        <v>83</v>
      </c>
      <c r="EU93" s="44">
        <f>IF(AND(ET110&gt;Results!$C$51*(Results!$C$54)/100,ET107&gt;Results!$C$53),Results!$C$55,EU92)</f>
        <v>83</v>
      </c>
      <c r="EV93" s="44">
        <f>IF(AND(EU110&gt;Results!$C$51*(Results!$C$54)/100,EU107&gt;Results!$C$53),Results!$C$55,EV92)</f>
        <v>83</v>
      </c>
      <c r="EW93" s="44">
        <f>IF(AND(EV110&gt;Results!$C$51*(Results!$C$54)/100,EV107&gt;Results!$C$53),Results!$C$55,EW92)</f>
        <v>83</v>
      </c>
      <c r="EX93" s="44">
        <f>IF(AND(EW110&gt;Results!$C$51*(Results!$C$54)/100,EW107&gt;Results!$C$53),Results!$C$55,EX92)</f>
        <v>83</v>
      </c>
      <c r="EY93" s="44">
        <f>IF(AND(EX110&gt;Results!$C$51*(Results!$C$54)/100,EX107&gt;Results!$C$53),Results!$C$55,EY92)</f>
        <v>83</v>
      </c>
      <c r="EZ93" s="44">
        <f>IF(AND(EY110&gt;Results!$C$51*(Results!$C$54)/100,EY107&gt;Results!$C$53),Results!$C$55,EZ92)</f>
        <v>83</v>
      </c>
      <c r="FA93" s="44">
        <f>IF(AND(EZ110&gt;Results!$C$51*(Results!$C$54)/100,EZ107&gt;Results!$C$53),Results!$C$55,FA92)</f>
        <v>83</v>
      </c>
      <c r="FB93" s="44">
        <f>IF(AND(FA110&gt;Results!$C$51*(Results!$C$54)/100,FA107&gt;Results!$C$53),Results!$C$55,FB92)</f>
        <v>83</v>
      </c>
      <c r="FC93" s="44">
        <f>IF(AND(FB110&gt;Results!$C$51*(Results!$C$54)/100,FB107&gt;Results!$C$53),Results!$C$55,FC92)</f>
        <v>83</v>
      </c>
      <c r="FD93" s="44">
        <f>IF(AND(FC110&gt;Results!$C$51*(Results!$C$54)/100,FC107&gt;Results!$C$53),Results!$C$55,FD92)</f>
        <v>83</v>
      </c>
      <c r="FE93" s="44">
        <f>IF(AND(FD110&gt;Results!$C$51*(Results!$C$54)/100,FD107&gt;Results!$C$53),Results!$C$55,FE92)</f>
        <v>83</v>
      </c>
      <c r="FF93" s="44">
        <f>IF(AND(FE110&gt;Results!$C$51*(Results!$C$54)/100,FE107&gt;Results!$C$53),Results!$C$55,FF92)</f>
        <v>83</v>
      </c>
      <c r="FG93" s="44">
        <f>IF(AND(FF110&gt;Results!$C$51*(Results!$C$54)/100,FF107&gt;Results!$C$53),Results!$C$55,FG92)</f>
        <v>83</v>
      </c>
      <c r="FH93" s="44">
        <f>IF(AND(FG110&gt;Results!$C$51*(Results!$C$54)/100,FG107&gt;Results!$C$53),Results!$C$55,FH92)</f>
        <v>83</v>
      </c>
      <c r="FI93" s="44">
        <f>IF(AND(FH110&gt;Results!$C$51*(Results!$C$54)/100,FH107&gt;Results!$C$53),Results!$C$55,FI92)</f>
        <v>83</v>
      </c>
      <c r="FJ93" s="44">
        <f>IF(AND(FI110&gt;Results!$C$51*(Results!$C$54)/100,FI107&gt;Results!$C$53),Results!$C$55,FJ92)</f>
        <v>83</v>
      </c>
      <c r="FK93" s="44">
        <f>IF(AND(FJ110&gt;Results!$C$51*(Results!$C$54)/100,FJ107&gt;Results!$C$53),Results!$C$55,FK92)</f>
        <v>83</v>
      </c>
      <c r="FL93" s="44">
        <f>IF(AND(FK110&gt;Results!$C$51*(Results!$C$54)/100,FK107&gt;Results!$C$53),Results!$C$55,FL92)</f>
        <v>83</v>
      </c>
      <c r="FM93" s="44">
        <f>IF(AND(FL110&gt;Results!$C$51*(Results!$C$54)/100,FL107&gt;Results!$C$53),Results!$C$55,FM92)</f>
        <v>83</v>
      </c>
      <c r="FN93" s="44">
        <f>IF(AND(FM110&gt;Results!$C$51*(Results!$C$54)/100,FM107&gt;Results!$C$53),Results!$C$55,FN92)</f>
        <v>83</v>
      </c>
      <c r="FO93" s="44">
        <f>IF(AND(FN110&gt;Results!$C$51*(Results!$C$54)/100,FN107&gt;Results!$C$53),Results!$C$55,FO92)</f>
        <v>83</v>
      </c>
      <c r="FP93" s="44">
        <f>IF(AND(FO110&gt;Results!$C$51*(Results!$C$54)/100,FO107&gt;Results!$C$53),Results!$C$55,FP92)</f>
        <v>83</v>
      </c>
      <c r="FQ93" s="44">
        <f>IF(AND(FP110&gt;Results!$C$51*(Results!$C$54)/100,FP107&gt;Results!$C$53),Results!$C$55,FQ92)</f>
        <v>83</v>
      </c>
      <c r="FR93" s="44">
        <f>IF(AND(FQ110&gt;Results!$C$51*(Results!$C$54)/100,FQ107&gt;Results!$C$53),Results!$C$55,FR92)</f>
        <v>83</v>
      </c>
      <c r="FS93" s="44">
        <f>IF(AND(FR110&gt;Results!$C$51*(Results!$C$54)/100,FR107&gt;Results!$C$53),Results!$C$55,FS92)</f>
        <v>83</v>
      </c>
      <c r="FT93" s="44">
        <f>IF(AND(FS110&gt;Results!$C$51*(Results!$C$54)/100,FS107&gt;Results!$C$53),Results!$C$55,FT92)</f>
        <v>83</v>
      </c>
      <c r="FU93" s="44">
        <f>IF(AND(FT110&gt;Results!$C$51*(Results!$C$54)/100,FT107&gt;Results!$C$53),Results!$C$55,FU92)</f>
        <v>83</v>
      </c>
      <c r="FV93" s="44">
        <f>IF(AND(FU110&gt;Results!$C$51*(Results!$C$54)/100,FU107&gt;Results!$C$53),Results!$C$55,FV92)</f>
        <v>83</v>
      </c>
      <c r="FW93" s="44">
        <f>IF(AND(FV110&gt;Results!$C$51*(Results!$C$54)/100,FV107&gt;Results!$C$53),Results!$C$55,FW92)</f>
        <v>83</v>
      </c>
      <c r="FX93" s="44">
        <f>IF(AND(FW110&gt;Results!$C$51*(Results!$C$54)/100,FW107&gt;Results!$C$53),Results!$C$55,FX92)</f>
        <v>83</v>
      </c>
      <c r="FY93" s="44">
        <f>IF(AND(FX110&gt;Results!$C$51*(Results!$C$54)/100,FX107&gt;Results!$C$53),Results!$C$55,FY92)</f>
        <v>83</v>
      </c>
      <c r="FZ93" s="44">
        <f>IF(AND(FY110&gt;Results!$C$51*(Results!$C$54)/100,FY107&gt;Results!$C$53),Results!$C$55,FZ92)</f>
        <v>83</v>
      </c>
      <c r="GA93" s="44">
        <f>IF(AND(FZ110&gt;Results!$C$51*(Results!$C$54)/100,FZ107&gt;Results!$C$53),Results!$C$55,GA92)</f>
        <v>83</v>
      </c>
      <c r="GB93" s="44">
        <f>IF(AND(GA110&gt;Results!$C$51*(Results!$C$54)/100,GA107&gt;Results!$C$53),Results!$C$55,GB92)</f>
        <v>83</v>
      </c>
      <c r="GC93" s="44">
        <f>IF(AND(GB110&gt;Results!$C$51*(Results!$C$54)/100,GB107&gt;Results!$C$53),Results!$C$55,GC92)</f>
        <v>83</v>
      </c>
      <c r="GD93" s="44">
        <f>IF(AND(GC110&gt;Results!$C$51*(Results!$C$54)/100,GC107&gt;Results!$C$53),Results!$C$55,GD92)</f>
        <v>83</v>
      </c>
      <c r="GE93" s="44">
        <f>IF(AND(GD110&gt;Results!$C$51*(Results!$C$54)/100,GD107&gt;Results!$C$53),Results!$C$55,GE92)</f>
        <v>83</v>
      </c>
      <c r="GF93" s="44">
        <f>IF(AND(GE110&gt;Results!$C$51*(Results!$C$54)/100,GE107&gt;Results!$C$53),Results!$C$55,GF92)</f>
        <v>83</v>
      </c>
      <c r="GG93" s="44">
        <f>IF(AND(GF110&gt;Results!$C$51*(Results!$C$54)/100,GF107&gt;Results!$C$53),Results!$C$55,GG92)</f>
        <v>83</v>
      </c>
      <c r="GH93" s="44">
        <f>IF(AND(GG110&gt;Results!$C$51*(Results!$C$54)/100,GG107&gt;Results!$C$53),Results!$C$55,GH92)</f>
        <v>83</v>
      </c>
      <c r="GI93" s="44">
        <f>IF(AND(GH110&gt;Results!$C$51*(Results!$C$54)/100,GH107&gt;Results!$C$53),Results!$C$55,GI92)</f>
        <v>83</v>
      </c>
      <c r="GJ93" s="44">
        <f>IF(AND(GI110&gt;Results!$C$51*(Results!$C$54)/100,GI107&gt;Results!$C$53),Results!$C$55,GJ92)</f>
        <v>83</v>
      </c>
      <c r="GK93" s="44">
        <f>IF(AND(GJ110&gt;Results!$C$51*(Results!$C$54)/100,GJ107&gt;Results!$C$53),Results!$C$55,GK92)</f>
        <v>83</v>
      </c>
      <c r="GL93" s="44">
        <f>IF(AND(GK110&gt;Results!$C$51*(Results!$C$54)/100,GK107&gt;Results!$C$53),Results!$C$55,GL92)</f>
        <v>83</v>
      </c>
      <c r="GM93" s="44">
        <f>IF(AND(GL110&gt;Results!$C$51*(Results!$C$54)/100,GL107&gt;Results!$C$53),Results!$C$55,GM92)</f>
        <v>83</v>
      </c>
      <c r="GN93" s="44">
        <f>IF(AND(GM110&gt;Results!$C$51*(Results!$C$54)/100,GM107&gt;Results!$C$53),Results!$C$55,GN92)</f>
        <v>83</v>
      </c>
      <c r="GO93" s="44">
        <f>IF(AND(GN110&gt;Results!$C$51*(Results!$C$54)/100,GN107&gt;Results!$C$53),Results!$C$55,GO92)</f>
        <v>83</v>
      </c>
      <c r="GP93" s="44">
        <f>IF(AND(GO110&gt;Results!$C$51*(Results!$C$54)/100,GO107&gt;Results!$C$53),Results!$C$55,GP92)</f>
        <v>83</v>
      </c>
      <c r="GQ93" s="44">
        <f>IF(AND(GP110&gt;Results!$C$51*(Results!$C$54)/100,GP107&gt;Results!$C$53),Results!$C$55,GQ92)</f>
        <v>83</v>
      </c>
      <c r="GR93" s="44">
        <f>IF(AND(GQ110&gt;Results!$C$51*(Results!$C$54)/100,GQ107&gt;Results!$C$53),Results!$C$55,GR92)</f>
        <v>83</v>
      </c>
      <c r="GS93" s="44">
        <f>IF(AND(GR110&gt;Results!$C$51*(Results!$C$54)/100,GR107&gt;Results!$C$53),Results!$C$55,GS92)</f>
        <v>83</v>
      </c>
      <c r="GT93" s="44">
        <f>IF(AND(GS110&gt;Results!$C$51*(Results!$C$54)/100,GS107&gt;Results!$C$53),Results!$C$55,GT92)</f>
        <v>83</v>
      </c>
      <c r="GU93" s="44">
        <f>IF(AND(GT110&gt;Results!$C$51*(Results!$C$54)/100,GT107&gt;Results!$C$53),Results!$C$55,GU92)</f>
        <v>83</v>
      </c>
      <c r="GV93" s="44">
        <f>IF(AND(GU110&gt;Results!$C$51*(Results!$C$54)/100,GU107&gt;Results!$C$53),Results!$C$55,GV92)</f>
        <v>83</v>
      </c>
      <c r="GW93" s="44">
        <f>IF(AND(GV110&gt;Results!$C$51*(Results!$C$54)/100,GV107&gt;Results!$C$53),Results!$C$55,GW92)</f>
        <v>83</v>
      </c>
      <c r="GX93" s="44">
        <f>IF(AND(GW110&gt;Results!$C$51*(Results!$C$54)/100,GW107&gt;Results!$C$53),Results!$C$55,GX92)</f>
        <v>83</v>
      </c>
      <c r="GY93" s="44">
        <f>IF(AND(GX110&gt;Results!$C$51*(Results!$C$54)/100,GX107&gt;Results!$C$53),Results!$C$55,GY92)</f>
        <v>83</v>
      </c>
      <c r="GZ93" s="44">
        <f>IF(AND(GY110&gt;Results!$C$51*(Results!$C$54)/100,GY107&gt;Results!$C$53),Results!$C$55,GZ92)</f>
        <v>83</v>
      </c>
      <c r="HA93" s="44">
        <f>IF(AND(GZ110&gt;Results!$C$51*(Results!$C$54)/100,GZ107&gt;Results!$C$53),Results!$C$55,HA92)</f>
        <v>83</v>
      </c>
      <c r="HB93" s="44">
        <f>IF(AND(HA110&gt;Results!$C$51*(Results!$C$54)/100,HA107&gt;Results!$C$53),Results!$C$55,HB92)</f>
        <v>83</v>
      </c>
      <c r="HC93" s="44">
        <f>IF(AND(HB110&gt;Results!$C$51*(Results!$C$54)/100,HB107&gt;Results!$C$53),Results!$C$55,HC92)</f>
        <v>83</v>
      </c>
      <c r="HD93" s="44">
        <f>IF(AND(HC110&gt;Results!$C$51*(Results!$C$54)/100,HC107&gt;Results!$C$53),Results!$C$55,HD92)</f>
        <v>83</v>
      </c>
      <c r="HE93" s="44">
        <f>IF(AND(HD110&gt;Results!$C$51*(Results!$C$54)/100,HD107&gt;Results!$C$53),Results!$C$55,HE92)</f>
        <v>83</v>
      </c>
      <c r="HF93" s="44">
        <f>IF(AND(HE110&gt;Results!$C$51*(Results!$C$54)/100,HE107&gt;Results!$C$53),Results!$C$55,HF92)</f>
        <v>83</v>
      </c>
      <c r="HG93" s="44">
        <f>IF(AND(HF110&gt;Results!$C$51*(Results!$C$54)/100,HF107&gt;Results!$C$53),Results!$C$55,HG92)</f>
        <v>83</v>
      </c>
      <c r="HH93" s="44">
        <f>IF(AND(HG110&gt;Results!$C$51*(Results!$C$54)/100,HG107&gt;Results!$C$53),Results!$C$55,HH92)</f>
        <v>83</v>
      </c>
      <c r="HI93" s="44">
        <f>IF(AND(HH110&gt;Results!$C$51*(Results!$C$54)/100,HH107&gt;Results!$C$53),Results!$C$55,HI92)</f>
        <v>83</v>
      </c>
      <c r="HJ93" s="44">
        <f>IF(AND(HI110&gt;Results!$C$51*(Results!$C$54)/100,HI107&gt;Results!$C$53),Results!$C$55,HJ92)</f>
        <v>83</v>
      </c>
      <c r="HK93" s="44">
        <f>IF(AND(HJ110&gt;Results!$C$51*(Results!$C$54)/100,HJ107&gt;Results!$C$53),Results!$C$55,HK92)</f>
        <v>83</v>
      </c>
      <c r="HL93" s="44">
        <f>IF(AND(HK110&gt;Results!$C$51*(Results!$C$54)/100,HK107&gt;Results!$C$53),Results!$C$55,HL92)</f>
        <v>83</v>
      </c>
      <c r="HM93" s="44">
        <f>IF(AND(HL110&gt;Results!$C$51*(Results!$C$54)/100,HL107&gt;Results!$C$53),Results!$C$55,HM92)</f>
        <v>83</v>
      </c>
      <c r="HN93" s="44">
        <f>IF(AND(HM110&gt;Results!$C$51*(Results!$C$54)/100,HM107&gt;Results!$C$53),Results!$C$55,HN92)</f>
        <v>83</v>
      </c>
      <c r="HO93" s="44">
        <f>IF(AND(HN110&gt;Results!$C$51*(Results!$C$54)/100,HN107&gt;Results!$C$53),Results!$C$55,HO92)</f>
        <v>83</v>
      </c>
      <c r="HP93" s="44">
        <f>IF(AND(HO110&gt;Results!$C$51*(Results!$C$54)/100,HO107&gt;Results!$C$53),Results!$C$55,HP92)</f>
        <v>83</v>
      </c>
      <c r="HQ93" s="44">
        <f>IF(AND(HP110&gt;Results!$C$51*(Results!$C$54)/100,HP107&gt;Results!$C$53),Results!$C$55,HQ92)</f>
        <v>83</v>
      </c>
      <c r="HR93" s="44">
        <f>IF(AND(HQ110&gt;Results!$C$51*(Results!$C$54)/100,HQ107&gt;Results!$C$53),Results!$C$55,HR92)</f>
        <v>83</v>
      </c>
      <c r="HS93" s="44">
        <f>IF(AND(HR110&gt;Results!$C$51*(Results!$C$54)/100,HR107&gt;Results!$C$53),Results!$C$55,HS92)</f>
        <v>83</v>
      </c>
      <c r="HT93" s="44">
        <f>IF(AND(HS110&gt;Results!$C$51*(Results!$C$54)/100,HS107&gt;Results!$C$53),Results!$C$55,HT92)</f>
        <v>83</v>
      </c>
      <c r="HU93" s="44">
        <f>IF(AND(HT110&gt;Results!$C$51*(Results!$C$54)/100,HT107&gt;Results!$C$53),Results!$C$55,HU92)</f>
        <v>83</v>
      </c>
      <c r="HV93" s="44">
        <f>IF(AND(HU110&gt;Results!$C$51*(Results!$C$54)/100,HU107&gt;Results!$C$53),Results!$C$55,HV92)</f>
        <v>83</v>
      </c>
      <c r="HW93" s="44">
        <f>IF(AND(HV110&gt;Results!$C$51*(Results!$C$54)/100,HV107&gt;Results!$C$53),Results!$C$55,HW92)</f>
        <v>83</v>
      </c>
      <c r="HX93" s="44">
        <f>IF(AND(HW110&gt;Results!$C$51*(Results!$C$54)/100,HW107&gt;Results!$C$53),Results!$C$55,HX92)</f>
        <v>83</v>
      </c>
      <c r="HY93" s="44">
        <f>IF(AND(HX110&gt;Results!$C$51*(Results!$C$54)/100,HX107&gt;Results!$C$53),Results!$C$55,HY92)</f>
        <v>83</v>
      </c>
      <c r="HZ93" s="44">
        <f>IF(AND(HY110&gt;Results!$C$51*(Results!$C$54)/100,HY107&gt;Results!$C$53),Results!$C$55,HZ92)</f>
        <v>83</v>
      </c>
      <c r="IA93" s="44">
        <f>IF(AND(HZ110&gt;Results!$C$51*(Results!$C$54)/100,HZ107&gt;Results!$C$53),Results!$C$55,IA92)</f>
        <v>83</v>
      </c>
      <c r="IB93" s="44">
        <f>IF(AND(IA110&gt;Results!$C$51*(Results!$C$54)/100,IA107&gt;Results!$C$53),Results!$C$55,IB92)</f>
        <v>83</v>
      </c>
      <c r="IC93" s="44">
        <f>IF(AND(IB110&gt;Results!$C$51*(Results!$C$54)/100,IB107&gt;Results!$C$53),Results!$C$55,IC92)</f>
        <v>83</v>
      </c>
      <c r="ID93" s="44">
        <f>IF(AND(IC110&gt;Results!$C$51*(Results!$C$54)/100,IC107&gt;Results!$C$53),Results!$C$55,ID92)</f>
        <v>83</v>
      </c>
      <c r="IE93" s="44">
        <f>IF(AND(ID110&gt;Results!$C$51*(Results!$C$54)/100,ID107&gt;Results!$C$53),Results!$C$55,IE92)</f>
        <v>83</v>
      </c>
      <c r="IF93" s="44">
        <f>IF(AND(IE110&gt;Results!$C$51*(Results!$C$54)/100,IE107&gt;Results!$C$53),Results!$C$55,IF92)</f>
        <v>83</v>
      </c>
      <c r="IG93" s="44">
        <f>IF(AND(IF110&gt;Results!$C$51*(Results!$C$54)/100,IF107&gt;Results!$C$53),Results!$C$55,IG92)</f>
        <v>83</v>
      </c>
      <c r="IH93" s="44">
        <f>IF(AND(IG110&gt;Results!$C$51*(Results!$C$54)/100,IG107&gt;Results!$C$53),Results!$C$55,IH92)</f>
        <v>83</v>
      </c>
      <c r="II93" s="44">
        <f>IF(AND(IH110&gt;Results!$C$51*(Results!$C$54)/100,IH107&gt;Results!$C$53),Results!$C$55,II92)</f>
        <v>83</v>
      </c>
      <c r="IJ93" s="44">
        <f>IF(AND(II110&gt;Results!$C$51*(Results!$C$54)/100,II107&gt;Results!$C$53),Results!$C$55,IJ92)</f>
        <v>83</v>
      </c>
      <c r="IK93" s="44">
        <f>IF(AND(IJ110&gt;Results!$C$51*(Results!$C$54)/100,IJ107&gt;Results!$C$53),Results!$C$55,IK92)</f>
        <v>83</v>
      </c>
      <c r="IL93" s="44">
        <f>IF(AND(IK110&gt;Results!$C$51*(Results!$C$54)/100,IK107&gt;Results!$C$53),Results!$C$55,IL92)</f>
        <v>83</v>
      </c>
      <c r="IM93" s="44">
        <f>IF(AND(IL110&gt;Results!$C$51*(Results!$C$54)/100,IL107&gt;Results!$C$53),Results!$C$55,IM92)</f>
        <v>83</v>
      </c>
      <c r="IN93" s="44">
        <f>IF(AND(IM110&gt;Results!$C$51*(Results!$C$54)/100,IM107&gt;Results!$C$53),Results!$C$55,IN92)</f>
        <v>83</v>
      </c>
      <c r="IO93" s="44">
        <f>IF(AND(IN110&gt;Results!$C$51*(Results!$C$54)/100,IN107&gt;Results!$C$53),Results!$C$55,IO92)</f>
        <v>83</v>
      </c>
      <c r="IP93" s="44">
        <f>IF(AND(IO110&gt;Results!$C$51*(Results!$C$54)/100,IO107&gt;Results!$C$53),Results!$C$55,IP92)</f>
        <v>83</v>
      </c>
      <c r="IQ93" s="44">
        <f>IF(AND(IP110&gt;Results!$C$51*(Results!$C$54)/100,IP107&gt;Results!$C$53),Results!$C$55,IQ92)</f>
        <v>83</v>
      </c>
      <c r="IR93" s="192">
        <f>IF(AND(IQ110&gt;Results!$C$51*(Results!$C$54)/100,IQ107&gt;Results!$C$53),Results!$C$55,IR92)</f>
        <v>83</v>
      </c>
    </row>
    <row r="94" spans="1:252" s="7" customFormat="1" hidden="1" x14ac:dyDescent="0.25">
      <c r="A94" s="164"/>
      <c r="B94" s="44"/>
      <c r="C94" s="44">
        <f>IF(Results!$C$51&gt;0,C93,C92)</f>
        <v>0</v>
      </c>
      <c r="D94" s="44">
        <f>IF(Results!$C$51&gt;0,D93,D92)</f>
        <v>2.291955698057898E-2</v>
      </c>
      <c r="E94" s="44">
        <f>IF(Results!$C$51&gt;0,E93,E92)</f>
        <v>9.2515452839930762E-2</v>
      </c>
      <c r="F94" s="44">
        <f>IF(Results!$C$51&gt;0,F93,F92)</f>
        <v>0.2104869482777374</v>
      </c>
      <c r="G94" s="44">
        <f>IF(Results!$C$51&gt;0,G93,G92)</f>
        <v>0.37858382580301625</v>
      </c>
      <c r="H94" s="44">
        <f>IF(Results!$C$51&gt;0,H93,H92)</f>
        <v>0.59860809749396415</v>
      </c>
      <c r="I94" s="44">
        <f>IF(Results!$C$51&gt;0,I93,I92)</f>
        <v>0.87241550373495291</v>
      </c>
      <c r="J94" s="44">
        <f>IF(Results!$C$51&gt;0,J93,J92)</f>
        <v>1.2019167511754669</v>
      </c>
      <c r="K94" s="44">
        <f>IF(Results!$C$51&gt;0,K93,K92)</f>
        <v>1.5890784304425176</v>
      </c>
      <c r="L94" s="44">
        <f>IF(Results!$C$51&gt;0,L93,L92)</f>
        <v>2.0359235452224995</v>
      </c>
      <c r="M94" s="44">
        <f>IF(Results!$C$51&gt;0,M93,M92)</f>
        <v>2.544531576061996</v>
      </c>
      <c r="N94" s="44">
        <f>IF(Results!$C$51&gt;0,N93,N92)</f>
        <v>3.1170379880533909</v>
      </c>
      <c r="O94" s="44">
        <f>IF(Results!$C$51&gt;0,O93,O92)</f>
        <v>3.7556330831601681</v>
      </c>
      <c r="P94" s="44">
        <f>IF(Results!$C$51&gt;0,P93,P92)</f>
        <v>4.4625600840331856</v>
      </c>
      <c r="Q94" s="44">
        <f>IF(Results!$C$51&gt;0,Q93,Q92)</f>
        <v>5.2401123171630601</v>
      </c>
      <c r="R94" s="44">
        <f>IF(Results!$C$51&gt;0,R93,R92)</f>
        <v>6.0906293635369844</v>
      </c>
      <c r="S94" s="44">
        <f>IF(Results!$C$51&gt;0,S93,S92)</f>
        <v>7.0164920023715656</v>
      </c>
      <c r="T94" s="44">
        <f>IF(Results!$C$51&gt;0,T93,T92)</f>
        <v>8.0201157580576794</v>
      </c>
      <c r="U94" s="44">
        <f>IF(Results!$C$51&gt;0,U93,U92)</f>
        <v>9.1039428732203831</v>
      </c>
      <c r="V94" s="44">
        <f>IF(Results!$C$51&gt;0,V93,V92)</f>
        <v>10.270432491575386</v>
      </c>
      <c r="W94" s="44">
        <f>IF(Results!$C$51&gt;0,W93,W92)</f>
        <v>11.522048788959399</v>
      </c>
      <c r="X94" s="44">
        <f>IF(Results!$C$51&gt;0,X93,X92)</f>
        <v>12.86124677929439</v>
      </c>
      <c r="Y94" s="44">
        <f>IF(Results!$C$51&gt;0,Y93,Y92)</f>
        <v>14.290455542297039</v>
      </c>
      <c r="Z94" s="44">
        <f>IF(Results!$C$51&gt;0,Z93,Z92)</f>
        <v>15.812058583448067</v>
      </c>
      <c r="AA94" s="44">
        <f>IF(Results!$C$51&gt;0,AA93,AA92)</f>
        <v>17.428370960959057</v>
      </c>
      <c r="AB94" s="44">
        <f>IF(Results!$C$51&gt;0,AB93,AB92)</f>
        <v>19.141612869814779</v>
      </c>
      <c r="AC94" s="44">
        <f>IF(Results!$C$51&gt;0,AC93,AC92)</f>
        <v>20.953879329343092</v>
      </c>
      <c r="AD94" s="44">
        <f>IF(Results!$C$51&gt;0,AD93,AD92)</f>
        <v>22.867105698661508</v>
      </c>
      <c r="AE94" s="44">
        <f>IF(Results!$C$51&gt;0,AE93,AE92)</f>
        <v>24.883028637638507</v>
      </c>
      <c r="AF94" s="44">
        <f>IF(Results!$C$51&gt;0,AF93,AF92)</f>
        <v>27.003142082159751</v>
      </c>
      <c r="AG94" s="44">
        <f>IF(Results!$C$51&gt;0,AG93,AG92)</f>
        <v>29.22864827398006</v>
      </c>
      <c r="AH94" s="44">
        <f>IF(Results!$C$51&gt;0,AH93,AH92)</f>
        <v>31.560403252806079</v>
      </c>
      <c r="AI94" s="44">
        <f>IF(Results!$C$51&gt;0,AI93,AI92)</f>
        <v>33.998856961450116</v>
      </c>
      <c r="AJ94" s="44">
        <f>IF(Results!$C$51&gt;0,AJ93,AJ92)</f>
        <v>36.543987718581363</v>
      </c>
      <c r="AK94" s="44">
        <f>IF(Results!$C$51&gt;0,AK93,AK92)</f>
        <v>39.195231132051553</v>
      </c>
      <c r="AL94" s="44">
        <f>IF(Results!$C$51&gt;0,AL93,AL92)</f>
        <v>41.951404065028463</v>
      </c>
      <c r="AM94" s="44">
        <f>IF(Results!$C$51&gt;0,AM93,AM92)</f>
        <v>44.810623169049776</v>
      </c>
      <c r="AN94" s="44">
        <f>IF(Results!$C$51&gt;0,AN93,AN92)</f>
        <v>47.770219387100909</v>
      </c>
      <c r="AO94" s="44">
        <f>IF(Results!$C$51&gt;0,AO93,AO92)</f>
        <v>50.826648869772775</v>
      </c>
      <c r="AP94" s="44">
        <f>IF(Results!$C$51&gt;0,AP93,AP92)</f>
        <v>53.975401493658381</v>
      </c>
      <c r="AQ94" s="44">
        <f>IF(Results!$C$51&gt;0,AQ93,AQ92)</f>
        <v>57.210908352368151</v>
      </c>
      <c r="AR94" s="44">
        <f>IF(Results!$C$51&gt;0,AR93,AR92)</f>
        <v>60.526448834456666</v>
      </c>
      <c r="AS94" s="44">
        <f>IF(Results!$C$51&gt;0,AS93,AS92)</f>
        <v>63.914060101959002</v>
      </c>
      <c r="AT94" s="44">
        <f>IF(Results!$C$51&gt;0,AT93,AT92)</f>
        <v>67.364450297824789</v>
      </c>
      <c r="AU94" s="44">
        <f>IF(Results!$C$51&gt;0,AU93,AU92)</f>
        <v>70.866917088033432</v>
      </c>
      <c r="AV94" s="44">
        <f>IF(Results!$C$51&gt;0,AV93,AV92)</f>
        <v>74.409273108164527</v>
      </c>
      <c r="AW94" s="44">
        <f>IF(Results!$C$51&gt;0,AW93,AW92)</f>
        <v>77.977781218816617</v>
      </c>
      <c r="AX94" s="44">
        <f>IF(Results!$C$51&gt;0,AX93,AX92)</f>
        <v>81.557099518998271</v>
      </c>
      <c r="AY94" s="44">
        <f>IF(Results!$C$51&gt;0,AY93,AY92)</f>
        <v>83</v>
      </c>
      <c r="AZ94" s="44">
        <f>IF(Results!$C$51&gt;0,AZ93,AZ92)</f>
        <v>83</v>
      </c>
      <c r="BA94" s="44">
        <f>IF(Results!$C$51&gt;0,BA93,BA92)</f>
        <v>83</v>
      </c>
      <c r="BB94" s="44">
        <f>IF(Results!$C$51&gt;0,BB93,BB92)</f>
        <v>83</v>
      </c>
      <c r="BC94" s="44">
        <f>IF(Results!$C$51&gt;0,BC93,BC92)</f>
        <v>83</v>
      </c>
      <c r="BD94" s="44">
        <f>IF(Results!$C$51&gt;0,BD93,BD92)</f>
        <v>83</v>
      </c>
      <c r="BE94" s="44">
        <f>IF(Results!$C$51&gt;0,BE93,BE92)</f>
        <v>83</v>
      </c>
      <c r="BF94" s="44">
        <f>IF(Results!$C$51&gt;0,BF93,BF92)</f>
        <v>83</v>
      </c>
      <c r="BG94" s="44">
        <f>IF(Results!$C$51&gt;0,BG93,BG92)</f>
        <v>83</v>
      </c>
      <c r="BH94" s="44">
        <f>IF(Results!$C$51&gt;0,BH93,BH92)</f>
        <v>83</v>
      </c>
      <c r="BI94" s="44">
        <f>IF(Results!$C$51&gt;0,BI93,BI92)</f>
        <v>83</v>
      </c>
      <c r="BJ94" s="44">
        <f>IF(Results!$C$51&gt;0,BJ93,BJ92)</f>
        <v>83</v>
      </c>
      <c r="BK94" s="44">
        <f>IF(Results!$C$51&gt;0,BK93,BK92)</f>
        <v>83</v>
      </c>
      <c r="BL94" s="44">
        <f>IF(Results!$C$51&gt;0,BL93,BL92)</f>
        <v>83</v>
      </c>
      <c r="BM94" s="44">
        <f>IF(Results!$C$51&gt;0,BM93,BM92)</f>
        <v>83</v>
      </c>
      <c r="BN94" s="44">
        <f>IF(Results!$C$51&gt;0,BN93,BN92)</f>
        <v>83</v>
      </c>
      <c r="BO94" s="44">
        <f>IF(Results!$C$51&gt;0,BO93,BO92)</f>
        <v>83</v>
      </c>
      <c r="BP94" s="44">
        <f>IF(Results!$C$51&gt;0,BP93,BP92)</f>
        <v>83</v>
      </c>
      <c r="BQ94" s="44">
        <f>IF(Results!$C$51&gt;0,BQ93,BQ92)</f>
        <v>83</v>
      </c>
      <c r="BR94" s="44">
        <f>IF(Results!$C$51&gt;0,BR93,BR92)</f>
        <v>83</v>
      </c>
      <c r="BS94" s="44">
        <f>IF(Results!$C$51&gt;0,BS93,BS92)</f>
        <v>98</v>
      </c>
      <c r="BT94" s="44">
        <f>IF(Results!$C$51&gt;0,BT93,BT92)</f>
        <v>98</v>
      </c>
      <c r="BU94" s="44">
        <f>IF(Results!$C$51&gt;0,BU93,BU92)</f>
        <v>98</v>
      </c>
      <c r="BV94" s="44">
        <f>IF(Results!$C$51&gt;0,BV93,BV92)</f>
        <v>98</v>
      </c>
      <c r="BW94" s="44">
        <f>IF(Results!$C$51&gt;0,BW93,BW92)</f>
        <v>98</v>
      </c>
      <c r="BX94" s="44">
        <f>IF(Results!$C$51&gt;0,BX93,BX92)</f>
        <v>98</v>
      </c>
      <c r="BY94" s="44">
        <f>IF(Results!$C$51&gt;0,BY93,BY92)</f>
        <v>98</v>
      </c>
      <c r="BZ94" s="44">
        <f>IF(Results!$C$51&gt;0,BZ93,BZ92)</f>
        <v>98</v>
      </c>
      <c r="CA94" s="44">
        <f>IF(Results!$C$51&gt;0,CA93,CA92)</f>
        <v>98</v>
      </c>
      <c r="CB94" s="44">
        <f>IF(Results!$C$51&gt;0,CB93,CB92)</f>
        <v>98</v>
      </c>
      <c r="CC94" s="44">
        <f>IF(Results!$C$51&gt;0,CC93,CC92)</f>
        <v>98</v>
      </c>
      <c r="CD94" s="44">
        <f>IF(Results!$C$51&gt;0,CD93,CD92)</f>
        <v>98</v>
      </c>
      <c r="CE94" s="44">
        <f>IF(Results!$C$51&gt;0,CE93,CE92)</f>
        <v>98</v>
      </c>
      <c r="CF94" s="44">
        <f>IF(Results!$C$51&gt;0,CF93,CF92)</f>
        <v>98</v>
      </c>
      <c r="CG94" s="44">
        <f>IF(Results!$C$51&gt;0,CG93,CG92)</f>
        <v>98</v>
      </c>
      <c r="CH94" s="44">
        <f>IF(Results!$C$51&gt;0,CH93,CH92)</f>
        <v>98</v>
      </c>
      <c r="CI94" s="44">
        <f>IF(Results!$C$51&gt;0,CI93,CI92)</f>
        <v>98</v>
      </c>
      <c r="CJ94" s="44">
        <f>IF(Results!$C$51&gt;0,CJ93,CJ92)</f>
        <v>98</v>
      </c>
      <c r="CK94" s="44">
        <f>IF(Results!$C$51&gt;0,CK93,CK92)</f>
        <v>98</v>
      </c>
      <c r="CL94" s="44">
        <f>IF(Results!$C$51&gt;0,CL93,CL92)</f>
        <v>98</v>
      </c>
      <c r="CM94" s="44">
        <f>IF(Results!$C$51&gt;0,CM93,CM92)</f>
        <v>98</v>
      </c>
      <c r="CN94" s="44">
        <f>IF(Results!$C$51&gt;0,CN93,CN92)</f>
        <v>98</v>
      </c>
      <c r="CO94" s="44">
        <f>IF(Results!$C$51&gt;0,CO93,CO92)</f>
        <v>98</v>
      </c>
      <c r="CP94" s="44">
        <f>IF(Results!$C$51&gt;0,CP93,CP92)</f>
        <v>98</v>
      </c>
      <c r="CQ94" s="44">
        <f>IF(Results!$C$51&gt;0,CQ93,CQ92)</f>
        <v>98</v>
      </c>
      <c r="CR94" s="44">
        <f>IF(Results!$C$51&gt;0,CR93,CR92)</f>
        <v>98</v>
      </c>
      <c r="CS94" s="44">
        <f>IF(Results!$C$51&gt;0,CS93,CS92)</f>
        <v>98</v>
      </c>
      <c r="CT94" s="44">
        <f>IF(Results!$C$51&gt;0,CT93,CT92)</f>
        <v>98</v>
      </c>
      <c r="CU94" s="44">
        <f>IF(Results!$C$51&gt;0,CU93,CU92)</f>
        <v>83</v>
      </c>
      <c r="CV94" s="44">
        <f>IF(Results!$C$51&gt;0,CV93,CV92)</f>
        <v>83</v>
      </c>
      <c r="CW94" s="44">
        <f>IF(Results!$C$51&gt;0,CW93,CW92)</f>
        <v>83</v>
      </c>
      <c r="CX94" s="44">
        <f>IF(Results!$C$51&gt;0,CX93,CX92)</f>
        <v>83</v>
      </c>
      <c r="CY94" s="44">
        <f>IF(Results!$C$51&gt;0,CY93,CY92)</f>
        <v>83</v>
      </c>
      <c r="CZ94" s="44">
        <f>IF(Results!$C$51&gt;0,CZ93,CZ92)</f>
        <v>83</v>
      </c>
      <c r="DA94" s="44">
        <f>IF(Results!$C$51&gt;0,DA93,DA92)</f>
        <v>83</v>
      </c>
      <c r="DB94" s="44">
        <f>IF(Results!$C$51&gt;0,DB93,DB92)</f>
        <v>83</v>
      </c>
      <c r="DC94" s="44">
        <f>IF(Results!$C$51&gt;0,DC93,DC92)</f>
        <v>83</v>
      </c>
      <c r="DD94" s="44">
        <f>IF(Results!$C$51&gt;0,DD93,DD92)</f>
        <v>83</v>
      </c>
      <c r="DE94" s="44">
        <f>IF(Results!$C$51&gt;0,DE93,DE92)</f>
        <v>83</v>
      </c>
      <c r="DF94" s="44">
        <f>IF(Results!$C$51&gt;0,DF93,DF92)</f>
        <v>83</v>
      </c>
      <c r="DG94" s="44">
        <f>IF(Results!$C$51&gt;0,DG93,DG92)</f>
        <v>83</v>
      </c>
      <c r="DH94" s="44">
        <f>IF(Results!$C$51&gt;0,DH93,DH92)</f>
        <v>83</v>
      </c>
      <c r="DI94" s="44">
        <f>IF(Results!$C$51&gt;0,DI93,DI92)</f>
        <v>83</v>
      </c>
      <c r="DJ94" s="44">
        <f>IF(Results!$C$51&gt;0,DJ93,DJ92)</f>
        <v>83</v>
      </c>
      <c r="DK94" s="44">
        <f>IF(Results!$C$51&gt;0,DK93,DK92)</f>
        <v>83</v>
      </c>
      <c r="DL94" s="44">
        <f>IF(Results!$C$51&gt;0,DL93,DL92)</f>
        <v>83</v>
      </c>
      <c r="DM94" s="44">
        <f>IF(Results!$C$51&gt;0,DM93,DM92)</f>
        <v>83</v>
      </c>
      <c r="DN94" s="44">
        <f>IF(Results!$C$51&gt;0,DN93,DN92)</f>
        <v>83</v>
      </c>
      <c r="DO94" s="44">
        <f>IF(Results!$C$51&gt;0,DO93,DO92)</f>
        <v>83</v>
      </c>
      <c r="DP94" s="44">
        <f>IF(Results!$C$51&gt;0,DP93,DP92)</f>
        <v>83</v>
      </c>
      <c r="DQ94" s="44">
        <f>IF(Results!$C$51&gt;0,DQ93,DQ92)</f>
        <v>83</v>
      </c>
      <c r="DR94" s="44">
        <f>IF(Results!$C$51&gt;0,DR93,DR92)</f>
        <v>83</v>
      </c>
      <c r="DS94" s="44">
        <f>IF(Results!$C$51&gt;0,DS93,DS92)</f>
        <v>83</v>
      </c>
      <c r="DT94" s="44">
        <f>IF(Results!$C$51&gt;0,DT93,DT92)</f>
        <v>83</v>
      </c>
      <c r="DU94" s="44">
        <f>IF(Results!$C$51&gt;0,DU93,DU92)</f>
        <v>83</v>
      </c>
      <c r="DV94" s="44">
        <f>IF(Results!$C$51&gt;0,DV93,DV92)</f>
        <v>83</v>
      </c>
      <c r="DW94" s="44">
        <f>IF(Results!$C$51&gt;0,DW93,DW92)</f>
        <v>83</v>
      </c>
      <c r="DX94" s="44">
        <f>IF(Results!$C$51&gt;0,DX93,DX92)</f>
        <v>83</v>
      </c>
      <c r="DY94" s="44">
        <f>IF(Results!$C$51&gt;0,DY93,DY92)</f>
        <v>83</v>
      </c>
      <c r="DZ94" s="44">
        <f>IF(Results!$C$51&gt;0,DZ93,DZ92)</f>
        <v>83</v>
      </c>
      <c r="EA94" s="44">
        <f>IF(Results!$C$51&gt;0,EA93,EA92)</f>
        <v>83</v>
      </c>
      <c r="EB94" s="44">
        <f>IF(Results!$C$51&gt;0,EB93,EB92)</f>
        <v>83</v>
      </c>
      <c r="EC94" s="44">
        <f>IF(Results!$C$51&gt;0,EC93,EC92)</f>
        <v>83</v>
      </c>
      <c r="ED94" s="44">
        <f>IF(Results!$C$51&gt;0,ED93,ED92)</f>
        <v>97</v>
      </c>
      <c r="EE94" s="44">
        <f>IF(Results!$C$51&gt;0,EE93,EE92)</f>
        <v>97</v>
      </c>
      <c r="EF94" s="44">
        <f>IF(Results!$C$51&gt;0,EF93,EF92)</f>
        <v>97</v>
      </c>
      <c r="EG94" s="44">
        <f>IF(Results!$C$51&gt;0,EG93,EG92)</f>
        <v>97</v>
      </c>
      <c r="EH94" s="44">
        <f>IF(Results!$C$51&gt;0,EH93,EH92)</f>
        <v>97</v>
      </c>
      <c r="EI94" s="44">
        <f>IF(Results!$C$51&gt;0,EI93,EI92)</f>
        <v>97</v>
      </c>
      <c r="EJ94" s="44">
        <f>IF(Results!$C$51&gt;0,EJ93,EJ92)</f>
        <v>97</v>
      </c>
      <c r="EK94" s="44">
        <f>IF(Results!$C$51&gt;0,EK93,EK92)</f>
        <v>97</v>
      </c>
      <c r="EL94" s="44">
        <f>IF(Results!$C$51&gt;0,EL93,EL92)</f>
        <v>97</v>
      </c>
      <c r="EM94" s="44">
        <f>IF(Results!$C$51&gt;0,EM93,EM92)</f>
        <v>97</v>
      </c>
      <c r="EN94" s="44">
        <f>IF(Results!$C$51&gt;0,EN93,EN92)</f>
        <v>97</v>
      </c>
      <c r="EO94" s="44">
        <f>IF(Results!$C$51&gt;0,EO93,EO92)</f>
        <v>97</v>
      </c>
      <c r="EP94" s="44">
        <f>IF(Results!$C$51&gt;0,EP93,EP92)</f>
        <v>97</v>
      </c>
      <c r="EQ94" s="44">
        <f>IF(Results!$C$51&gt;0,EQ93,EQ92)</f>
        <v>83</v>
      </c>
      <c r="ER94" s="44">
        <f>IF(Results!$C$51&gt;0,ER93,ER92)</f>
        <v>83</v>
      </c>
      <c r="ES94" s="44">
        <f>IF(Results!$C$51&gt;0,ES93,ES92)</f>
        <v>83</v>
      </c>
      <c r="ET94" s="44">
        <f>IF(Results!$C$51&gt;0,ET93,ET92)</f>
        <v>83</v>
      </c>
      <c r="EU94" s="44">
        <f>IF(Results!$C$51&gt;0,EU93,EU92)</f>
        <v>83</v>
      </c>
      <c r="EV94" s="44">
        <f>IF(Results!$C$51&gt;0,EV93,EV92)</f>
        <v>83</v>
      </c>
      <c r="EW94" s="44">
        <f>IF(Results!$C$51&gt;0,EW93,EW92)</f>
        <v>83</v>
      </c>
      <c r="EX94" s="44">
        <f>IF(Results!$C$51&gt;0,EX93,EX92)</f>
        <v>83</v>
      </c>
      <c r="EY94" s="44">
        <f>IF(Results!$C$51&gt;0,EY93,EY92)</f>
        <v>83</v>
      </c>
      <c r="EZ94" s="44">
        <f>IF(Results!$C$51&gt;0,EZ93,EZ92)</f>
        <v>83</v>
      </c>
      <c r="FA94" s="44">
        <f>IF(Results!$C$51&gt;0,FA93,FA92)</f>
        <v>83</v>
      </c>
      <c r="FB94" s="44">
        <f>IF(Results!$C$51&gt;0,FB93,FB92)</f>
        <v>83</v>
      </c>
      <c r="FC94" s="44">
        <f>IF(Results!$C$51&gt;0,FC93,FC92)</f>
        <v>83</v>
      </c>
      <c r="FD94" s="44">
        <f>IF(Results!$C$51&gt;0,FD93,FD92)</f>
        <v>83</v>
      </c>
      <c r="FE94" s="44">
        <f>IF(Results!$C$51&gt;0,FE93,FE92)</f>
        <v>83</v>
      </c>
      <c r="FF94" s="44">
        <f>IF(Results!$C$51&gt;0,FF93,FF92)</f>
        <v>83</v>
      </c>
      <c r="FG94" s="44">
        <f>IF(Results!$C$51&gt;0,FG93,FG92)</f>
        <v>83</v>
      </c>
      <c r="FH94" s="44">
        <f>IF(Results!$C$51&gt;0,FH93,FH92)</f>
        <v>83</v>
      </c>
      <c r="FI94" s="44">
        <f>IF(Results!$C$51&gt;0,FI93,FI92)</f>
        <v>83</v>
      </c>
      <c r="FJ94" s="44">
        <f>IF(Results!$C$51&gt;0,FJ93,FJ92)</f>
        <v>83</v>
      </c>
      <c r="FK94" s="44">
        <f>IF(Results!$C$51&gt;0,FK93,FK92)</f>
        <v>83</v>
      </c>
      <c r="FL94" s="44">
        <f>IF(Results!$C$51&gt;0,FL93,FL92)</f>
        <v>83</v>
      </c>
      <c r="FM94" s="44">
        <f>IF(Results!$C$51&gt;0,FM93,FM92)</f>
        <v>83</v>
      </c>
      <c r="FN94" s="44">
        <f>IF(Results!$C$51&gt;0,FN93,FN92)</f>
        <v>83</v>
      </c>
      <c r="FO94" s="44">
        <f>IF(Results!$C$51&gt;0,FO93,FO92)</f>
        <v>83</v>
      </c>
      <c r="FP94" s="44">
        <f>IF(Results!$C$51&gt;0,FP93,FP92)</f>
        <v>83</v>
      </c>
      <c r="FQ94" s="44">
        <f>IF(Results!$C$51&gt;0,FQ93,FQ92)</f>
        <v>83</v>
      </c>
      <c r="FR94" s="44">
        <f>IF(Results!$C$51&gt;0,FR93,FR92)</f>
        <v>83</v>
      </c>
      <c r="FS94" s="44">
        <f>IF(Results!$C$51&gt;0,FS93,FS92)</f>
        <v>83</v>
      </c>
      <c r="FT94" s="44">
        <f>IF(Results!$C$51&gt;0,FT93,FT92)</f>
        <v>83</v>
      </c>
      <c r="FU94" s="44">
        <f>IF(Results!$C$51&gt;0,FU93,FU92)</f>
        <v>83</v>
      </c>
      <c r="FV94" s="44">
        <f>IF(Results!$C$51&gt;0,FV93,FV92)</f>
        <v>83</v>
      </c>
      <c r="FW94" s="44">
        <f>IF(Results!$C$51&gt;0,FW93,FW92)</f>
        <v>83</v>
      </c>
      <c r="FX94" s="44">
        <f>IF(Results!$C$51&gt;0,FX93,FX92)</f>
        <v>83</v>
      </c>
      <c r="FY94" s="44">
        <f>IF(Results!$C$51&gt;0,FY93,FY92)</f>
        <v>83</v>
      </c>
      <c r="FZ94" s="44">
        <f>IF(Results!$C$51&gt;0,FZ93,FZ92)</f>
        <v>83</v>
      </c>
      <c r="GA94" s="44">
        <f>IF(Results!$C$51&gt;0,GA93,GA92)</f>
        <v>83</v>
      </c>
      <c r="GB94" s="44">
        <f>IF(Results!$C$51&gt;0,GB93,GB92)</f>
        <v>83</v>
      </c>
      <c r="GC94" s="44">
        <f>IF(Results!$C$51&gt;0,GC93,GC92)</f>
        <v>83</v>
      </c>
      <c r="GD94" s="44">
        <f>IF(Results!$C$51&gt;0,GD93,GD92)</f>
        <v>83</v>
      </c>
      <c r="GE94" s="44">
        <f>IF(Results!$C$51&gt;0,GE93,GE92)</f>
        <v>83</v>
      </c>
      <c r="GF94" s="44">
        <f>IF(Results!$C$51&gt;0,GF93,GF92)</f>
        <v>83</v>
      </c>
      <c r="GG94" s="44">
        <f>IF(Results!$C$51&gt;0,GG93,GG92)</f>
        <v>83</v>
      </c>
      <c r="GH94" s="44">
        <f>IF(Results!$C$51&gt;0,GH93,GH92)</f>
        <v>83</v>
      </c>
      <c r="GI94" s="44">
        <f>IF(Results!$C$51&gt;0,GI93,GI92)</f>
        <v>83</v>
      </c>
      <c r="GJ94" s="44">
        <f>IF(Results!$C$51&gt;0,GJ93,GJ92)</f>
        <v>83</v>
      </c>
      <c r="GK94" s="44">
        <f>IF(Results!$C$51&gt;0,GK93,GK92)</f>
        <v>83</v>
      </c>
      <c r="GL94" s="44">
        <f>IF(Results!$C$51&gt;0,GL93,GL92)</f>
        <v>83</v>
      </c>
      <c r="GM94" s="44">
        <f>IF(Results!$C$51&gt;0,GM93,GM92)</f>
        <v>83</v>
      </c>
      <c r="GN94" s="44">
        <f>IF(Results!$C$51&gt;0,GN93,GN92)</f>
        <v>83</v>
      </c>
      <c r="GO94" s="44">
        <f>IF(Results!$C$51&gt;0,GO93,GO92)</f>
        <v>83</v>
      </c>
      <c r="GP94" s="44">
        <f>IF(Results!$C$51&gt;0,GP93,GP92)</f>
        <v>83</v>
      </c>
      <c r="GQ94" s="44">
        <f>IF(Results!$C$51&gt;0,GQ93,GQ92)</f>
        <v>83</v>
      </c>
      <c r="GR94" s="44">
        <f>IF(Results!$C$51&gt;0,GR93,GR92)</f>
        <v>83</v>
      </c>
      <c r="GS94" s="44">
        <f>IF(Results!$C$51&gt;0,GS93,GS92)</f>
        <v>83</v>
      </c>
      <c r="GT94" s="44">
        <f>IF(Results!$C$51&gt;0,GT93,GT92)</f>
        <v>83</v>
      </c>
      <c r="GU94" s="44">
        <f>IF(Results!$C$51&gt;0,GU93,GU92)</f>
        <v>83</v>
      </c>
      <c r="GV94" s="44">
        <f>IF(Results!$C$51&gt;0,GV93,GV92)</f>
        <v>83</v>
      </c>
      <c r="GW94" s="44">
        <f>IF(Results!$C$51&gt;0,GW93,GW92)</f>
        <v>83</v>
      </c>
      <c r="GX94" s="44">
        <f>IF(Results!$C$51&gt;0,GX93,GX92)</f>
        <v>83</v>
      </c>
      <c r="GY94" s="44">
        <f>IF(Results!$C$51&gt;0,GY93,GY92)</f>
        <v>83</v>
      </c>
      <c r="GZ94" s="44">
        <f>IF(Results!$C$51&gt;0,GZ93,GZ92)</f>
        <v>83</v>
      </c>
      <c r="HA94" s="44">
        <f>IF(Results!$C$51&gt;0,HA93,HA92)</f>
        <v>83</v>
      </c>
      <c r="HB94" s="44">
        <f>IF(Results!$C$51&gt;0,HB93,HB92)</f>
        <v>83</v>
      </c>
      <c r="HC94" s="44">
        <f>IF(Results!$C$51&gt;0,HC93,HC92)</f>
        <v>83</v>
      </c>
      <c r="HD94" s="44">
        <f>IF(Results!$C$51&gt;0,HD93,HD92)</f>
        <v>83</v>
      </c>
      <c r="HE94" s="44">
        <f>IF(Results!$C$51&gt;0,HE93,HE92)</f>
        <v>83</v>
      </c>
      <c r="HF94" s="44">
        <f>IF(Results!$C$51&gt;0,HF93,HF92)</f>
        <v>83</v>
      </c>
      <c r="HG94" s="44">
        <f>IF(Results!$C$51&gt;0,HG93,HG92)</f>
        <v>83</v>
      </c>
      <c r="HH94" s="44">
        <f>IF(Results!$C$51&gt;0,HH93,HH92)</f>
        <v>83</v>
      </c>
      <c r="HI94" s="44">
        <f>IF(Results!$C$51&gt;0,HI93,HI92)</f>
        <v>83</v>
      </c>
      <c r="HJ94" s="44">
        <f>IF(Results!$C$51&gt;0,HJ93,HJ92)</f>
        <v>83</v>
      </c>
      <c r="HK94" s="44">
        <f>IF(Results!$C$51&gt;0,HK93,HK92)</f>
        <v>83</v>
      </c>
      <c r="HL94" s="44">
        <f>IF(Results!$C$51&gt;0,HL93,HL92)</f>
        <v>83</v>
      </c>
      <c r="HM94" s="44">
        <f>IF(Results!$C$51&gt;0,HM93,HM92)</f>
        <v>83</v>
      </c>
      <c r="HN94" s="44">
        <f>IF(Results!$C$51&gt;0,HN93,HN92)</f>
        <v>83</v>
      </c>
      <c r="HO94" s="44">
        <f>IF(Results!$C$51&gt;0,HO93,HO92)</f>
        <v>83</v>
      </c>
      <c r="HP94" s="44">
        <f>IF(Results!$C$51&gt;0,HP93,HP92)</f>
        <v>83</v>
      </c>
      <c r="HQ94" s="44">
        <f>IF(Results!$C$51&gt;0,HQ93,HQ92)</f>
        <v>83</v>
      </c>
      <c r="HR94" s="44">
        <f>IF(Results!$C$51&gt;0,HR93,HR92)</f>
        <v>83</v>
      </c>
      <c r="HS94" s="44">
        <f>IF(Results!$C$51&gt;0,HS93,HS92)</f>
        <v>83</v>
      </c>
      <c r="HT94" s="44">
        <f>IF(Results!$C$51&gt;0,HT93,HT92)</f>
        <v>83</v>
      </c>
      <c r="HU94" s="44">
        <f>IF(Results!$C$51&gt;0,HU93,HU92)</f>
        <v>83</v>
      </c>
      <c r="HV94" s="44">
        <f>IF(Results!$C$51&gt;0,HV93,HV92)</f>
        <v>83</v>
      </c>
      <c r="HW94" s="44">
        <f>IF(Results!$C$51&gt;0,HW93,HW92)</f>
        <v>83</v>
      </c>
      <c r="HX94" s="44">
        <f>IF(Results!$C$51&gt;0,HX93,HX92)</f>
        <v>83</v>
      </c>
      <c r="HY94" s="44">
        <f>IF(Results!$C$51&gt;0,HY93,HY92)</f>
        <v>83</v>
      </c>
      <c r="HZ94" s="44">
        <f>IF(Results!$C$51&gt;0,HZ93,HZ92)</f>
        <v>83</v>
      </c>
      <c r="IA94" s="44">
        <f>IF(Results!$C$51&gt;0,IA93,IA92)</f>
        <v>83</v>
      </c>
      <c r="IB94" s="44">
        <f>IF(Results!$C$51&gt;0,IB93,IB92)</f>
        <v>83</v>
      </c>
      <c r="IC94" s="44">
        <f>IF(Results!$C$51&gt;0,IC93,IC92)</f>
        <v>83</v>
      </c>
      <c r="ID94" s="44">
        <f>IF(Results!$C$51&gt;0,ID93,ID92)</f>
        <v>83</v>
      </c>
      <c r="IE94" s="44">
        <f>IF(Results!$C$51&gt;0,IE93,IE92)</f>
        <v>83</v>
      </c>
      <c r="IF94" s="44">
        <f>IF(Results!$C$51&gt;0,IF93,IF92)</f>
        <v>83</v>
      </c>
      <c r="IG94" s="44">
        <f>IF(Results!$C$51&gt;0,IG93,IG92)</f>
        <v>83</v>
      </c>
      <c r="IH94" s="44">
        <f>IF(Results!$C$51&gt;0,IH93,IH92)</f>
        <v>83</v>
      </c>
      <c r="II94" s="44">
        <f>IF(Results!$C$51&gt;0,II93,II92)</f>
        <v>83</v>
      </c>
      <c r="IJ94" s="44">
        <f>IF(Results!$C$51&gt;0,IJ93,IJ92)</f>
        <v>83</v>
      </c>
      <c r="IK94" s="44">
        <f>IF(Results!$C$51&gt;0,IK93,IK92)</f>
        <v>83</v>
      </c>
      <c r="IL94" s="44">
        <f>IF(Results!$C$51&gt;0,IL93,IL92)</f>
        <v>83</v>
      </c>
      <c r="IM94" s="44">
        <f>IF(Results!$C$51&gt;0,IM93,IM92)</f>
        <v>83</v>
      </c>
      <c r="IN94" s="44">
        <f>IF(Results!$C$51&gt;0,IN93,IN92)</f>
        <v>83</v>
      </c>
      <c r="IO94" s="44">
        <f>IF(Results!$C$51&gt;0,IO93,IO92)</f>
        <v>83</v>
      </c>
      <c r="IP94" s="44">
        <f>IF(Results!$C$51&gt;0,IP93,IP92)</f>
        <v>83</v>
      </c>
      <c r="IQ94" s="44">
        <f>IF(Results!$C$51&gt;0,IQ93,IQ92)</f>
        <v>83</v>
      </c>
      <c r="IR94" s="192">
        <f>IF(Results!$C$51&gt;0,IR93,IR92)</f>
        <v>83</v>
      </c>
    </row>
    <row r="95" spans="1:252" s="3" customFormat="1" hidden="1" x14ac:dyDescent="0.25">
      <c r="A95" s="193"/>
      <c r="B95" s="194"/>
      <c r="C95" s="194">
        <f t="shared" ref="C95:AH95" si="264">IF(C68&gt;0,C94,0)</f>
        <v>0</v>
      </c>
      <c r="D95" s="194">
        <f t="shared" si="264"/>
        <v>2.291955698057898E-2</v>
      </c>
      <c r="E95" s="194">
        <f t="shared" si="264"/>
        <v>9.2515452839930762E-2</v>
      </c>
      <c r="F95" s="194">
        <f t="shared" si="264"/>
        <v>0.2104869482777374</v>
      </c>
      <c r="G95" s="194">
        <f t="shared" si="264"/>
        <v>0.37858382580301625</v>
      </c>
      <c r="H95" s="194">
        <f t="shared" si="264"/>
        <v>0.59860809749396415</v>
      </c>
      <c r="I95" s="194">
        <f t="shared" si="264"/>
        <v>0.87241550373495291</v>
      </c>
      <c r="J95" s="194">
        <f t="shared" si="264"/>
        <v>1.2019167511754669</v>
      </c>
      <c r="K95" s="194">
        <f t="shared" si="264"/>
        <v>1.5890784304425176</v>
      </c>
      <c r="L95" s="194">
        <f t="shared" si="264"/>
        <v>2.0359235452224995</v>
      </c>
      <c r="M95" s="194">
        <f t="shared" si="264"/>
        <v>2.544531576061996</v>
      </c>
      <c r="N95" s="194">
        <f t="shared" si="264"/>
        <v>3.1170379880533909</v>
      </c>
      <c r="O95" s="194">
        <f t="shared" si="264"/>
        <v>3.7556330831601681</v>
      </c>
      <c r="P95" s="194">
        <f t="shared" si="264"/>
        <v>4.4625600840331856</v>
      </c>
      <c r="Q95" s="194">
        <f t="shared" si="264"/>
        <v>5.2401123171630601</v>
      </c>
      <c r="R95" s="194">
        <f t="shared" si="264"/>
        <v>6.0906293635369844</v>
      </c>
      <c r="S95" s="194">
        <f t="shared" si="264"/>
        <v>7.0164920023715656</v>
      </c>
      <c r="T95" s="194">
        <f t="shared" si="264"/>
        <v>8.0201157580576794</v>
      </c>
      <c r="U95" s="194">
        <f t="shared" si="264"/>
        <v>9.1039428732203831</v>
      </c>
      <c r="V95" s="194">
        <f t="shared" si="264"/>
        <v>10.270432491575386</v>
      </c>
      <c r="W95" s="194">
        <f t="shared" si="264"/>
        <v>11.522048788959399</v>
      </c>
      <c r="X95" s="194">
        <f t="shared" si="264"/>
        <v>12.86124677929439</v>
      </c>
      <c r="Y95" s="194">
        <f t="shared" si="264"/>
        <v>14.290455542297039</v>
      </c>
      <c r="Z95" s="194">
        <f t="shared" si="264"/>
        <v>15.812058583448067</v>
      </c>
      <c r="AA95" s="194">
        <f t="shared" si="264"/>
        <v>17.428370960959057</v>
      </c>
      <c r="AB95" s="194">
        <f t="shared" si="264"/>
        <v>19.141612869814779</v>
      </c>
      <c r="AC95" s="194">
        <f t="shared" si="264"/>
        <v>20.953879329343092</v>
      </c>
      <c r="AD95" s="194">
        <f t="shared" si="264"/>
        <v>22.867105698661508</v>
      </c>
      <c r="AE95" s="194">
        <f t="shared" si="264"/>
        <v>24.883028637638507</v>
      </c>
      <c r="AF95" s="194">
        <f t="shared" si="264"/>
        <v>27.003142082159751</v>
      </c>
      <c r="AG95" s="194">
        <f t="shared" si="264"/>
        <v>29.22864827398006</v>
      </c>
      <c r="AH95" s="194">
        <f t="shared" si="264"/>
        <v>31.560403252806079</v>
      </c>
      <c r="AI95" s="194">
        <f t="shared" ref="AI95:BN95" si="265">IF(AI68&gt;0,AI94,0)</f>
        <v>33.998856961450116</v>
      </c>
      <c r="AJ95" s="194">
        <f t="shared" si="265"/>
        <v>36.543987718581363</v>
      </c>
      <c r="AK95" s="194">
        <f t="shared" si="265"/>
        <v>39.195231132051553</v>
      </c>
      <c r="AL95" s="194">
        <f t="shared" si="265"/>
        <v>41.951404065028463</v>
      </c>
      <c r="AM95" s="194">
        <f t="shared" si="265"/>
        <v>44.810623169049776</v>
      </c>
      <c r="AN95" s="194">
        <f t="shared" si="265"/>
        <v>47.770219387100909</v>
      </c>
      <c r="AO95" s="194">
        <f t="shared" si="265"/>
        <v>50.826648869772775</v>
      </c>
      <c r="AP95" s="194">
        <f t="shared" si="265"/>
        <v>53.975401493658381</v>
      </c>
      <c r="AQ95" s="194">
        <f t="shared" si="265"/>
        <v>57.210908352368151</v>
      </c>
      <c r="AR95" s="194">
        <f t="shared" si="265"/>
        <v>60.526448834456666</v>
      </c>
      <c r="AS95" s="194">
        <f t="shared" si="265"/>
        <v>63.914060101959002</v>
      </c>
      <c r="AT95" s="194">
        <f t="shared" si="265"/>
        <v>67.364450297824789</v>
      </c>
      <c r="AU95" s="194">
        <f t="shared" si="265"/>
        <v>70.866917088033432</v>
      </c>
      <c r="AV95" s="194">
        <f t="shared" si="265"/>
        <v>74.409273108164527</v>
      </c>
      <c r="AW95" s="194">
        <f t="shared" si="265"/>
        <v>77.977781218816617</v>
      </c>
      <c r="AX95" s="194">
        <f t="shared" si="265"/>
        <v>81.557099518998271</v>
      </c>
      <c r="AY95" s="194">
        <f t="shared" si="265"/>
        <v>83</v>
      </c>
      <c r="AZ95" s="194">
        <f t="shared" si="265"/>
        <v>83</v>
      </c>
      <c r="BA95" s="194">
        <f t="shared" si="265"/>
        <v>83</v>
      </c>
      <c r="BB95" s="194">
        <f t="shared" si="265"/>
        <v>83</v>
      </c>
      <c r="BC95" s="194">
        <f t="shared" si="265"/>
        <v>0</v>
      </c>
      <c r="BD95" s="194">
        <f t="shared" si="265"/>
        <v>0</v>
      </c>
      <c r="BE95" s="194">
        <f t="shared" si="265"/>
        <v>0</v>
      </c>
      <c r="BF95" s="194">
        <f t="shared" si="265"/>
        <v>0</v>
      </c>
      <c r="BG95" s="194">
        <f t="shared" si="265"/>
        <v>0</v>
      </c>
      <c r="BH95" s="194">
        <f t="shared" si="265"/>
        <v>0</v>
      </c>
      <c r="BI95" s="194">
        <f t="shared" si="265"/>
        <v>0</v>
      </c>
      <c r="BJ95" s="194">
        <f t="shared" si="265"/>
        <v>0</v>
      </c>
      <c r="BK95" s="194">
        <f t="shared" si="265"/>
        <v>0</v>
      </c>
      <c r="BL95" s="194">
        <f t="shared" si="265"/>
        <v>0</v>
      </c>
      <c r="BM95" s="194">
        <f t="shared" si="265"/>
        <v>83</v>
      </c>
      <c r="BN95" s="194">
        <f t="shared" si="265"/>
        <v>83</v>
      </c>
      <c r="BO95" s="194">
        <f t="shared" ref="BO95:CT95" si="266">IF(BO68&gt;0,BO94,0)</f>
        <v>83</v>
      </c>
      <c r="BP95" s="194">
        <f t="shared" si="266"/>
        <v>83</v>
      </c>
      <c r="BQ95" s="194">
        <f t="shared" si="266"/>
        <v>83</v>
      </c>
      <c r="BR95" s="194">
        <f t="shared" si="266"/>
        <v>83</v>
      </c>
      <c r="BS95" s="194">
        <f t="shared" si="266"/>
        <v>98</v>
      </c>
      <c r="BT95" s="194">
        <f t="shared" si="266"/>
        <v>98</v>
      </c>
      <c r="BU95" s="194">
        <f t="shared" si="266"/>
        <v>98</v>
      </c>
      <c r="BV95" s="194">
        <f t="shared" si="266"/>
        <v>98</v>
      </c>
      <c r="BW95" s="194">
        <f t="shared" si="266"/>
        <v>98</v>
      </c>
      <c r="BX95" s="194">
        <f t="shared" si="266"/>
        <v>98</v>
      </c>
      <c r="BY95" s="194">
        <f t="shared" si="266"/>
        <v>98</v>
      </c>
      <c r="BZ95" s="194">
        <f t="shared" si="266"/>
        <v>98</v>
      </c>
      <c r="CA95" s="194">
        <f t="shared" si="266"/>
        <v>98</v>
      </c>
      <c r="CB95" s="194">
        <f t="shared" si="266"/>
        <v>98</v>
      </c>
      <c r="CC95" s="194">
        <f t="shared" si="266"/>
        <v>98</v>
      </c>
      <c r="CD95" s="194">
        <f t="shared" si="266"/>
        <v>98</v>
      </c>
      <c r="CE95" s="194">
        <f t="shared" si="266"/>
        <v>98</v>
      </c>
      <c r="CF95" s="194">
        <f t="shared" si="266"/>
        <v>98</v>
      </c>
      <c r="CG95" s="194">
        <f t="shared" si="266"/>
        <v>98</v>
      </c>
      <c r="CH95" s="194">
        <f t="shared" si="266"/>
        <v>98</v>
      </c>
      <c r="CI95" s="194">
        <f t="shared" si="266"/>
        <v>98</v>
      </c>
      <c r="CJ95" s="194">
        <f t="shared" si="266"/>
        <v>98</v>
      </c>
      <c r="CK95" s="194">
        <f t="shared" si="266"/>
        <v>98</v>
      </c>
      <c r="CL95" s="194">
        <f t="shared" si="266"/>
        <v>98</v>
      </c>
      <c r="CM95" s="194">
        <f t="shared" si="266"/>
        <v>98</v>
      </c>
      <c r="CN95" s="194">
        <f t="shared" si="266"/>
        <v>98</v>
      </c>
      <c r="CO95" s="194">
        <f t="shared" si="266"/>
        <v>98</v>
      </c>
      <c r="CP95" s="194">
        <f t="shared" si="266"/>
        <v>98</v>
      </c>
      <c r="CQ95" s="194">
        <f t="shared" si="266"/>
        <v>98</v>
      </c>
      <c r="CR95" s="194">
        <f t="shared" si="266"/>
        <v>98</v>
      </c>
      <c r="CS95" s="194">
        <f t="shared" si="266"/>
        <v>98</v>
      </c>
      <c r="CT95" s="194">
        <f t="shared" si="266"/>
        <v>98</v>
      </c>
      <c r="CU95" s="194">
        <f>IF(CU68&gt;0,CU94,0)</f>
        <v>83</v>
      </c>
      <c r="CV95" s="194">
        <f>IF(CV68&gt;0,CV94,0)</f>
        <v>83</v>
      </c>
      <c r="CW95" s="194">
        <f>IF(CW68&gt;0,CW94,0)</f>
        <v>83</v>
      </c>
      <c r="CX95" s="194">
        <f>IF(CX68&gt;0,CX94,0)</f>
        <v>83</v>
      </c>
      <c r="CY95" s="194">
        <f t="shared" ref="CY95:FJ95" si="267">IF(CY68&gt;0,CY94,0)</f>
        <v>83</v>
      </c>
      <c r="CZ95" s="194">
        <f t="shared" si="267"/>
        <v>83</v>
      </c>
      <c r="DA95" s="194">
        <f t="shared" si="267"/>
        <v>83</v>
      </c>
      <c r="DB95" s="194">
        <f t="shared" si="267"/>
        <v>83</v>
      </c>
      <c r="DC95" s="194">
        <f t="shared" si="267"/>
        <v>83</v>
      </c>
      <c r="DD95" s="194">
        <f t="shared" si="267"/>
        <v>83</v>
      </c>
      <c r="DE95" s="194">
        <f t="shared" si="267"/>
        <v>83</v>
      </c>
      <c r="DF95" s="194">
        <f t="shared" si="267"/>
        <v>83</v>
      </c>
      <c r="DG95" s="194">
        <f t="shared" si="267"/>
        <v>83</v>
      </c>
      <c r="DH95" s="194">
        <f t="shared" si="267"/>
        <v>83</v>
      </c>
      <c r="DI95" s="194">
        <f t="shared" si="267"/>
        <v>83</v>
      </c>
      <c r="DJ95" s="194">
        <f t="shared" si="267"/>
        <v>83</v>
      </c>
      <c r="DK95" s="194">
        <f t="shared" si="267"/>
        <v>83</v>
      </c>
      <c r="DL95" s="194">
        <f t="shared" si="267"/>
        <v>83</v>
      </c>
      <c r="DM95" s="194">
        <f t="shared" si="267"/>
        <v>83</v>
      </c>
      <c r="DN95" s="194">
        <f t="shared" si="267"/>
        <v>83</v>
      </c>
      <c r="DO95" s="194">
        <f t="shared" si="267"/>
        <v>83</v>
      </c>
      <c r="DP95" s="194">
        <f t="shared" si="267"/>
        <v>83</v>
      </c>
      <c r="DQ95" s="194">
        <f t="shared" si="267"/>
        <v>83</v>
      </c>
      <c r="DR95" s="194">
        <f t="shared" si="267"/>
        <v>83</v>
      </c>
      <c r="DS95" s="194">
        <f t="shared" si="267"/>
        <v>83</v>
      </c>
      <c r="DT95" s="194">
        <f t="shared" si="267"/>
        <v>83</v>
      </c>
      <c r="DU95" s="194">
        <f t="shared" si="267"/>
        <v>83</v>
      </c>
      <c r="DV95" s="194">
        <f t="shared" si="267"/>
        <v>83</v>
      </c>
      <c r="DW95" s="194">
        <f t="shared" si="267"/>
        <v>83</v>
      </c>
      <c r="DX95" s="194">
        <f t="shared" si="267"/>
        <v>83</v>
      </c>
      <c r="DY95" s="194">
        <f t="shared" si="267"/>
        <v>83</v>
      </c>
      <c r="DZ95" s="194">
        <f t="shared" si="267"/>
        <v>83</v>
      </c>
      <c r="EA95" s="194">
        <f t="shared" si="267"/>
        <v>83</v>
      </c>
      <c r="EB95" s="194">
        <f t="shared" si="267"/>
        <v>83</v>
      </c>
      <c r="EC95" s="194">
        <f t="shared" si="267"/>
        <v>83</v>
      </c>
      <c r="ED95" s="194">
        <f t="shared" si="267"/>
        <v>97</v>
      </c>
      <c r="EE95" s="194">
        <f t="shared" si="267"/>
        <v>97</v>
      </c>
      <c r="EF95" s="194">
        <f t="shared" si="267"/>
        <v>97</v>
      </c>
      <c r="EG95" s="194">
        <f t="shared" si="267"/>
        <v>97</v>
      </c>
      <c r="EH95" s="194">
        <f t="shared" si="267"/>
        <v>0</v>
      </c>
      <c r="EI95" s="194">
        <f t="shared" si="267"/>
        <v>0</v>
      </c>
      <c r="EJ95" s="194">
        <f t="shared" si="267"/>
        <v>0</v>
      </c>
      <c r="EK95" s="194">
        <f t="shared" si="267"/>
        <v>0</v>
      </c>
      <c r="EL95" s="194">
        <f t="shared" si="267"/>
        <v>0</v>
      </c>
      <c r="EM95" s="194">
        <f t="shared" si="267"/>
        <v>0</v>
      </c>
      <c r="EN95" s="194">
        <f t="shared" si="267"/>
        <v>0</v>
      </c>
      <c r="EO95" s="194">
        <f t="shared" si="267"/>
        <v>0</v>
      </c>
      <c r="EP95" s="194">
        <f t="shared" si="267"/>
        <v>0</v>
      </c>
      <c r="EQ95" s="194">
        <f t="shared" si="267"/>
        <v>0</v>
      </c>
      <c r="ER95" s="194">
        <f t="shared" si="267"/>
        <v>0</v>
      </c>
      <c r="ES95" s="194">
        <f t="shared" si="267"/>
        <v>0</v>
      </c>
      <c r="ET95" s="194">
        <f t="shared" si="267"/>
        <v>0</v>
      </c>
      <c r="EU95" s="194">
        <f t="shared" si="267"/>
        <v>0</v>
      </c>
      <c r="EV95" s="194">
        <f t="shared" si="267"/>
        <v>0</v>
      </c>
      <c r="EW95" s="194">
        <f t="shared" si="267"/>
        <v>0</v>
      </c>
      <c r="EX95" s="194">
        <f t="shared" si="267"/>
        <v>0</v>
      </c>
      <c r="EY95" s="194">
        <f t="shared" si="267"/>
        <v>0</v>
      </c>
      <c r="EZ95" s="194">
        <f t="shared" si="267"/>
        <v>0</v>
      </c>
      <c r="FA95" s="194">
        <f t="shared" si="267"/>
        <v>0</v>
      </c>
      <c r="FB95" s="194">
        <f t="shared" si="267"/>
        <v>0</v>
      </c>
      <c r="FC95" s="194">
        <f t="shared" si="267"/>
        <v>0</v>
      </c>
      <c r="FD95" s="194">
        <f t="shared" si="267"/>
        <v>0</v>
      </c>
      <c r="FE95" s="194">
        <f t="shared" si="267"/>
        <v>0</v>
      </c>
      <c r="FF95" s="194">
        <f t="shared" si="267"/>
        <v>0</v>
      </c>
      <c r="FG95" s="194">
        <f t="shared" si="267"/>
        <v>0</v>
      </c>
      <c r="FH95" s="194">
        <f t="shared" si="267"/>
        <v>0</v>
      </c>
      <c r="FI95" s="194">
        <f t="shared" si="267"/>
        <v>0</v>
      </c>
      <c r="FJ95" s="194">
        <f t="shared" si="267"/>
        <v>0</v>
      </c>
      <c r="FK95" s="194">
        <f t="shared" ref="FK95:HV95" si="268">IF(FK68&gt;0,FK94,0)</f>
        <v>0</v>
      </c>
      <c r="FL95" s="194">
        <f t="shared" si="268"/>
        <v>0</v>
      </c>
      <c r="FM95" s="194">
        <f t="shared" si="268"/>
        <v>0</v>
      </c>
      <c r="FN95" s="194">
        <f t="shared" si="268"/>
        <v>0</v>
      </c>
      <c r="FO95" s="194">
        <f t="shared" si="268"/>
        <v>0</v>
      </c>
      <c r="FP95" s="194">
        <f t="shared" si="268"/>
        <v>0</v>
      </c>
      <c r="FQ95" s="194">
        <f t="shared" si="268"/>
        <v>0</v>
      </c>
      <c r="FR95" s="194">
        <f t="shared" si="268"/>
        <v>0</v>
      </c>
      <c r="FS95" s="194">
        <f t="shared" si="268"/>
        <v>0</v>
      </c>
      <c r="FT95" s="194">
        <f t="shared" si="268"/>
        <v>0</v>
      </c>
      <c r="FU95" s="194">
        <f t="shared" si="268"/>
        <v>0</v>
      </c>
      <c r="FV95" s="194">
        <f t="shared" si="268"/>
        <v>0</v>
      </c>
      <c r="FW95" s="194">
        <f t="shared" si="268"/>
        <v>0</v>
      </c>
      <c r="FX95" s="194">
        <f t="shared" si="268"/>
        <v>0</v>
      </c>
      <c r="FY95" s="194">
        <f t="shared" si="268"/>
        <v>0</v>
      </c>
      <c r="FZ95" s="194">
        <f t="shared" si="268"/>
        <v>0</v>
      </c>
      <c r="GA95" s="194">
        <f t="shared" si="268"/>
        <v>0</v>
      </c>
      <c r="GB95" s="194">
        <f t="shared" si="268"/>
        <v>0</v>
      </c>
      <c r="GC95" s="194">
        <f t="shared" si="268"/>
        <v>0</v>
      </c>
      <c r="GD95" s="194">
        <f t="shared" si="268"/>
        <v>0</v>
      </c>
      <c r="GE95" s="194">
        <f t="shared" si="268"/>
        <v>0</v>
      </c>
      <c r="GF95" s="194">
        <f t="shared" si="268"/>
        <v>0</v>
      </c>
      <c r="GG95" s="194">
        <f t="shared" si="268"/>
        <v>0</v>
      </c>
      <c r="GH95" s="194">
        <f t="shared" si="268"/>
        <v>0</v>
      </c>
      <c r="GI95" s="194">
        <f t="shared" si="268"/>
        <v>0</v>
      </c>
      <c r="GJ95" s="194">
        <f t="shared" si="268"/>
        <v>0</v>
      </c>
      <c r="GK95" s="194">
        <f t="shared" si="268"/>
        <v>0</v>
      </c>
      <c r="GL95" s="194">
        <f t="shared" si="268"/>
        <v>0</v>
      </c>
      <c r="GM95" s="194">
        <f t="shared" si="268"/>
        <v>0</v>
      </c>
      <c r="GN95" s="194">
        <f t="shared" si="268"/>
        <v>0</v>
      </c>
      <c r="GO95" s="194">
        <f t="shared" si="268"/>
        <v>0</v>
      </c>
      <c r="GP95" s="194">
        <f t="shared" si="268"/>
        <v>0</v>
      </c>
      <c r="GQ95" s="194">
        <f t="shared" si="268"/>
        <v>0</v>
      </c>
      <c r="GR95" s="194">
        <f t="shared" si="268"/>
        <v>0</v>
      </c>
      <c r="GS95" s="194">
        <f t="shared" si="268"/>
        <v>0</v>
      </c>
      <c r="GT95" s="194">
        <f t="shared" si="268"/>
        <v>0</v>
      </c>
      <c r="GU95" s="194">
        <f t="shared" si="268"/>
        <v>0</v>
      </c>
      <c r="GV95" s="194">
        <f t="shared" si="268"/>
        <v>0</v>
      </c>
      <c r="GW95" s="194">
        <f t="shared" si="268"/>
        <v>0</v>
      </c>
      <c r="GX95" s="194">
        <f t="shared" si="268"/>
        <v>0</v>
      </c>
      <c r="GY95" s="194">
        <f t="shared" si="268"/>
        <v>0</v>
      </c>
      <c r="GZ95" s="194">
        <f t="shared" si="268"/>
        <v>0</v>
      </c>
      <c r="HA95" s="194">
        <f t="shared" si="268"/>
        <v>0</v>
      </c>
      <c r="HB95" s="194">
        <f t="shared" si="268"/>
        <v>0</v>
      </c>
      <c r="HC95" s="194">
        <f t="shared" si="268"/>
        <v>0</v>
      </c>
      <c r="HD95" s="194">
        <f t="shared" si="268"/>
        <v>0</v>
      </c>
      <c r="HE95" s="194">
        <f t="shared" si="268"/>
        <v>0</v>
      </c>
      <c r="HF95" s="194">
        <f t="shared" si="268"/>
        <v>0</v>
      </c>
      <c r="HG95" s="194">
        <f t="shared" si="268"/>
        <v>0</v>
      </c>
      <c r="HH95" s="194">
        <f t="shared" si="268"/>
        <v>0</v>
      </c>
      <c r="HI95" s="194">
        <f t="shared" si="268"/>
        <v>0</v>
      </c>
      <c r="HJ95" s="194">
        <f t="shared" si="268"/>
        <v>0</v>
      </c>
      <c r="HK95" s="194">
        <f t="shared" si="268"/>
        <v>0</v>
      </c>
      <c r="HL95" s="194">
        <f t="shared" si="268"/>
        <v>0</v>
      </c>
      <c r="HM95" s="194">
        <f t="shared" si="268"/>
        <v>0</v>
      </c>
      <c r="HN95" s="194">
        <f t="shared" si="268"/>
        <v>0</v>
      </c>
      <c r="HO95" s="194">
        <f t="shared" si="268"/>
        <v>0</v>
      </c>
      <c r="HP95" s="194">
        <f t="shared" si="268"/>
        <v>0</v>
      </c>
      <c r="HQ95" s="194">
        <f t="shared" si="268"/>
        <v>0</v>
      </c>
      <c r="HR95" s="194">
        <f t="shared" si="268"/>
        <v>0</v>
      </c>
      <c r="HS95" s="194">
        <f t="shared" si="268"/>
        <v>0</v>
      </c>
      <c r="HT95" s="194">
        <f t="shared" si="268"/>
        <v>0</v>
      </c>
      <c r="HU95" s="194">
        <f t="shared" si="268"/>
        <v>0</v>
      </c>
      <c r="HV95" s="194">
        <f t="shared" si="268"/>
        <v>0</v>
      </c>
      <c r="HW95" s="194">
        <f t="shared" ref="HW95:IR95" si="269">IF(HW68&gt;0,HW94,0)</f>
        <v>0</v>
      </c>
      <c r="HX95" s="194">
        <f t="shared" si="269"/>
        <v>0</v>
      </c>
      <c r="HY95" s="194">
        <f t="shared" si="269"/>
        <v>0</v>
      </c>
      <c r="HZ95" s="194">
        <f t="shared" si="269"/>
        <v>0</v>
      </c>
      <c r="IA95" s="194">
        <f t="shared" si="269"/>
        <v>0</v>
      </c>
      <c r="IB95" s="194">
        <f t="shared" si="269"/>
        <v>0</v>
      </c>
      <c r="IC95" s="194">
        <f t="shared" si="269"/>
        <v>0</v>
      </c>
      <c r="ID95" s="194">
        <f t="shared" si="269"/>
        <v>0</v>
      </c>
      <c r="IE95" s="194">
        <f t="shared" si="269"/>
        <v>0</v>
      </c>
      <c r="IF95" s="194">
        <f t="shared" si="269"/>
        <v>0</v>
      </c>
      <c r="IG95" s="194">
        <f t="shared" si="269"/>
        <v>0</v>
      </c>
      <c r="IH95" s="194">
        <f t="shared" si="269"/>
        <v>0</v>
      </c>
      <c r="II95" s="194">
        <f t="shared" si="269"/>
        <v>0</v>
      </c>
      <c r="IJ95" s="194">
        <f t="shared" si="269"/>
        <v>0</v>
      </c>
      <c r="IK95" s="194">
        <f t="shared" si="269"/>
        <v>0</v>
      </c>
      <c r="IL95" s="194">
        <f t="shared" si="269"/>
        <v>0</v>
      </c>
      <c r="IM95" s="194">
        <f t="shared" si="269"/>
        <v>0</v>
      </c>
      <c r="IN95" s="194">
        <f t="shared" si="269"/>
        <v>0</v>
      </c>
      <c r="IO95" s="194">
        <f t="shared" si="269"/>
        <v>0</v>
      </c>
      <c r="IP95" s="194">
        <f t="shared" si="269"/>
        <v>0</v>
      </c>
      <c r="IQ95" s="194">
        <f t="shared" si="269"/>
        <v>0</v>
      </c>
      <c r="IR95" s="195">
        <f t="shared" si="269"/>
        <v>0</v>
      </c>
    </row>
    <row r="96" spans="1:252" s="7" customFormat="1" hidden="1" x14ac:dyDescent="0.25">
      <c r="A96" s="196"/>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197"/>
      <c r="BE96" s="197"/>
      <c r="BF96" s="197"/>
      <c r="BG96" s="197"/>
      <c r="BH96" s="197"/>
      <c r="BI96" s="197"/>
      <c r="BJ96" s="197"/>
      <c r="BK96" s="197"/>
      <c r="BL96" s="197"/>
      <c r="BM96" s="197"/>
      <c r="BN96" s="197"/>
      <c r="BO96" s="197"/>
      <c r="BP96" s="197"/>
      <c r="BQ96" s="197"/>
      <c r="BR96" s="197"/>
      <c r="BS96" s="197"/>
      <c r="BT96" s="197"/>
      <c r="BU96" s="197"/>
      <c r="BV96" s="197"/>
      <c r="BW96" s="197"/>
      <c r="BX96" s="197"/>
      <c r="BY96" s="197"/>
      <c r="BZ96" s="197"/>
      <c r="CA96" s="197"/>
      <c r="CB96" s="197"/>
      <c r="CC96" s="197"/>
      <c r="CD96" s="197"/>
      <c r="CE96" s="197"/>
      <c r="CF96" s="197"/>
      <c r="CG96" s="197"/>
      <c r="CH96" s="197"/>
      <c r="CI96" s="197"/>
      <c r="CJ96" s="197"/>
      <c r="CK96" s="197"/>
      <c r="CL96" s="197"/>
      <c r="CM96" s="197"/>
      <c r="CN96" s="197"/>
      <c r="CO96" s="197"/>
      <c r="CP96" s="197"/>
      <c r="CQ96" s="197"/>
      <c r="CR96" s="197"/>
      <c r="CS96" s="197"/>
      <c r="CT96" s="197"/>
      <c r="CU96" s="197"/>
      <c r="CV96" s="197"/>
      <c r="CW96" s="197"/>
      <c r="CX96" s="197"/>
      <c r="CY96" s="169"/>
      <c r="CZ96" s="169"/>
      <c r="DA96" s="169"/>
      <c r="DB96" s="169"/>
      <c r="DC96" s="169"/>
      <c r="DD96" s="169"/>
      <c r="DE96" s="169"/>
      <c r="DF96" s="169"/>
      <c r="DG96" s="169"/>
      <c r="DH96" s="169"/>
      <c r="DI96" s="169"/>
      <c r="DJ96" s="169"/>
      <c r="DK96" s="169"/>
      <c r="DL96" s="169"/>
      <c r="DM96" s="169"/>
      <c r="DN96" s="169"/>
      <c r="DO96" s="169"/>
      <c r="DP96" s="169"/>
      <c r="DQ96" s="169"/>
      <c r="DR96" s="169"/>
      <c r="DS96" s="169"/>
      <c r="DT96" s="169"/>
      <c r="DU96" s="169"/>
      <c r="DV96" s="169"/>
      <c r="DW96" s="169"/>
      <c r="DX96" s="169"/>
      <c r="DY96" s="169"/>
      <c r="DZ96" s="169"/>
      <c r="EA96" s="169"/>
      <c r="EB96" s="169"/>
      <c r="EC96" s="169"/>
      <c r="ED96" s="169"/>
      <c r="EE96" s="169"/>
      <c r="EF96" s="169"/>
      <c r="EG96" s="169"/>
      <c r="EH96" s="169"/>
      <c r="EI96" s="169"/>
      <c r="EJ96" s="169"/>
      <c r="EK96" s="169"/>
      <c r="EL96" s="169"/>
      <c r="EM96" s="169"/>
      <c r="EN96" s="169"/>
      <c r="EO96" s="169"/>
      <c r="EP96" s="169"/>
      <c r="EQ96" s="169"/>
      <c r="ER96" s="169"/>
      <c r="ES96" s="169"/>
      <c r="ET96" s="169"/>
      <c r="EU96" s="169"/>
      <c r="EV96" s="169"/>
      <c r="EW96" s="169"/>
      <c r="EX96" s="169"/>
      <c r="EY96" s="169"/>
      <c r="EZ96" s="169"/>
      <c r="FA96" s="169"/>
      <c r="FB96" s="169"/>
      <c r="FC96" s="169"/>
      <c r="FD96" s="169"/>
      <c r="FE96" s="169"/>
      <c r="FF96" s="169"/>
      <c r="FG96" s="169"/>
      <c r="FH96" s="169"/>
      <c r="FI96" s="169"/>
      <c r="FJ96" s="169"/>
      <c r="FK96" s="169"/>
      <c r="FL96" s="169"/>
      <c r="FM96" s="169"/>
      <c r="FN96" s="169"/>
      <c r="FO96" s="169"/>
      <c r="FP96" s="169"/>
      <c r="FQ96" s="169"/>
      <c r="FR96" s="169"/>
      <c r="FS96" s="169"/>
      <c r="FT96" s="169"/>
      <c r="FU96" s="169"/>
      <c r="FV96" s="169"/>
      <c r="FW96" s="169"/>
      <c r="FX96" s="169"/>
      <c r="FY96" s="169"/>
      <c r="FZ96" s="169"/>
      <c r="GA96" s="169"/>
      <c r="GB96" s="169"/>
      <c r="GC96" s="169"/>
      <c r="GD96" s="169"/>
      <c r="GE96" s="169"/>
      <c r="GF96" s="169"/>
      <c r="GG96" s="169"/>
      <c r="GH96" s="169"/>
      <c r="GI96" s="169"/>
      <c r="GJ96" s="169"/>
      <c r="GK96" s="169"/>
      <c r="GL96" s="169"/>
      <c r="GM96" s="169"/>
      <c r="GN96" s="169"/>
      <c r="GO96" s="169"/>
      <c r="GP96" s="169"/>
      <c r="GQ96" s="169"/>
      <c r="GR96" s="169"/>
      <c r="GS96" s="169"/>
      <c r="GT96" s="169"/>
      <c r="GU96" s="169"/>
      <c r="GV96" s="169"/>
      <c r="GW96" s="169"/>
      <c r="GX96" s="169"/>
      <c r="GY96" s="169"/>
      <c r="GZ96" s="169"/>
      <c r="HA96" s="169"/>
      <c r="HB96" s="169"/>
      <c r="HC96" s="169"/>
      <c r="HD96" s="169"/>
      <c r="HE96" s="169"/>
      <c r="HF96" s="169"/>
      <c r="HG96" s="169"/>
      <c r="HH96" s="169"/>
      <c r="HI96" s="169"/>
      <c r="HJ96" s="169"/>
      <c r="HK96" s="169"/>
      <c r="HL96" s="169"/>
      <c r="HM96" s="169"/>
      <c r="HN96" s="169"/>
      <c r="HO96" s="169"/>
      <c r="HP96" s="169"/>
      <c r="HQ96" s="169"/>
      <c r="HR96" s="169"/>
      <c r="HS96" s="169"/>
      <c r="HT96" s="169"/>
      <c r="HU96" s="169"/>
      <c r="HV96" s="169"/>
      <c r="HW96" s="169"/>
      <c r="HX96" s="169"/>
      <c r="HY96" s="169"/>
      <c r="HZ96" s="169"/>
      <c r="IA96" s="169"/>
      <c r="IB96" s="169"/>
      <c r="IC96" s="169"/>
      <c r="ID96" s="169"/>
      <c r="IE96" s="169"/>
      <c r="IF96" s="169"/>
      <c r="IG96" s="169"/>
      <c r="IH96" s="169"/>
      <c r="II96" s="169"/>
      <c r="IJ96" s="169"/>
      <c r="IK96" s="169"/>
      <c r="IL96" s="169"/>
      <c r="IM96" s="169"/>
      <c r="IN96" s="169"/>
      <c r="IO96" s="169"/>
      <c r="IP96" s="169"/>
      <c r="IQ96" s="169"/>
      <c r="IR96" s="180"/>
    </row>
    <row r="97" spans="1:252" s="7" customFormat="1" hidden="1" x14ac:dyDescent="0.25">
      <c r="A97" s="164"/>
      <c r="B97" s="44">
        <v>0</v>
      </c>
      <c r="C97" s="44">
        <f>IF(OR(Results!$C$49&gt;0,Results!$C$51&gt;0),B121*B121*1000/(3600*3600*(Results!$C$46+B110)),0)</f>
        <v>0</v>
      </c>
      <c r="D97" s="44">
        <f>IF(OR(Results!$C$49&gt;0,Results!$C$51&gt;0),C121*C121*1000/(3600*3600*(Results!$C$46+C110)),0)</f>
        <v>0</v>
      </c>
      <c r="E97" s="44">
        <f>IF(OR(Results!$C$49&gt;0,Results!$C$51&gt;0),D121*D121*1000/(3600*3600*(Results!$C$46+D110)),0)</f>
        <v>0</v>
      </c>
      <c r="F97" s="44">
        <f>IF(OR(Results!$C$49&gt;0,Results!$C$51&gt;0),E121*E121*1000/(3600*3600*(Results!$C$46+E110)),0)</f>
        <v>0</v>
      </c>
      <c r="G97" s="44">
        <f>IF(OR(Results!$C$49&gt;0,Results!$C$51&gt;0),F121*F121*1000/(3600*3600*(Results!$C$46+F110)),0)</f>
        <v>1.2097027254400967E-8</v>
      </c>
      <c r="H97" s="44">
        <f>IF(OR(Results!$C$49&gt;0,Results!$C$51&gt;0),G121*G121*1000/(3600*3600*(Results!$C$46+G110)),0)</f>
        <v>4.838604843803337E-8</v>
      </c>
      <c r="I97" s="44">
        <f>IF(OR(Results!$C$49&gt;0,Results!$C$51&gt;0),H121*H121*1000/(3600*3600*(Results!$C$46+H110)),0)</f>
        <v>1.9353393764682959E-7</v>
      </c>
      <c r="J97" s="44">
        <f>IF(OR(Results!$C$49&gt;0,Results!$C$51&gt;0),I121*I121*1000/(3600*3600*(Results!$C$46+I110)),0)</f>
        <v>5.9265989031549027E-7</v>
      </c>
      <c r="K97" s="44">
        <f>IF(OR(Results!$C$49&gt;0,Results!$C$51&gt;0),J121*J121*1000/(3600*3600*(Results!$C$46+J110)),0)</f>
        <v>1.463397432281724E-6</v>
      </c>
      <c r="L97" s="44">
        <f>IF(OR(Results!$C$49&gt;0,Results!$C$51&gt;0),K121*K121*1000/(3600*3600*(Results!$C$46+K110)),0)</f>
        <v>3.49491976867904E-6</v>
      </c>
      <c r="M97" s="44">
        <f>IF(OR(Results!$C$49&gt;0,Results!$C$51&gt;0),L121*L121*1000/(3600*3600*(Results!$C$46+L110)),0)</f>
        <v>6.9649678136402403E-6</v>
      </c>
      <c r="N97" s="44">
        <f>IF(OR(Results!$C$49&gt;0,Results!$C$51&gt;0),M121*M121*1000/(3600*3600*(Results!$C$46+M110)),0)</f>
        <v>1.3166683883673798E-5</v>
      </c>
      <c r="O97" s="44">
        <f>IF(OR(Results!$C$49&gt;0,Results!$C$51&gt;0),N121*N121*1000/(3600*3600*(Results!$C$46+N110)),0)</f>
        <v>2.3404546707642476E-5</v>
      </c>
      <c r="P97" s="44">
        <f>IF(OR(Results!$C$49&gt;0,Results!$C$51&gt;0),O121*O121*1000/(3600*3600*(Results!$C$46+O110)),0)</f>
        <v>3.927219830811508E-5</v>
      </c>
      <c r="Q97" s="44">
        <f>IF(OR(Results!$C$49&gt;0,Results!$C$51&gt;0),P121*P121*1000/(3600*3600*(Results!$C$46+P110)),0)</f>
        <v>6.6181047481491065E-5</v>
      </c>
      <c r="R97" s="44">
        <f>IF(OR(Results!$C$49&gt;0,Results!$C$51&gt;0),Q121*Q121*1000/(3600*3600*(Results!$C$46+Q110)),0)</f>
        <v>1.0677128858355116E-4</v>
      </c>
      <c r="S97" s="44">
        <f>IF(OR(Results!$C$49&gt;0,Results!$C$51&gt;0),R121*R121*1000/(3600*3600*(Results!$C$46+R110)),0)</f>
        <v>1.6538372383934725E-4</v>
      </c>
      <c r="T97" s="44">
        <f>IF(OR(Results!$C$49&gt;0,Results!$C$51&gt;0),S121*S121*1000/(3600*3600*(Results!$C$46+S110)),0)</f>
        <v>2.5047349754661098E-4</v>
      </c>
      <c r="U97" s="44">
        <f>IF(OR(Results!$C$49&gt;0,Results!$C$51&gt;0),T121*T121*1000/(3600*3600*(Results!$C$46+T110)),0)</f>
        <v>3.7408575478569187E-4</v>
      </c>
      <c r="V97" s="44">
        <f>IF(OR(Results!$C$49&gt;0,Results!$C$51&gt;0),U121*U121*1000/(3600*3600*(Results!$C$46+U110)),0)</f>
        <v>5.4778125222676227E-4</v>
      </c>
      <c r="W97" s="44">
        <f>IF(OR(Results!$C$49&gt;0,Results!$C$51&gt;0),V121*V121*1000/(3600*3600*(Results!$C$46+V110)),0)</f>
        <v>7.8491625468301435E-4</v>
      </c>
      <c r="X97" s="44">
        <f>IF(OR(Results!$C$49&gt;0,Results!$C$51&gt;0),W121*W121*1000/(3600*3600*(Results!$C$46+W110)),0)</f>
        <v>1.1079391390382042E-3</v>
      </c>
      <c r="Y97" s="44">
        <f>IF(OR(Results!$C$49&gt;0,Results!$C$51&gt;0),X121*X121*1000/(3600*3600*(Results!$C$46+X110)),0)</f>
        <v>1.5462398770038884E-3</v>
      </c>
      <c r="Z97" s="44">
        <f>IF(OR(Results!$C$49&gt;0,Results!$C$51&gt;0),Y121*Y121*1000/(3600*3600*(Results!$C$46+Y110)),0)</f>
        <v>2.1275601883137193E-3</v>
      </c>
      <c r="AA97" s="44">
        <f>IF(OR(Results!$C$49&gt;0,Results!$C$51&gt;0),Z121*Z121*1000/(3600*3600*(Results!$C$46+Z110)),0)</f>
        <v>2.8949428517914978E-3</v>
      </c>
      <c r="AB97" s="44">
        <f>IF(OR(Results!$C$49&gt;0,Results!$C$51&gt;0),AA121*AA121*1000/(3600*3600*(Results!$C$46+AA110)),0)</f>
        <v>3.888669113590476E-3</v>
      </c>
      <c r="AC97" s="44">
        <f>IF(OR(Results!$C$49&gt;0,Results!$C$51&gt;0),AB121*AB121*1000/(3600*3600*(Results!$C$46+AB110)),0)</f>
        <v>5.1851370382361229E-3</v>
      </c>
      <c r="AD97" s="44">
        <f>IF(OR(Results!$C$49&gt;0,Results!$C$51&gt;0),AC121*AC121*1000/(3600*3600*(Results!$C$46+AC110)),0)</f>
        <v>6.8475481675581897E-3</v>
      </c>
      <c r="AE97" s="44">
        <f>IF(OR(Results!$C$49&gt;0,Results!$C$51&gt;0),AD121*AD121*1000/(3600*3600*(Results!$C$46+AD110)),0)</f>
        <v>8.9461926668588255E-3</v>
      </c>
      <c r="AF97" s="44">
        <f>IF(OR(Results!$C$49&gt;0,Results!$C$51&gt;0),AE121*AE121*1000/(3600*3600*(Results!$C$46+AE110)),0)</f>
        <v>1.1629295722427756E-2</v>
      </c>
      <c r="AG97" s="44">
        <f>IF(OR(Results!$C$49&gt;0,Results!$C$51&gt;0),AF121*AF121*1000/(3600*3600*(Results!$C$46+AF110)),0)</f>
        <v>1.4955813442281201E-2</v>
      </c>
      <c r="AH97" s="44">
        <f>IF(OR(Results!$C$49&gt;0,Results!$C$51&gt;0),AG121*AG121*1000/(3600*3600*(Results!$C$46+AG110)),0)</f>
        <v>1.9150677463173529E-2</v>
      </c>
      <c r="AI97" s="44">
        <f>IF(OR(Results!$C$49&gt;0,Results!$C$51&gt;0),AH121*AH121*1000/(3600*3600*(Results!$C$46+AH110)),0)</f>
        <v>2.4303058313237723E-2</v>
      </c>
      <c r="AJ97" s="44">
        <f>IF(OR(Results!$C$49&gt;0,Results!$C$51&gt;0),AI121*AI121*1000/(3600*3600*(Results!$C$46+AI110)),0)</f>
        <v>3.0676286187148946E-2</v>
      </c>
      <c r="AK97" s="44">
        <f>IF(OR(Results!$C$49&gt;0,Results!$C$51&gt;0),AJ121*AJ121*1000/(3600*3600*(Results!$C$46+AJ110)),0)</f>
        <v>3.8514046269129402E-2</v>
      </c>
      <c r="AL97" s="44">
        <f>IF(OR(Results!$C$49&gt;0,Results!$C$51&gt;0),AK121*AK121*1000/(3600*3600*(Results!$C$46+AK110)),0)</f>
        <v>4.8001861052290477E-2</v>
      </c>
      <c r="AM97" s="44">
        <f>IF(OR(Results!$C$49&gt;0,Results!$C$51&gt;0),AL121*AL121*1000/(3600*3600*(Results!$C$46+AL110)),0)</f>
        <v>5.953743202311175E-2</v>
      </c>
      <c r="AN97" s="44">
        <f>IF(OR(Results!$C$49&gt;0,Results!$C$51&gt;0),AM121*AM121*1000/(3600*3600*(Results!$C$46+AM110)),0)</f>
        <v>7.3368987793091714E-2</v>
      </c>
      <c r="AO97" s="44">
        <f>IF(OR(Results!$C$49&gt;0,Results!$C$51&gt;0),AN121*AN121*1000/(3600*3600*(Results!$C$46+AN110)),0)</f>
        <v>9.0007085308531937E-2</v>
      </c>
      <c r="AP97" s="44">
        <f>IF(OR(Results!$C$49&gt;0,Results!$C$51&gt;0),AO121*AO121*1000/(3600*3600*(Results!$C$46+AO110)),0)</f>
        <v>0.10984875322599084</v>
      </c>
      <c r="AQ97" s="44">
        <f>IF(OR(Results!$C$49&gt;0,Results!$C$51&gt;0),AP121*AP121*1000/(3600*3600*(Results!$C$46+AP110)),0)</f>
        <v>0.13332148832407886</v>
      </c>
      <c r="AR97" s="44">
        <f>IF(OR(Results!$C$49&gt;0,Results!$C$51&gt;0),AQ121*AQ121*1000/(3600*3600*(Results!$C$46+AQ110)),0)</f>
        <v>0.16105864338099965</v>
      </c>
      <c r="AS97" s="44">
        <f>IF(OR(Results!$C$49&gt;0,Results!$C$51&gt;0),AR121*AR121*1000/(3600*3600*(Results!$C$46+AR110)),0)</f>
        <v>0.19359863338294547</v>
      </c>
      <c r="AT97" s="44">
        <f>IF(OR(Results!$C$49&gt;0,Results!$C$51&gt;0),AS121*AS121*1000/(3600*3600*(Results!$C$46+AS110)),0)</f>
        <v>0.23162142053288903</v>
      </c>
      <c r="AU97" s="44">
        <f>IF(OR(Results!$C$49&gt;0,Results!$C$51&gt;0),AT121*AT121*1000/(3600*3600*(Results!$C$46+AT110)),0)</f>
        <v>0.27565196051416879</v>
      </c>
      <c r="AV97" s="44">
        <f>IF(OR(Results!$C$49&gt;0,Results!$C$51&gt;0),AU121*AU121*1000/(3600*3600*(Results!$C$46+AU110)),0)</f>
        <v>0.32671368824607772</v>
      </c>
      <c r="AW97" s="44">
        <f>IF(OR(Results!$C$49&gt;0,Results!$C$51&gt;0),AV121*AV121*1000/(3600*3600*(Results!$C$46+AV110)),0)</f>
        <v>0.38531682956540819</v>
      </c>
      <c r="AX97" s="44">
        <f>IF(OR(Results!$C$49&gt;0,Results!$C$51&gt;0),AW121*AW121*1000/(3600*3600*(Results!$C$46+AW110)),0)</f>
        <v>0.452515237514025</v>
      </c>
      <c r="AY97" s="44">
        <f>IF(OR(Results!$C$49&gt;0,Results!$C$51&gt;0),AX121*AX121*1000/(3600*3600*(Results!$C$46+AX110)),0)</f>
        <v>0.52902141315568396</v>
      </c>
      <c r="AZ97" s="44">
        <f>IF(OR(Results!$C$49&gt;0,Results!$C$51&gt;0),AY121*AY121*1000/(3600*3600*(Results!$C$46+AY110)),0)</f>
        <v>0.61537317110378353</v>
      </c>
      <c r="BA97" s="44">
        <f>IF(OR(Results!$C$49&gt;0,Results!$C$51&gt;0),AZ121*AZ121*1000/(3600*3600*(Results!$C$46+AZ110)),0)</f>
        <v>0.71259848425575201</v>
      </c>
      <c r="BB97" s="44">
        <f>IF(OR(Results!$C$49&gt;0,Results!$C$51&gt;0),BA121*BA121*1000/(3600*3600*(Results!$C$46+BA110)),0)</f>
        <v>0.82201201487461917</v>
      </c>
      <c r="BC97" s="44">
        <f>IF(OR(Results!$C$49&gt;0,Results!$C$51&gt;0),BB121*BB121*1000/(3600*3600*(Results!$C$46+BB110)),0)</f>
        <v>0.825423347490302</v>
      </c>
      <c r="BD97" s="44">
        <f>IF(OR(Results!$C$49&gt;0,Results!$C$51&gt;0),BC121*BC121*1000/(3600*3600*(Results!$C$46+BC110)),0)</f>
        <v>0.8237012628986059</v>
      </c>
      <c r="BE97" s="44">
        <f>IF(OR(Results!$C$49&gt;0,Results!$C$51&gt;0),BD121*BD121*1000/(3600*3600*(Results!$C$46+BD110)),0)</f>
        <v>0.82218948326634533</v>
      </c>
      <c r="BF97" s="44">
        <f>IF(OR(Results!$C$49&gt;0,Results!$C$51&gt;0),BE121*BE121*1000/(3600*3600*(Results!$C$46+BE110)),0)</f>
        <v>0.82068996408995565</v>
      </c>
      <c r="BG97" s="44">
        <f>IF(OR(Results!$C$49&gt;0,Results!$C$51&gt;0),BF121*BF121*1000/(3600*3600*(Results!$C$46+BF110)),0)</f>
        <v>0.81920261732058963</v>
      </c>
      <c r="BH97" s="44">
        <f>IF(OR(Results!$C$49&gt;0,Results!$C$51&gt;0),BG121*BG121*1000/(3600*3600*(Results!$C$46+BG110)),0)</f>
        <v>0.81772735634046534</v>
      </c>
      <c r="BI97" s="44">
        <f>IF(OR(Results!$C$49&gt;0,Results!$C$51&gt;0),BH121*BH121*1000/(3600*3600*(Results!$C$46+BH110)),0)</f>
        <v>0.81626409594250038</v>
      </c>
      <c r="BJ97" s="44">
        <f>IF(OR(Results!$C$49&gt;0,Results!$C$51&gt;0),BI121*BI121*1000/(3600*3600*(Results!$C$46+BI110)),0)</f>
        <v>0.81481275231041195</v>
      </c>
      <c r="BK97" s="44">
        <f>IF(OR(Results!$C$49&gt;0,Results!$C$51&gt;0),BJ121*BJ121*1000/(3600*3600*(Results!$C$46+BJ110)),0)</f>
        <v>0.81337324299927105</v>
      </c>
      <c r="BL97" s="44">
        <f>IF(OR(Results!$C$49&gt;0,Results!$C$51&gt;0),BK121*BK121*1000/(3600*3600*(Results!$C$46+BK110)),0)</f>
        <v>0.81214131338233553</v>
      </c>
      <c r="BM97" s="44">
        <f>IF(OR(Results!$C$49&gt;0,Results!$C$51&gt;0),BL121*BL121*1000/(3600*3600*(Results!$C$46+BL110)),0)</f>
        <v>0.81072500706618189</v>
      </c>
      <c r="BN97" s="44">
        <f>IF(OR(Results!$C$49&gt;0,Results!$C$51&gt;0),BM121*BM121*1000/(3600*3600*(Results!$C$46+BM110)),0)</f>
        <v>0.83710434706522385</v>
      </c>
      <c r="BO97" s="44">
        <f>IF(OR(Results!$C$49&gt;0,Results!$C$51&gt;0),BN121*BN121*1000/(3600*3600*(Results!$C$46+BN110)),0)</f>
        <v>0.86390005226930722</v>
      </c>
      <c r="BP97" s="44">
        <f>IF(OR(Results!$C$49&gt;0,Results!$C$51&gt;0),BO121*BO121*1000/(3600*3600*(Results!$C$46+BO110)),0)</f>
        <v>0.89172704973622718</v>
      </c>
      <c r="BQ97" s="44">
        <f>IF(OR(Results!$C$49&gt;0,Results!$C$51&gt;0),BP121*BP121*1000/(3600*3600*(Results!$C$46+BP110)),0)</f>
        <v>0.91998933993052412</v>
      </c>
      <c r="BR97" s="44">
        <f>IF(OR(Results!$C$49&gt;0,Results!$C$51&gt;0),BQ121*BQ121*1000/(3600*3600*(Results!$C$46+BQ110)),0)</f>
        <v>0.9493211029209262</v>
      </c>
      <c r="BS97" s="44">
        <f>IF(OR(Results!$C$49&gt;0,Results!$C$51&gt;0),BR121*BR121*1000/(3600*3600*(Results!$C$46+BR110)),0)</f>
        <v>0.97932218790622105</v>
      </c>
      <c r="BT97" s="44">
        <f>IF(OR(Results!$C$49&gt;0,Results!$C$51&gt;0),BS121*BS121*1000/(3600*3600*(Results!$C$46+BS110)),0)</f>
        <v>1.0100049799937145</v>
      </c>
      <c r="BU97" s="44">
        <f>IF(OR(Results!$C$49&gt;0,Results!$C$51&gt;0),BT121*BT121*1000/(3600*3600*(Results!$C$46+BT110)),0)</f>
        <v>1.0418248562150414</v>
      </c>
      <c r="BV97" s="44">
        <f>IF(OR(Results!$C$49&gt;0,Results!$C$51&gt;0),BU121*BU121*1000/(3600*3600*(Results!$C$46+BU110)),0)</f>
        <v>1.0743632326536299</v>
      </c>
      <c r="BW97" s="44">
        <f>IF(OR(Results!$C$49&gt;0,Results!$C$51&gt;0),BV121*BV121*1000/(3600*3600*(Results!$C$46+BV110)),0)</f>
        <v>1.1078590326591184</v>
      </c>
      <c r="BX97" s="44">
        <f>IF(OR(Results!$C$49&gt;0,Results!$C$51&gt;0),BW121*BW121*1000/(3600*3600*(Results!$C$46+BW110)),0)</f>
        <v>1.1423335348057153</v>
      </c>
      <c r="BY97" s="44">
        <f>IF(OR(Results!$C$49&gt;0,Results!$C$51&gt;0),BX121*BX121*1000/(3600*3600*(Results!$C$46+BX110)),0)</f>
        <v>1.1775732386189708</v>
      </c>
      <c r="BZ97" s="44">
        <f>IF(OR(Results!$C$49&gt;0,Results!$C$51&gt;0),BY121*BY121*1000/(3600*3600*(Results!$C$46+BY110)),0)</f>
        <v>1.2140667105375618</v>
      </c>
      <c r="CA97" s="44">
        <f>IF(OR(Results!$C$49&gt;0,Results!$C$51&gt;0),BZ121*BZ121*1000/(3600*3600*(Results!$C$46+BZ110)),0)</f>
        <v>1.2516046265257619</v>
      </c>
      <c r="CB97" s="44">
        <f>IF(OR(Results!$C$49&gt;0,Results!$C$51&gt;0),CA121*CA121*1000/(3600*3600*(Results!$C$46+CA110)),0)</f>
        <v>1.2902095743412618</v>
      </c>
      <c r="CC97" s="44">
        <f>IF(OR(Results!$C$49&gt;0,Results!$C$51&gt;0),CB121*CB121*1000/(3600*3600*(Results!$C$46+CB110)),0)</f>
        <v>1.3299044744503488</v>
      </c>
      <c r="CD97" s="44">
        <f>IF(OR(Results!$C$49&gt;0,Results!$C$51&gt;0),CC121*CC121*1000/(3600*3600*(Results!$C$46+CC110)),0)</f>
        <v>1.3707125822906587</v>
      </c>
      <c r="CE97" s="44">
        <f>IF(OR(Results!$C$49&gt;0,Results!$C$51&gt;0),CD121*CD121*1000/(3600*3600*(Results!$C$46+CD110)),0)</f>
        <v>1.4129147232508501</v>
      </c>
      <c r="CF97" s="44">
        <f>IF(OR(Results!$C$49&gt;0,Results!$C$51&gt;0),CE121*CE121*1000/(3600*3600*(Results!$C$46+CE110)),0)</f>
        <v>1.4562853314827306</v>
      </c>
      <c r="CG97" s="44">
        <f>IF(OR(Results!$C$49&gt;0,Results!$C$51&gt;0),CF121*CF121*1000/(3600*3600*(Results!$C$46+CF110)),0)</f>
        <v>1.5008488251773251</v>
      </c>
      <c r="CH97" s="44">
        <f>IF(OR(Results!$C$49&gt;0,Results!$C$51&gt;0),CG121*CG121*1000/(3600*3600*(Results!$C$46+CG110)),0)</f>
        <v>1.546899005051567</v>
      </c>
      <c r="CI97" s="44">
        <f>IF(OR(Results!$C$49&gt;0,Results!$C$51&gt;0),CH121*CH121*1000/(3600*3600*(Results!$C$46+CH110)),0)</f>
        <v>1.5944731225420103</v>
      </c>
      <c r="CJ97" s="44">
        <f>IF(OR(Results!$C$49&gt;0,Results!$C$51&gt;0),CI121*CI121*1000/(3600*3600*(Results!$C$46+CI110)),0)</f>
        <v>1.6433318889041488</v>
      </c>
      <c r="CK97" s="44">
        <f>IF(OR(Results!$C$49&gt;0,Results!$C$51&gt;0),CJ121*CJ121*1000/(3600*3600*(Results!$C$46+CJ110)),0)</f>
        <v>1.693501407490168</v>
      </c>
      <c r="CL97" s="44">
        <f>IF(OR(Results!$C$49&gt;0,Results!$C$51&gt;0),CK121*CK121*1000/(3600*3600*(Results!$C$46+CK110)),0)</f>
        <v>1.7455794288113367</v>
      </c>
      <c r="CM97" s="44">
        <f>IF(OR(Results!$C$49&gt;0,Results!$C$51&gt;0),CL121*CL121*1000/(3600*3600*(Results!$C$46+CL110)),0)</f>
        <v>1.7990386327959276</v>
      </c>
      <c r="CN97" s="44">
        <f>IF(OR(Results!$C$49&gt;0,Results!$C$51&gt;0),CM121*CM121*1000/(3600*3600*(Results!$C$46+CM110)),0)</f>
        <v>1.8542008445897742</v>
      </c>
      <c r="CO97" s="44">
        <f>IF(OR(Results!$C$49&gt;0,Results!$C$51&gt;0),CN121*CN121*1000/(3600*3600*(Results!$C$46+CN110)),0)</f>
        <v>1.9111072007857217</v>
      </c>
      <c r="CP97" s="44">
        <f>IF(OR(Results!$C$49&gt;0,Results!$C$51&gt;0),CO121*CO121*1000/(3600*3600*(Results!$C$46+CO110)),0)</f>
        <v>1.9697995710057823</v>
      </c>
      <c r="CQ97" s="44">
        <f>IF(OR(Results!$C$49&gt;0,Results!$C$51&gt;0),CP121*CP121*1000/(3600*3600*(Results!$C$46+CP110)),0)</f>
        <v>2.0306285248353726</v>
      </c>
      <c r="CR97" s="44">
        <f>IF(OR(Results!$C$49&gt;0,Results!$C$51&gt;0),CQ121*CQ121*1000/(3600*3600*(Results!$C$46+CQ110)),0)</f>
        <v>2.093338819950274</v>
      </c>
      <c r="CS97" s="44">
        <f>IF(OR(Results!$C$49&gt;0,Results!$C$51&gt;0),CR121*CR121*1000/(3600*3600*(Results!$C$46+CR110)),0)</f>
        <v>2.1579747693415441</v>
      </c>
      <c r="CT97" s="44">
        <f>IF(OR(Results!$C$49&gt;0,Results!$C$51&gt;0),CS121*CS121*1000/(3600*3600*(Results!$C$46+CS110)),0)</f>
        <v>2.2245814374598178</v>
      </c>
      <c r="CU97" s="44">
        <f>IF(OR(Results!$C$49&gt;0,Results!$C$51&gt;0),CT121*CT121*1000/(3600*3600*(Results!$C$46+CT110)),0)</f>
        <v>2.2938590983987135</v>
      </c>
      <c r="CV97" s="44">
        <f>IF(OR(Results!$C$49&gt;0,Results!$C$51&gt;0),CU121*CU121*1000/(3600*3600*(Results!$C$46+CU110)),0)</f>
        <v>2.3652113593898338</v>
      </c>
      <c r="CW97" s="44">
        <f>IF(OR(Results!$C$49&gt;0,Results!$C$51&gt;0),CV121*CV121*1000/(3600*3600*(Results!$C$46+CV110)),0)</f>
        <v>2.439013624395221</v>
      </c>
      <c r="CX97" s="44">
        <f>IF(OR(Results!$C$49&gt;0,Results!$C$51&gt;0),CW121*CW121*1000/(3600*3600*(Results!$C$46+CW110)),0)</f>
        <v>2.5156707159390868</v>
      </c>
      <c r="CY97" s="44">
        <f>IF(OR(Results!$C$49&gt;0,Results!$C$51&gt;0),CX121*CX121*1000/(3600*3600*(Results!$C$46+CX110)),0)</f>
        <v>2.594565941092343</v>
      </c>
      <c r="CZ97" s="44">
        <f>IF(OR(Results!$C$49&gt;0,Results!$C$51&gt;0),CY121*CY121*1000/(3600*3600*(Results!$C$46+CY110)),0)</f>
        <v>2.6761011415522109</v>
      </c>
      <c r="DA97" s="44">
        <f>IF(OR(Results!$C$49&gt;0,Results!$C$51&gt;0),CZ121*CZ121*1000/(3600*3600*(Results!$C$46+CZ110)),0)</f>
        <v>2.760700765166046</v>
      </c>
      <c r="DB97" s="44">
        <f>IF(OR(Results!$C$49&gt;0,Results!$C$51&gt;0),DA121*DA121*1000/(3600*3600*(Results!$C$46+DA110)),0)</f>
        <v>2.8480837652536173</v>
      </c>
      <c r="DC97" s="44">
        <f>IF(OR(Results!$C$49&gt;0,Results!$C$51&gt;0),DB121*DB121*1000/(3600*3600*(Results!$C$46+DB110)),0)</f>
        <v>2.9386884598314538</v>
      </c>
      <c r="DD97" s="44">
        <f>IF(OR(Results!$C$49&gt;0,Results!$C$51&gt;0),DC121*DC121*1000/(3600*3600*(Results!$C$46+DC110)),0)</f>
        <v>3.0322253464858022</v>
      </c>
      <c r="DE97" s="44">
        <f>IF(OR(Results!$C$49&gt;0,Results!$C$51&gt;0),DD121*DD121*1000/(3600*3600*(Results!$C$46+DD110)),0)</f>
        <v>3.1295291186563867</v>
      </c>
      <c r="DF97" s="44">
        <f>IF(OR(Results!$C$49&gt;0,Results!$C$51&gt;0),DE121*DE121*1000/(3600*3600*(Results!$C$46+DE110)),0)</f>
        <v>3.2303195878197362</v>
      </c>
      <c r="DG97" s="44">
        <f>IF(OR(Results!$C$49&gt;0,Results!$C$51&gt;0),DF121*DF121*1000/(3600*3600*(Results!$C$46+DF110)),0)</f>
        <v>3.3346885651475064</v>
      </c>
      <c r="DH97" s="44">
        <f>IF(OR(Results!$C$49&gt;0,Results!$C$51&gt;0),DG121*DG121*1000/(3600*3600*(Results!$C$46+DG110)),0)</f>
        <v>3.4431303379542335</v>
      </c>
      <c r="DI97" s="44">
        <f>IF(OR(Results!$C$49&gt;0,Results!$C$51&gt;0),DH121*DH121*1000/(3600*3600*(Results!$C$46+DH110)),0)</f>
        <v>3.5557595352349143</v>
      </c>
      <c r="DJ97" s="44">
        <f>IF(OR(Results!$C$49&gt;0,Results!$C$51&gt;0),DI121*DI121*1000/(3600*3600*(Results!$C$46+DI110)),0)</f>
        <v>3.6722793360441877</v>
      </c>
      <c r="DK97" s="44">
        <f>IF(OR(Results!$C$49&gt;0,Results!$C$51&gt;0),DJ121*DJ121*1000/(3600*3600*(Results!$C$46+DJ110)),0)</f>
        <v>3.7940509880846935</v>
      </c>
      <c r="DL97" s="44">
        <f>IF(OR(Results!$C$49&gt;0,Results!$C$51&gt;0),DK121*DK121*1000/(3600*3600*(Results!$C$46+DK110)),0)</f>
        <v>3.9203823561699442</v>
      </c>
      <c r="DM97" s="44">
        <f>IF(OR(Results!$C$49&gt;0,Results!$C$51&gt;0),DL121*DL121*1000/(3600*3600*(Results!$C$46+DL110)),0)</f>
        <v>4.0513982274020357</v>
      </c>
      <c r="DN97" s="44">
        <f>IF(OR(Results!$C$49&gt;0,Results!$C$51&gt;0),DM121*DM121*1000/(3600*3600*(Results!$C$46+DM110)),0)</f>
        <v>4.1885517266048824</v>
      </c>
      <c r="DO97" s="44">
        <f>IF(OR(Results!$C$49&gt;0,Results!$C$51&gt;0),DN121*DN121*1000/(3600*3600*(Results!$C$46+DN110)),0)</f>
        <v>4.3306908537240361</v>
      </c>
      <c r="DP97" s="44">
        <f>IF(OR(Results!$C$49&gt;0,Results!$C$51&gt;0),DO121*DO121*1000/(3600*3600*(Results!$C$46+DO110)),0)</f>
        <v>4.4793199500425551</v>
      </c>
      <c r="DQ97" s="44">
        <f>IF(OR(Results!$C$49&gt;0,Results!$C$51&gt;0),DP121*DP121*1000/(3600*3600*(Results!$C$46+DP110)),0)</f>
        <v>4.6346445586269285</v>
      </c>
      <c r="DR97" s="44">
        <f>IF(OR(Results!$C$49&gt;0,Results!$C$51&gt;0),DQ121*DQ121*1000/(3600*3600*(Results!$C$46+DQ110)),0)</f>
        <v>4.7964026540324092</v>
      </c>
      <c r="DS97" s="44">
        <f>IF(OR(Results!$C$49&gt;0,Results!$C$51&gt;0),DR121*DR121*1000/(3600*3600*(Results!$C$46+DR110)),0)</f>
        <v>4.9652670975476587</v>
      </c>
      <c r="DT97" s="44">
        <f>IF(OR(Results!$C$49&gt;0,Results!$C$51&gt;0),DS121*DS121*1000/(3600*3600*(Results!$C$46+DS110)),0)</f>
        <v>5.1419487248339033</v>
      </c>
      <c r="DU97" s="44">
        <f>IF(OR(Results!$C$49&gt;0,Results!$C$51&gt;0),DT121*DT121*1000/(3600*3600*(Results!$C$46+DT110)),0)</f>
        <v>5.3271985119445349</v>
      </c>
      <c r="DV97" s="44">
        <f>IF(OR(Results!$C$49&gt;0,Results!$C$51&gt;0),DU121*DU121*1000/(3600*3600*(Results!$C$46+DU110)),0)</f>
        <v>5.5213024801031496</v>
      </c>
      <c r="DW97" s="44">
        <f>IF(OR(Results!$C$49&gt;0,Results!$C$51&gt;0),DV121*DV121*1000/(3600*3600*(Results!$C$46+DV110)),0)</f>
        <v>5.7245546371819591</v>
      </c>
      <c r="DX97" s="44">
        <f>IF(OR(Results!$C$49&gt;0,Results!$C$51&gt;0),DW121*DW121*1000/(3600*3600*(Results!$C$46+DW110)),0)</f>
        <v>5.9383094254290931</v>
      </c>
      <c r="DY97" s="44">
        <f>IF(OR(Results!$C$49&gt;0,Results!$C$51&gt;0),DX121*DX121*1000/(3600*3600*(Results!$C$46+DX110)),0)</f>
        <v>6.1629354688996436</v>
      </c>
      <c r="DZ97" s="44">
        <f>IF(OR(Results!$C$49&gt;0,Results!$C$51&gt;0),DY121*DY121*1000/(3600*3600*(Results!$C$46+DY110)),0)</f>
        <v>6.3993587805119718</v>
      </c>
      <c r="EA97" s="44">
        <f>IF(OR(Results!$C$49&gt;0,Results!$C$51&gt;0),DZ121*DZ121*1000/(3600*3600*(Results!$C$46+DZ110)),0)</f>
        <v>6.6480014792800652</v>
      </c>
      <c r="EB97" s="44">
        <f>IF(OR(Results!$C$49&gt;0,Results!$C$51&gt;0),EA121*EA121*1000/(3600*3600*(Results!$C$46+EA110)),0)</f>
        <v>6.9110014899734287</v>
      </c>
      <c r="EC97" s="44">
        <f>IF(OR(Results!$C$49&gt;0,Results!$C$51&gt;0),EB121*EB121*1000/(3600*3600*(Results!$C$46+EB110)),0)</f>
        <v>7.1894862714066683</v>
      </c>
      <c r="ED97" s="44">
        <f>IF(OR(Results!$C$49&gt;0,Results!$C$51&gt;0),EC121*EC121*1000/(3600*3600*(Results!$C$46+EC110)),0)</f>
        <v>7.4834674354238215</v>
      </c>
      <c r="EE97" s="44">
        <f>IF(OR(Results!$C$49&gt;0,Results!$C$51&gt;0),ED121*ED121*1000/(3600*3600*(Results!$C$46+ED110)),0)</f>
        <v>7.7960069088470814</v>
      </c>
      <c r="EF97" s="44">
        <f>IF(OR(Results!$C$49&gt;0,Results!$C$51&gt;0),EE121*EE121*1000/(3600*3600*(Results!$C$46+EE110)),0)</f>
        <v>8.1285535831050186</v>
      </c>
      <c r="EG97" s="44">
        <f>IF(OR(Results!$C$49&gt;0,Results!$C$51&gt;0),EF121*EF121*1000/(3600*3600*(Results!$C$46+EF110)),0)</f>
        <v>8.4832140119277035</v>
      </c>
      <c r="EH97" s="44">
        <f>IF(OR(Results!$C$49&gt;0,Results!$C$51&gt;0),EG121*EG121*1000/(3600*3600*(Results!$C$46+EG110)),0)</f>
        <v>8.8294810231218577</v>
      </c>
      <c r="EI97" s="44">
        <f>IF(OR(Results!$C$49&gt;0,Results!$C$51&gt;0),EH121*EH121*1000/(3600*3600*(Results!$C$46+EH110)),0)</f>
        <v>8.8468737828962887</v>
      </c>
      <c r="EJ97" s="44">
        <f>IF(OR(Results!$C$49&gt;0,Results!$C$51&gt;0),EI121*EI121*1000/(3600*3600*(Results!$C$46+EI110)),0)</f>
        <v>8.8642869396585784</v>
      </c>
      <c r="EK97" s="44">
        <f>IF(OR(Results!$C$49&gt;0,Results!$C$51&gt;0),EJ121*EJ121*1000/(3600*3600*(Results!$C$46+EJ110)),0)</f>
        <v>8.8810767358717015</v>
      </c>
      <c r="EL97" s="44">
        <f>IF(OR(Results!$C$49&gt;0,Results!$C$51&gt;0),EK121*EK121*1000/(3600*3600*(Results!$C$46+EK110)),0)</f>
        <v>8.8985294854467707</v>
      </c>
      <c r="EM97" s="44">
        <f>IF(OR(Results!$C$49&gt;0,Results!$C$51&gt;0),EL121*EL121*1000/(3600*3600*(Results!$C$46+EL110)),0)</f>
        <v>8.9160020655316767</v>
      </c>
      <c r="EN97" s="44">
        <f>IF(OR(Results!$C$49&gt;0,Results!$C$51&gt;0),EM121*EM121*1000/(3600*3600*(Results!$C$46+EM110)),0)</f>
        <v>8.9328488325426196</v>
      </c>
      <c r="EO97" s="44">
        <f>IF(OR(Results!$C$49&gt;0,Results!$C$51&gt;0),EN121*EN121*1000/(3600*3600*(Results!$C$46+EN110)),0)</f>
        <v>8.9503598561155773</v>
      </c>
      <c r="EP97" s="44">
        <f>IF(OR(Results!$C$49&gt;0,Results!$C$51&gt;0),EO121*EO121*1000/(3600*3600*(Results!$C$46+EO110)),0)</f>
        <v>8.9678901279129413</v>
      </c>
      <c r="EQ97" s="44">
        <f>IF(OR(Results!$C$49&gt;0,Results!$C$51&gt;0),EP121*EP121*1000/(3600*3600*(Results!$C$46+EP110)),0)</f>
        <v>8.9847921167240941</v>
      </c>
      <c r="ER97" s="44">
        <f>IF(OR(Results!$C$49&gt;0,Results!$C$51&gt;0),EQ121*EQ121*1000/(3600*3600*(Results!$C$46+EQ110)),0)</f>
        <v>9.0023496866683246</v>
      </c>
      <c r="ES97" s="44">
        <f>IF(OR(Results!$C$49&gt;0,Results!$C$51&gt;0),ER121*ER121*1000/(3600*3600*(Results!$C$46+ER110)),0)</f>
        <v>9.0199081876308149</v>
      </c>
      <c r="ET97" s="44">
        <f>IF(OR(Results!$C$49&gt;0,Results!$C$51&gt;0),ES121*ES121*1000/(3600*3600*(Results!$C$46+ES110)),0)</f>
        <v>9.0368221462313603</v>
      </c>
      <c r="EU97" s="44">
        <f>IF(OR(Results!$C$49&gt;0,Results!$C$51&gt;0),ET121*ET121*1000/(3600*3600*(Results!$C$46+ET110)),0)</f>
        <v>9.0543921686012272</v>
      </c>
      <c r="EV97" s="44">
        <f>IF(OR(Results!$C$49&gt;0,Results!$C$51&gt;0),EU121*EU121*1000/(3600*3600*(Results!$C$46+EU110)),0)</f>
        <v>9.0713213566894915</v>
      </c>
      <c r="EW97" s="44">
        <f>IF(OR(Results!$C$49&gt;0,Results!$C$51&gt;0),EV121*EV121*1000/(3600*3600*(Results!$C$46+EV110)),0)</f>
        <v>9.088911580166716</v>
      </c>
      <c r="EX97" s="44">
        <f>IF(OR(Results!$C$49&gt;0,Results!$C$51&gt;0),EW121*EW121*1000/(3600*3600*(Results!$C$46+EW110)),0)</f>
        <v>9.1058625425041413</v>
      </c>
      <c r="EY97" s="44">
        <f>IF(OR(Results!$C$49&gt;0,Results!$C$51&gt;0),EX121*EX121*1000/(3600*3600*(Results!$C$46+EX110)),0)</f>
        <v>9.1052224707069911</v>
      </c>
      <c r="EZ97" s="44">
        <f>IF(OR(Results!$C$49&gt;0,Results!$C$51&gt;0),EY121*EY121*1000/(3600*3600*(Results!$C$46+EY110)),0)</f>
        <v>9.1045795225520578</v>
      </c>
      <c r="FA97" s="44">
        <f>IF(OR(Results!$C$49&gt;0,Results!$C$51&gt;0),EZ121*EZ121*1000/(3600*3600*(Results!$C$46+EZ110)),0)</f>
        <v>9.1039344224900045</v>
      </c>
      <c r="FB97" s="44">
        <f>IF(OR(Results!$C$49&gt;0,Results!$C$51&gt;0),FA121*FA121*1000/(3600*3600*(Results!$C$46+FA110)),0)</f>
        <v>9.1032876065022901</v>
      </c>
      <c r="FC97" s="44">
        <f>IF(OR(Results!$C$49&gt;0,Results!$C$51&gt;0),FB121*FB121*1000/(3600*3600*(Results!$C$46+FB110)),0)</f>
        <v>9.1026391913349336</v>
      </c>
      <c r="FD97" s="44">
        <f>IF(OR(Results!$C$49&gt;0,Results!$C$51&gt;0),FC121*FC121*1000/(3600*3600*(Results!$C$46+FC110)),0)</f>
        <v>9.1026407149266682</v>
      </c>
      <c r="FE97" s="44">
        <f>IF(OR(Results!$C$49&gt;0,Results!$C$51&gt;0),FD121*FD121*1000/(3600*3600*(Results!$C$46+FD110)),0)</f>
        <v>9.1026405964149184</v>
      </c>
      <c r="FF97" s="44">
        <f>IF(OR(Results!$C$49&gt;0,Results!$C$51&gt;0),FE121*FE121*1000/(3600*3600*(Results!$C$46+FE110)),0)</f>
        <v>9.1026396555091331</v>
      </c>
      <c r="FG97" s="44">
        <f>IF(OR(Results!$C$49&gt;0,Results!$C$51&gt;0),FF121*FF121*1000/(3600*3600*(Results!$C$46+FF110)),0)</f>
        <v>9.1026387158231614</v>
      </c>
      <c r="FH97" s="44">
        <f>IF(OR(Results!$C$49&gt;0,Results!$C$51&gt;0),FG121*FG121*1000/(3600*3600*(Results!$C$46+FG110)),0)</f>
        <v>9.1026377773453593</v>
      </c>
      <c r="FI97" s="44">
        <f>IF(OR(Results!$C$49&gt;0,Results!$C$51&gt;0),FH121*FH121*1000/(3600*3600*(Results!$C$46+FH110)),0)</f>
        <v>9.1026368400641022</v>
      </c>
      <c r="FJ97" s="44">
        <f>IF(OR(Results!$C$49&gt;0,Results!$C$51&gt;0),FI121*FI121*1000/(3600*3600*(Results!$C$46+FI110)),0)</f>
        <v>9.1026359039677764</v>
      </c>
      <c r="FK97" s="44">
        <f>IF(OR(Results!$C$49&gt;0,Results!$C$51&gt;0),FJ121*FJ121*1000/(3600*3600*(Results!$C$46+FJ110)),0)</f>
        <v>9.1026349690447894</v>
      </c>
      <c r="FL97" s="44">
        <f>IF(OR(Results!$C$49&gt;0,Results!$C$51&gt;0),FK121*FK121*1000/(3600*3600*(Results!$C$46+FK110)),0)</f>
        <v>9.1026340352835593</v>
      </c>
      <c r="FM97" s="44">
        <f>IF(OR(Results!$C$49&gt;0,Results!$C$51&gt;0),FL121*FL121*1000/(3600*3600*(Results!$C$46+FL110)),0)</f>
        <v>9.1026331026725131</v>
      </c>
      <c r="FN97" s="44">
        <f>IF(OR(Results!$C$49&gt;0,Results!$C$51&gt;0),FM121*FM121*1000/(3600*3600*(Results!$C$46+FM110)),0)</f>
        <v>9.1026321712001028</v>
      </c>
      <c r="FO97" s="44">
        <f>IF(OR(Results!$C$49&gt;0,Results!$C$51&gt;0),FN121*FN121*1000/(3600*3600*(Results!$C$46+FN110)),0)</f>
        <v>9.1026312408547874</v>
      </c>
      <c r="FP97" s="44">
        <f>IF(OR(Results!$C$49&gt;0,Results!$C$51&gt;0),FO121*FO121*1000/(3600*3600*(Results!$C$46+FO110)),0)</f>
        <v>9.1026303116250418</v>
      </c>
      <c r="FQ97" s="44">
        <f>IF(OR(Results!$C$49&gt;0,Results!$C$51&gt;0),FP121*FP121*1000/(3600*3600*(Results!$C$46+FP110)),0)</f>
        <v>9.102629383499357</v>
      </c>
      <c r="FR97" s="44">
        <f>IF(OR(Results!$C$49&gt;0,Results!$C$51&gt;0),FQ121*FQ121*1000/(3600*3600*(Results!$C$46+FQ110)),0)</f>
        <v>9.1026284564662312</v>
      </c>
      <c r="FS97" s="44">
        <f>IF(OR(Results!$C$49&gt;0,Results!$C$51&gt;0),FR121*FR121*1000/(3600*3600*(Results!$C$46+FR110)),0)</f>
        <v>9.1026275305141855</v>
      </c>
      <c r="FT97" s="44">
        <f>IF(OR(Results!$C$49&gt;0,Results!$C$51&gt;0),FS121*FS121*1000/(3600*3600*(Results!$C$46+FS110)),0)</f>
        <v>9.1026266056317464</v>
      </c>
      <c r="FU97" s="44">
        <f>IF(OR(Results!$C$49&gt;0,Results!$C$51&gt;0),FT121*FT121*1000/(3600*3600*(Results!$C$46+FT110)),0)</f>
        <v>9.10262568180746</v>
      </c>
      <c r="FV97" s="44">
        <f>IF(OR(Results!$C$49&gt;0,Results!$C$51&gt;0),FU121*FU121*1000/(3600*3600*(Results!$C$46+FU110)),0)</f>
        <v>9.1026247590298794</v>
      </c>
      <c r="FW97" s="44">
        <f>IF(OR(Results!$C$49&gt;0,Results!$C$51&gt;0),FV121*FV121*1000/(3600*3600*(Results!$C$46+FV110)),0)</f>
        <v>9.1026238372875756</v>
      </c>
      <c r="FX97" s="44">
        <f>IF(OR(Results!$C$49&gt;0,Results!$C$51&gt;0),FW121*FW121*1000/(3600*3600*(Results!$C$46+FW110)),0)</f>
        <v>9.1026229165691301</v>
      </c>
      <c r="FY97" s="44">
        <f>IF(OR(Results!$C$49&gt;0,Results!$C$51&gt;0),FX121*FX121*1000/(3600*3600*(Results!$C$46+FX110)),0)</f>
        <v>9.1026219968631406</v>
      </c>
      <c r="FZ97" s="44">
        <f>IF(OR(Results!$C$49&gt;0,Results!$C$51&gt;0),FY121*FY121*1000/(3600*3600*(Results!$C$46+FY110)),0)</f>
        <v>9.1026210781582098</v>
      </c>
      <c r="GA97" s="44">
        <f>IF(OR(Results!$C$49&gt;0,Results!$C$51&gt;0),FZ121*FZ121*1000/(3600*3600*(Results!$C$46+FZ110)),0)</f>
        <v>9.102620160442962</v>
      </c>
      <c r="GB97" s="44">
        <f>IF(OR(Results!$C$49&gt;0,Results!$C$51&gt;0),GA121*GA121*1000/(3600*3600*(Results!$C$46+GA110)),0)</f>
        <v>9.1026192437060285</v>
      </c>
      <c r="GC97" s="44">
        <f>IF(OR(Results!$C$49&gt;0,Results!$C$51&gt;0),GB121*GB121*1000/(3600*3600*(Results!$C$46+GB110)),0)</f>
        <v>9.1026183279360531</v>
      </c>
      <c r="GD97" s="44">
        <f>IF(OR(Results!$C$49&gt;0,Results!$C$51&gt;0),GC121*GC121*1000/(3600*3600*(Results!$C$46+GC110)),0)</f>
        <v>9.1026174131216901</v>
      </c>
      <c r="GE97" s="44">
        <f>IF(OR(Results!$C$49&gt;0,Results!$C$51&gt;0),GD121*GD121*1000/(3600*3600*(Results!$C$46+GD110)),0)</f>
        <v>9.1026164992516136</v>
      </c>
      <c r="GF97" s="44">
        <f>IF(OR(Results!$C$49&gt;0,Results!$C$51&gt;0),GE121*GE121*1000/(3600*3600*(Results!$C$46+GE110)),0)</f>
        <v>9.1026155863144993</v>
      </c>
      <c r="GG97" s="44">
        <f>IF(OR(Results!$C$49&gt;0,Results!$C$51&gt;0),GF121*GF121*1000/(3600*3600*(Results!$C$46+GF110)),0)</f>
        <v>9.1026146742990424</v>
      </c>
      <c r="GH97" s="44">
        <f>IF(OR(Results!$C$49&gt;0,Results!$C$51&gt;0),GG121*GG121*1000/(3600*3600*(Results!$C$46+GG110)),0)</f>
        <v>9.1026137631939434</v>
      </c>
      <c r="GI97" s="44">
        <f>IF(OR(Results!$C$49&gt;0,Results!$C$51&gt;0),GH121*GH121*1000/(3600*3600*(Results!$C$46+GH110)),0)</f>
        <v>9.1026128529879209</v>
      </c>
      <c r="GJ97" s="44">
        <f>IF(OR(Results!$C$49&gt;0,Results!$C$51&gt;0),GI121*GI121*1000/(3600*3600*(Results!$C$46+GI110)),0)</f>
        <v>9.1026119436696966</v>
      </c>
      <c r="GK97" s="44">
        <f>IF(OR(Results!$C$49&gt;0,Results!$C$51&gt;0),GJ121*GJ121*1000/(3600*3600*(Results!$C$46+GJ110)),0)</f>
        <v>9.1026110352280121</v>
      </c>
      <c r="GL97" s="44">
        <f>IF(OR(Results!$C$49&gt;0,Results!$C$51&gt;0),GK121*GK121*1000/(3600*3600*(Results!$C$46+GK110)),0)</f>
        <v>9.1026101276516087</v>
      </c>
      <c r="GM97" s="44">
        <f>IF(OR(Results!$C$49&gt;0,Results!$C$51&gt;0),GL121*GL121*1000/(3600*3600*(Results!$C$46+GL110)),0)</f>
        <v>9.1026092209292528</v>
      </c>
      <c r="GN97" s="44">
        <f>IF(OR(Results!$C$49&gt;0,Results!$C$51&gt;0),GM121*GM121*1000/(3600*3600*(Results!$C$46+GM110)),0)</f>
        <v>9.102608315049709</v>
      </c>
      <c r="GO97" s="44">
        <f>IF(OR(Results!$C$49&gt;0,Results!$C$51&gt;0),GN121*GN121*1000/(3600*3600*(Results!$C$46+GN110)),0)</f>
        <v>9.1026074100017578</v>
      </c>
      <c r="GP97" s="44">
        <f>IF(OR(Results!$C$49&gt;0,Results!$C$51&gt;0),GO121*GO121*1000/(3600*3600*(Results!$C$46+GO110)),0)</f>
        <v>9.1026065057741921</v>
      </c>
      <c r="GQ97" s="44">
        <f>IF(OR(Results!$C$49&gt;0,Results!$C$51&gt;0),GP121*GP121*1000/(3600*3600*(Results!$C$46+GP110)),0)</f>
        <v>9.1026056023558102</v>
      </c>
      <c r="GR97" s="44">
        <f>IF(OR(Results!$C$49&gt;0,Results!$C$51&gt;0),GQ121*GQ121*1000/(3600*3600*(Results!$C$46+GQ110)),0)</f>
        <v>9.1026046997354229</v>
      </c>
      <c r="GS97" s="44">
        <f>IF(OR(Results!$C$49&gt;0,Results!$C$51&gt;0),GR121*GR121*1000/(3600*3600*(Results!$C$46+GR110)),0)</f>
        <v>9.1026037979018515</v>
      </c>
      <c r="GT97" s="44">
        <f>IF(OR(Results!$C$49&gt;0,Results!$C$51&gt;0),GS121*GS121*1000/(3600*3600*(Results!$C$46+GS110)),0)</f>
        <v>9.1026028968439263</v>
      </c>
      <c r="GU97" s="44">
        <f>IF(OR(Results!$C$49&gt;0,Results!$C$51&gt;0),GT121*GT121*1000/(3600*3600*(Results!$C$46+GT110)),0)</f>
        <v>9.1026019965504883</v>
      </c>
      <c r="GV97" s="44">
        <f>IF(OR(Results!$C$49&gt;0,Results!$C$51&gt;0),GU121*GU121*1000/(3600*3600*(Results!$C$46+GU110)),0)</f>
        <v>9.1026010970103854</v>
      </c>
      <c r="GW97" s="44">
        <f>IF(OR(Results!$C$49&gt;0,Results!$C$51&gt;0),GV121*GV121*1000/(3600*3600*(Results!$C$46+GV110)),0)</f>
        <v>9.10260019821248</v>
      </c>
      <c r="GX97" s="44">
        <f>IF(OR(Results!$C$49&gt;0,Results!$C$51&gt;0),GW121*GW121*1000/(3600*3600*(Results!$C$46+GW110)),0)</f>
        <v>9.102599300145636</v>
      </c>
      <c r="GY97" s="44">
        <f>IF(OR(Results!$C$49&gt;0,Results!$C$51&gt;0),GX121*GX121*1000/(3600*3600*(Results!$C$46+GX110)),0)</f>
        <v>9.1025984027987334</v>
      </c>
      <c r="GZ97" s="44">
        <f>IF(OR(Results!$C$49&gt;0,Results!$C$51&gt;0),GY121*GY121*1000/(3600*3600*(Results!$C$46+GY110)),0)</f>
        <v>9.1025975061606594</v>
      </c>
      <c r="HA97" s="44">
        <f>IF(OR(Results!$C$49&gt;0,Results!$C$51&gt;0),GZ121*GZ121*1000/(3600*3600*(Results!$C$46+GZ110)),0)</f>
        <v>9.1025966102203082</v>
      </c>
      <c r="HB97" s="44">
        <f>IF(OR(Results!$C$49&gt;0,Results!$C$51&gt;0),HA121*HA121*1000/(3600*3600*(Results!$C$46+HA110)),0)</f>
        <v>9.1025957149665846</v>
      </c>
      <c r="HC97" s="44">
        <f>IF(OR(Results!$C$49&gt;0,Results!$C$51&gt;0),HB121*HB121*1000/(3600*3600*(Results!$C$46+HB110)),0)</f>
        <v>9.1025948203883971</v>
      </c>
      <c r="HD97" s="44">
        <f>IF(OR(Results!$C$49&gt;0,Results!$C$51&gt;0),HC121*HC121*1000/(3600*3600*(Results!$C$46+HC110)),0)</f>
        <v>9.1025939264746754</v>
      </c>
      <c r="HE97" s="44">
        <f>IF(OR(Results!$C$49&gt;0,Results!$C$51&gt;0),HD121*HD121*1000/(3600*3600*(Results!$C$46+HD110)),0)</f>
        <v>9.1025930332143403</v>
      </c>
      <c r="HF97" s="44">
        <f>IF(OR(Results!$C$49&gt;0,Results!$C$51&gt;0),HE121*HE121*1000/(3600*3600*(Results!$C$46+HE110)),0)</f>
        <v>9.1025921405963341</v>
      </c>
      <c r="HG97" s="44">
        <f>IF(OR(Results!$C$49&gt;0,Results!$C$51&gt;0),HF121*HF121*1000/(3600*3600*(Results!$C$46+HF110)),0)</f>
        <v>9.1025912486096008</v>
      </c>
      <c r="HH97" s="44">
        <f>IF(OR(Results!$C$49&gt;0,Results!$C$51&gt;0),HG121*HG121*1000/(3600*3600*(Results!$C$46+HG110)),0)</f>
        <v>9.1025903572430948</v>
      </c>
      <c r="HI97" s="44">
        <f>IF(OR(Results!$C$49&gt;0,Results!$C$51&gt;0),HH121*HH121*1000/(3600*3600*(Results!$C$46+HH110)),0)</f>
        <v>9.1025894664857763</v>
      </c>
      <c r="HJ97" s="44">
        <f>IF(OR(Results!$C$49&gt;0,Results!$C$51&gt;0),HI121*HI121*1000/(3600*3600*(Results!$C$46+HI110)),0)</f>
        <v>9.1025885763266174</v>
      </c>
      <c r="HK97" s="44">
        <f>IF(OR(Results!$C$49&gt;0,Results!$C$51&gt;0),HJ121*HJ121*1000/(3600*3600*(Results!$C$46+HJ110)),0)</f>
        <v>9.102587686754589</v>
      </c>
      <c r="HL97" s="44">
        <f>IF(OR(Results!$C$49&gt;0,Results!$C$51&gt;0),HK121*HK121*1000/(3600*3600*(Results!$C$46+HK110)),0)</f>
        <v>9.1025867977586774</v>
      </c>
      <c r="HM97" s="44">
        <f>IF(OR(Results!$C$49&gt;0,Results!$C$51&gt;0),HL121*HL121*1000/(3600*3600*(Results!$C$46+HL110)),0)</f>
        <v>9.1025859093278747</v>
      </c>
      <c r="HN97" s="44">
        <f>IF(OR(Results!$C$49&gt;0,Results!$C$51&gt;0),HM121*HM121*1000/(3600*3600*(Results!$C$46+HM110)),0)</f>
        <v>9.1025850214511781</v>
      </c>
      <c r="HO97" s="44">
        <f>IF(OR(Results!$C$49&gt;0,Results!$C$51&gt;0),HN121*HN121*1000/(3600*3600*(Results!$C$46+HN110)),0)</f>
        <v>9.1025841341175902</v>
      </c>
      <c r="HP97" s="44">
        <f>IF(OR(Results!$C$49&gt;0,Results!$C$51&gt;0),HO121*HO121*1000/(3600*3600*(Results!$C$46+HO110)),0)</f>
        <v>9.1025832473161259</v>
      </c>
      <c r="HQ97" s="44">
        <f>IF(OR(Results!$C$49&gt;0,Results!$C$51&gt;0),HP121*HP121*1000/(3600*3600*(Results!$C$46+HP110)),0)</f>
        <v>9.1025823610358039</v>
      </c>
      <c r="HR97" s="44">
        <f>IF(OR(Results!$C$49&gt;0,Results!$C$51&gt;0),HQ121*HQ121*1000/(3600*3600*(Results!$C$46+HQ110)),0)</f>
        <v>9.102581475265648</v>
      </c>
      <c r="HS97" s="44">
        <f>IF(OR(Results!$C$49&gt;0,Results!$C$51&gt;0),HR121*HR121*1000/(3600*3600*(Results!$C$46+HR110)),0)</f>
        <v>9.1025805899946874</v>
      </c>
      <c r="HT97" s="44">
        <f>IF(OR(Results!$C$49&gt;0,Results!$C$51&gt;0),HS121*HS121*1000/(3600*3600*(Results!$C$46+HS110)),0)</f>
        <v>9.1025797052119621</v>
      </c>
      <c r="HU97" s="44">
        <f>IF(OR(Results!$C$49&gt;0,Results!$C$51&gt;0),HT121*HT121*1000/(3600*3600*(Results!$C$46+HT110)),0)</f>
        <v>9.1025788209065155</v>
      </c>
      <c r="HV97" s="44">
        <f>IF(OR(Results!$C$49&gt;0,Results!$C$51&gt;0),HU121*HU121*1000/(3600*3600*(Results!$C$46+HU110)),0)</f>
        <v>9.1025779370673963</v>
      </c>
      <c r="HW97" s="44">
        <f>IF(OR(Results!$C$49&gt;0,Results!$C$51&gt;0),HV121*HV121*1000/(3600*3600*(Results!$C$46+HV110)),0)</f>
        <v>9.1025770536836621</v>
      </c>
      <c r="HX97" s="44">
        <f>IF(OR(Results!$C$49&gt;0,Results!$C$51&gt;0),HW121*HW121*1000/(3600*3600*(Results!$C$46+HW110)),0)</f>
        <v>9.1025761707443724</v>
      </c>
      <c r="HY97" s="44">
        <f>IF(OR(Results!$C$49&gt;0,Results!$C$51&gt;0),HX121*HX121*1000/(3600*3600*(Results!$C$46+HX110)),0)</f>
        <v>9.1025752882385937</v>
      </c>
      <c r="HZ97" s="44">
        <f>IF(OR(Results!$C$49&gt;0,Results!$C$51&gt;0),HY121*HY121*1000/(3600*3600*(Results!$C$46+HY110)),0)</f>
        <v>9.1025744061554015</v>
      </c>
      <c r="IA97" s="44">
        <f>IF(OR(Results!$C$49&gt;0,Results!$C$51&gt;0),HZ121*HZ121*1000/(3600*3600*(Results!$C$46+HZ110)),0)</f>
        <v>9.1025735244838675</v>
      </c>
      <c r="IB97" s="44">
        <f>IF(OR(Results!$C$49&gt;0,Results!$C$51&gt;0),IA121*IA121*1000/(3600*3600*(Results!$C$46+IA110)),0)</f>
        <v>9.1025726432130813</v>
      </c>
      <c r="IC97" s="44">
        <f>IF(OR(Results!$C$49&gt;0,Results!$C$51&gt;0),IB121*IB121*1000/(3600*3600*(Results!$C$46+IB110)),0)</f>
        <v>9.1025717623321256</v>
      </c>
      <c r="ID97" s="44">
        <f>IF(OR(Results!$C$49&gt;0,Results!$C$51&gt;0),IC121*IC121*1000/(3600*3600*(Results!$C$46+IC110)),0)</f>
        <v>9.1025708818300934</v>
      </c>
      <c r="IE97" s="44">
        <f>IF(OR(Results!$C$49&gt;0,Results!$C$51&gt;0),ID121*ID121*1000/(3600*3600*(Results!$C$46+ID110)),0)</f>
        <v>9.1025700016960833</v>
      </c>
      <c r="IF97" s="44">
        <f>IF(OR(Results!$C$49&gt;0,Results!$C$51&gt;0),IE121*IE121*1000/(3600*3600*(Results!$C$46+IE110)),0)</f>
        <v>9.1025691219191991</v>
      </c>
      <c r="IG97" s="44">
        <f>IF(OR(Results!$C$49&gt;0,Results!$C$51&gt;0),IF121*IF121*1000/(3600*3600*(Results!$C$46+IF110)),0)</f>
        <v>9.1025682424885481</v>
      </c>
      <c r="IH97" s="44">
        <f>IF(OR(Results!$C$49&gt;0,Results!$C$51&gt;0),IG121*IG121*1000/(3600*3600*(Results!$C$46+IG110)),0)</f>
        <v>9.1025673633932378</v>
      </c>
      <c r="II97" s="44">
        <f>IF(OR(Results!$C$49&gt;0,Results!$C$51&gt;0),IH121*IH121*1000/(3600*3600*(Results!$C$46+IH110)),0)</f>
        <v>9.1025664846223826</v>
      </c>
      <c r="IJ97" s="44">
        <f>IF(OR(Results!$C$49&gt;0,Results!$C$51&gt;0),II121*II121*1000/(3600*3600*(Results!$C$46+II110)),0)</f>
        <v>9.1025656061651059</v>
      </c>
      <c r="IK97" s="44">
        <f>IF(OR(Results!$C$49&gt;0,Results!$C$51&gt;0),IJ121*IJ121*1000/(3600*3600*(Results!$C$46+IJ110)),0)</f>
        <v>9.1025647280105293</v>
      </c>
      <c r="IL97" s="44">
        <f>IF(OR(Results!$C$49&gt;0,Results!$C$51&gt;0),IK121*IK121*1000/(3600*3600*(Results!$C$46+IK110)),0)</f>
        <v>9.1025638501477797</v>
      </c>
      <c r="IM97" s="44">
        <f>IF(OR(Results!$C$49&gt;0,Results!$C$51&gt;0),IL121*IL121*1000/(3600*3600*(Results!$C$46+IL110)),0)</f>
        <v>9.102562972565984</v>
      </c>
      <c r="IN97" s="44">
        <f>IF(OR(Results!$C$49&gt;0,Results!$C$51&gt;0),IM121*IM121*1000/(3600*3600*(Results!$C$46+IM110)),0)</f>
        <v>9.1025620952542852</v>
      </c>
      <c r="IO97" s="44">
        <f>IF(OR(Results!$C$49&gt;0,Results!$C$51&gt;0),IN121*IN121*1000/(3600*3600*(Results!$C$46+IN110)),0)</f>
        <v>9.1025612182018136</v>
      </c>
      <c r="IP97" s="44">
        <f>IF(OR(Results!$C$49&gt;0,Results!$C$51&gt;0),IO121*IO121*1000/(3600*3600*(Results!$C$46+IO110)),0)</f>
        <v>9.1025603413977123</v>
      </c>
      <c r="IQ97" s="44">
        <f>IF(OR(Results!$C$49&gt;0,Results!$C$51&gt;0),IP121*IP121*1000/(3600*3600*(Results!$C$46+IP110)),0)</f>
        <v>9.1025594648311277</v>
      </c>
      <c r="IR97" s="44">
        <f>IF(OR(Results!$C$49&gt;0,Results!$C$51&gt;0),IQ121*IQ121*1000/(3600*3600*(Results!$C$46+IQ110)),0)</f>
        <v>9.1025585884912044</v>
      </c>
    </row>
    <row r="98" spans="1:252" s="3" customFormat="1" hidden="1" x14ac:dyDescent="0.25">
      <c r="A98" s="198"/>
      <c r="B98" s="26">
        <v>0</v>
      </c>
      <c r="C98" s="26">
        <f>IF(B144=1,B120*B120*1000/(3600*3600*(Results!$C$46+B110)),C97)</f>
        <v>0</v>
      </c>
      <c r="D98" s="26">
        <f>IF(C144=1,C120*C120*1000/(3600*3600*(Results!$C$46+C110)),D97)</f>
        <v>0</v>
      </c>
      <c r="E98" s="26">
        <f>IF(D144=1,D120*D120*1000/(3600*3600*(Results!$C$46+D110)),E97)</f>
        <v>0</v>
      </c>
      <c r="F98" s="26">
        <f>IF(E144=1,E120*E120*1000/(3600*3600*(Results!$C$46+E110)),F97)</f>
        <v>0</v>
      </c>
      <c r="G98" s="26">
        <f>IF(F144=1,F120*F120*1000/(3600*3600*(Results!$C$46+F110)),G97)</f>
        <v>1.2097027254400967E-8</v>
      </c>
      <c r="H98" s="26">
        <f>IF(G144=1,G120*G120*1000/(3600*3600*(Results!$C$46+G110)),H97)</f>
        <v>4.838604843803337E-8</v>
      </c>
      <c r="I98" s="26">
        <f>IF(H144=1,H120*H120*1000/(3600*3600*(Results!$C$46+H110)),I97)</f>
        <v>1.9353393764682959E-7</v>
      </c>
      <c r="J98" s="26">
        <f>IF(I144=1,I120*I120*1000/(3600*3600*(Results!$C$46+I110)),J97)</f>
        <v>5.9265989031549027E-7</v>
      </c>
      <c r="K98" s="26">
        <f>IF(J144=1,J120*J120*1000/(3600*3600*(Results!$C$46+J110)),K97)</f>
        <v>1.463397432281724E-6</v>
      </c>
      <c r="L98" s="26">
        <f>IF(K144=1,K120*K120*1000/(3600*3600*(Results!$C$46+K110)),L97)</f>
        <v>3.49491976867904E-6</v>
      </c>
      <c r="M98" s="26">
        <f>IF(L144=1,L120*L120*1000/(3600*3600*(Results!$C$46+L110)),M97)</f>
        <v>6.9649678136402403E-6</v>
      </c>
      <c r="N98" s="26">
        <f>IF(M144=1,M120*M120*1000/(3600*3600*(Results!$C$46+M110)),N97)</f>
        <v>1.3166683883673798E-5</v>
      </c>
      <c r="O98" s="26">
        <f>IF(N144=1,N120*N120*1000/(3600*3600*(Results!$C$46+N110)),O97)</f>
        <v>2.3404546707642476E-5</v>
      </c>
      <c r="P98" s="26">
        <f>IF(O144=1,O120*O120*1000/(3600*3600*(Results!$C$46+O110)),P97)</f>
        <v>3.927219830811508E-5</v>
      </c>
      <c r="Q98" s="26">
        <f>IF(P144=1,P120*P120*1000/(3600*3600*(Results!$C$46+P110)),Q97)</f>
        <v>6.6181047481491065E-5</v>
      </c>
      <c r="R98" s="26">
        <f>IF(Q144=1,Q120*Q120*1000/(3600*3600*(Results!$C$46+Q110)),R97)</f>
        <v>1.0677128858355116E-4</v>
      </c>
      <c r="S98" s="26">
        <f>IF(R144=1,R120*R120*1000/(3600*3600*(Results!$C$46+R110)),S97)</f>
        <v>1.6538372383934725E-4</v>
      </c>
      <c r="T98" s="26">
        <f>IF(S144=1,S120*S120*1000/(3600*3600*(Results!$C$46+S110)),T97)</f>
        <v>2.5047349754661098E-4</v>
      </c>
      <c r="U98" s="26">
        <f>IF(T144=1,T120*T120*1000/(3600*3600*(Results!$C$46+T110)),U97)</f>
        <v>3.7408575478569187E-4</v>
      </c>
      <c r="V98" s="26">
        <f>IF(U144=1,U120*U120*1000/(3600*3600*(Results!$C$46+U110)),V97)</f>
        <v>5.4778125222676227E-4</v>
      </c>
      <c r="W98" s="26">
        <f>IF(V144=1,V120*V120*1000/(3600*3600*(Results!$C$46+V110)),W97)</f>
        <v>7.8491625468301435E-4</v>
      </c>
      <c r="X98" s="26">
        <f>IF(W144=1,W120*W120*1000/(3600*3600*(Results!$C$46+W110)),X97)</f>
        <v>1.1079391390382042E-3</v>
      </c>
      <c r="Y98" s="26">
        <f>IF(X144=1,X120*X120*1000/(3600*3600*(Results!$C$46+X110)),Y97)</f>
        <v>1.5462398770038884E-3</v>
      </c>
      <c r="Z98" s="26">
        <f>IF(Y144=1,Y120*Y120*1000/(3600*3600*(Results!$C$46+Y110)),Z97)</f>
        <v>2.1275601883137193E-3</v>
      </c>
      <c r="AA98" s="26">
        <f>IF(Z144=1,Z120*Z120*1000/(3600*3600*(Results!$C$46+Z110)),AA97)</f>
        <v>2.8949428517914978E-3</v>
      </c>
      <c r="AB98" s="26">
        <f>IF(AA144=1,AA120*AA120*1000/(3600*3600*(Results!$C$46+AA110)),AB97)</f>
        <v>3.888669113590476E-3</v>
      </c>
      <c r="AC98" s="26">
        <f>IF(AB144=1,AB120*AB120*1000/(3600*3600*(Results!$C$46+AB110)),AC97)</f>
        <v>5.1851370382361229E-3</v>
      </c>
      <c r="AD98" s="26">
        <f>IF(AC144=1,AC120*AC120*1000/(3600*3600*(Results!$C$46+AC110)),AD97)</f>
        <v>6.8475481675581897E-3</v>
      </c>
      <c r="AE98" s="26">
        <f>IF(AD144=1,AD120*AD120*1000/(3600*3600*(Results!$C$46+AD110)),AE97)</f>
        <v>8.9461926668588255E-3</v>
      </c>
      <c r="AF98" s="26">
        <f>IF(AE144=1,AE120*AE120*1000/(3600*3600*(Results!$C$46+AE110)),AF97)</f>
        <v>1.1629295722427756E-2</v>
      </c>
      <c r="AG98" s="26">
        <f>IF(AF144=1,AF120*AF120*1000/(3600*3600*(Results!$C$46+AF110)),AG97)</f>
        <v>1.4955813442281201E-2</v>
      </c>
      <c r="AH98" s="26">
        <f>IF(AG144=1,AG120*AG120*1000/(3600*3600*(Results!$C$46+AG110)),AH97)</f>
        <v>1.9150677463173529E-2</v>
      </c>
      <c r="AI98" s="26">
        <f>IF(AH144=1,AH120*AH120*1000/(3600*3600*(Results!$C$46+AH110)),AI97)</f>
        <v>2.4303058313237723E-2</v>
      </c>
      <c r="AJ98" s="26">
        <f>IF(AI144=1,AI120*AI120*1000/(3600*3600*(Results!$C$46+AI110)),AJ97)</f>
        <v>3.0676286187148946E-2</v>
      </c>
      <c r="AK98" s="26">
        <f>IF(AJ144=1,AJ120*AJ120*1000/(3600*3600*(Results!$C$46+AJ110)),AK97)</f>
        <v>3.8514046269129402E-2</v>
      </c>
      <c r="AL98" s="26">
        <f>IF(AK144=1,AK120*AK120*1000/(3600*3600*(Results!$C$46+AK110)),AL97)</f>
        <v>4.8001861052290477E-2</v>
      </c>
      <c r="AM98" s="26">
        <f>IF(AL144=1,AL120*AL120*1000/(3600*3600*(Results!$C$46+AL110)),AM97)</f>
        <v>5.953743202311175E-2</v>
      </c>
      <c r="AN98" s="26">
        <f>IF(AM144=1,AM120*AM120*1000/(3600*3600*(Results!$C$46+AM110)),AN97)</f>
        <v>7.3368987793091714E-2</v>
      </c>
      <c r="AO98" s="26">
        <f>IF(AN144=1,AN120*AN120*1000/(3600*3600*(Results!$C$46+AN110)),AO97)</f>
        <v>9.0007085308531937E-2</v>
      </c>
      <c r="AP98" s="26">
        <f>IF(AO144=1,AO120*AO120*1000/(3600*3600*(Results!$C$46+AO110)),AP97)</f>
        <v>0.10984875322599084</v>
      </c>
      <c r="AQ98" s="26">
        <f>IF(AP144=1,AP120*AP120*1000/(3600*3600*(Results!$C$46+AP110)),AQ97)</f>
        <v>0.13332148832407886</v>
      </c>
      <c r="AR98" s="26">
        <f>IF(AQ144=1,AQ120*AQ120*1000/(3600*3600*(Results!$C$46+AQ110)),AR97)</f>
        <v>0.16105864338099965</v>
      </c>
      <c r="AS98" s="26">
        <f>IF(AR144=1,AR120*AR120*1000/(3600*3600*(Results!$C$46+AR110)),AS97)</f>
        <v>0.19359863338294547</v>
      </c>
      <c r="AT98" s="26">
        <f>IF(AS144=1,AS120*AS120*1000/(3600*3600*(Results!$C$46+AS110)),AT97)</f>
        <v>0.23162142053288903</v>
      </c>
      <c r="AU98" s="26">
        <f>IF(AT144=1,AT120*AT120*1000/(3600*3600*(Results!$C$46+AT110)),AU97)</f>
        <v>0.27565196051416879</v>
      </c>
      <c r="AV98" s="26">
        <f>IF(AU144=1,AU120*AU120*1000/(3600*3600*(Results!$C$46+AU110)),AV97)</f>
        <v>0.32671368824607772</v>
      </c>
      <c r="AW98" s="26">
        <f>IF(AV144=1,AV120*AV120*1000/(3600*3600*(Results!$C$46+AV110)),AW97)</f>
        <v>0.38531682956540819</v>
      </c>
      <c r="AX98" s="26">
        <f>IF(AW144=1,AW120*AW120*1000/(3600*3600*(Results!$C$46+AW110)),AX97)</f>
        <v>0.452515237514025</v>
      </c>
      <c r="AY98" s="26">
        <f>IF(AX144=1,AX120*AX120*1000/(3600*3600*(Results!$C$46+AX110)),AY97)</f>
        <v>0.52902141315568396</v>
      </c>
      <c r="AZ98" s="26">
        <f>IF(AY144=1,AY120*AY120*1000/(3600*3600*(Results!$C$46+AY110)),AZ97)</f>
        <v>0.61537317110378353</v>
      </c>
      <c r="BA98" s="26">
        <f>IF(AZ144=1,AZ120*AZ120*1000/(3600*3600*(Results!$C$46+AZ110)),BA97)</f>
        <v>0.71259848425575201</v>
      </c>
      <c r="BB98" s="26">
        <f>IF(BA144=1,BA120*BA120*1000/(3600*3600*(Results!$C$46+BA110)),BB97)</f>
        <v>0.82201201487461917</v>
      </c>
      <c r="BC98" s="26">
        <f>IF(BB144=1,BB120*BB120*1000/(3600*3600*(Results!$C$46+BB110)),BC97)</f>
        <v>0.825423347490302</v>
      </c>
      <c r="BD98" s="26">
        <f>IF(BC144=1,BC120*BC120*1000/(3600*3600*(Results!$C$46+BC110)),BD97)</f>
        <v>0.8237012628986059</v>
      </c>
      <c r="BE98" s="26">
        <f>IF(BD144=1,BD120*BD120*1000/(3600*3600*(Results!$C$46+BD110)),BE97)</f>
        <v>0.82218948326634533</v>
      </c>
      <c r="BF98" s="26">
        <f>IF(BE144=1,BE120*BE120*1000/(3600*3600*(Results!$C$46+BE110)),BF97)</f>
        <v>0.82068996408995565</v>
      </c>
      <c r="BG98" s="26">
        <f>IF(BF144=1,BF120*BF120*1000/(3600*3600*(Results!$C$46+BF110)),BG97)</f>
        <v>0.81920261732058963</v>
      </c>
      <c r="BH98" s="26">
        <f>IF(BG144=1,BG120*BG120*1000/(3600*3600*(Results!$C$46+BG110)),BH97)</f>
        <v>0.81772735634046534</v>
      </c>
      <c r="BI98" s="26">
        <f>IF(BH144=1,BH120*BH120*1000/(3600*3600*(Results!$C$46+BH110)),BI97)</f>
        <v>0.81626409594250038</v>
      </c>
      <c r="BJ98" s="26">
        <f>IF(BI144=1,BI120*BI120*1000/(3600*3600*(Results!$C$46+BI110)),BJ97)</f>
        <v>0.81481275231041195</v>
      </c>
      <c r="BK98" s="26">
        <f>IF(BJ144=1,BJ120*BJ120*1000/(3600*3600*(Results!$C$46+BJ110)),BK97)</f>
        <v>0.81337324299927105</v>
      </c>
      <c r="BL98" s="26">
        <f>IF(BK144=1,BK120*BK120*1000/(3600*3600*(Results!$C$46+BK110)),BL97)</f>
        <v>0.81214131338233553</v>
      </c>
      <c r="BM98" s="26">
        <f>IF(BL144=1,BL120*BL120*1000/(3600*3600*(Results!$C$46+BL110)),BM97)</f>
        <v>0.81072500706618189</v>
      </c>
      <c r="BN98" s="26">
        <f>IF(BM144=1,BM120*BM120*1000/(3600*3600*(Results!$C$46+BM110)),BN97)</f>
        <v>0.83710434706522385</v>
      </c>
      <c r="BO98" s="26">
        <f>IF(BN144=1,BN120*BN120*1000/(3600*3600*(Results!$C$46+BN110)),BO97)</f>
        <v>0.86390005226930722</v>
      </c>
      <c r="BP98" s="26">
        <f>IF(BO144=1,BO120*BO120*1000/(3600*3600*(Results!$C$46+BO110)),BP97)</f>
        <v>0.89172704973622718</v>
      </c>
      <c r="BQ98" s="26">
        <f>IF(BP144=1,BP120*BP120*1000/(3600*3600*(Results!$C$46+BP110)),BQ97)</f>
        <v>0.91998933993052412</v>
      </c>
      <c r="BR98" s="26">
        <f>IF(BQ144=1,BQ120*BQ120*1000/(3600*3600*(Results!$C$46+BQ110)),BR97)</f>
        <v>0.9493211029209262</v>
      </c>
      <c r="BS98" s="26">
        <f>IF(BR144=1,BR120*BR120*1000/(3600*3600*(Results!$C$46+BR110)),BS97)</f>
        <v>0.97932218790622105</v>
      </c>
      <c r="BT98" s="26">
        <f>IF(BS144=1,BS120*BS120*1000/(3600*3600*(Results!$C$46+BS110)),BT97)</f>
        <v>1.0100049799937145</v>
      </c>
      <c r="BU98" s="26">
        <f>IF(BT144=1,BT120*BT120*1000/(3600*3600*(Results!$C$46+BT110)),BU97)</f>
        <v>1.0418248562150414</v>
      </c>
      <c r="BV98" s="26">
        <f>IF(BU144=1,BU120*BU120*1000/(3600*3600*(Results!$C$46+BU110)),BV97)</f>
        <v>1.0743632326536299</v>
      </c>
      <c r="BW98" s="26">
        <f>IF(BV144=1,BV120*BV120*1000/(3600*3600*(Results!$C$46+BV110)),BW97)</f>
        <v>1.1078590326591184</v>
      </c>
      <c r="BX98" s="26">
        <f>IF(BW144=1,BW120*BW120*1000/(3600*3600*(Results!$C$46+BW110)),BX97)</f>
        <v>1.1423335348057153</v>
      </c>
      <c r="BY98" s="26">
        <f>IF(BX144=1,BX120*BX120*1000/(3600*3600*(Results!$C$46+BX110)),BY97)</f>
        <v>1.1775732386189708</v>
      </c>
      <c r="BZ98" s="26">
        <f>IF(BY144=1,BY120*BY120*1000/(3600*3600*(Results!$C$46+BY110)),BZ97)</f>
        <v>1.2140667105375618</v>
      </c>
      <c r="CA98" s="26">
        <f>IF(BZ144=1,BZ120*BZ120*1000/(3600*3600*(Results!$C$46+BZ110)),CA97)</f>
        <v>1.2516046265257619</v>
      </c>
      <c r="CB98" s="26">
        <f>IF(CA144=1,CA120*CA120*1000/(3600*3600*(Results!$C$46+CA110)),CB97)</f>
        <v>1.2902095743412618</v>
      </c>
      <c r="CC98" s="26">
        <f>IF(CB144=1,CB120*CB120*1000/(3600*3600*(Results!$C$46+CB110)),CC97)</f>
        <v>1.3299044744503488</v>
      </c>
      <c r="CD98" s="26">
        <f>IF(CC144=1,CC120*CC120*1000/(3600*3600*(Results!$C$46+CC110)),CD97)</f>
        <v>1.3707125822906587</v>
      </c>
      <c r="CE98" s="26">
        <f>IF(CD144=1,CD120*CD120*1000/(3600*3600*(Results!$C$46+CD110)),CE97)</f>
        <v>1.4129147232508501</v>
      </c>
      <c r="CF98" s="26">
        <f>IF(CE144=1,CE120*CE120*1000/(3600*3600*(Results!$C$46+CE110)),CF97)</f>
        <v>1.4562853314827306</v>
      </c>
      <c r="CG98" s="26">
        <f>IF(CF144=1,CF120*CF120*1000/(3600*3600*(Results!$C$46+CF110)),CG97)</f>
        <v>1.5008488251773251</v>
      </c>
      <c r="CH98" s="26">
        <f>IF(CG144=1,CG120*CG120*1000/(3600*3600*(Results!$C$46+CG110)),CH97)</f>
        <v>1.546899005051567</v>
      </c>
      <c r="CI98" s="26">
        <f>IF(CH144=1,CH120*CH120*1000/(3600*3600*(Results!$C$46+CH110)),CI97)</f>
        <v>1.5944731225420103</v>
      </c>
      <c r="CJ98" s="26">
        <f>IF(CI144=1,CI120*CI120*1000/(3600*3600*(Results!$C$46+CI110)),CJ97)</f>
        <v>1.6433318889041488</v>
      </c>
      <c r="CK98" s="26">
        <f>IF(CJ144=1,CJ120*CJ120*1000/(3600*3600*(Results!$C$46+CJ110)),CK97)</f>
        <v>1.693501407490168</v>
      </c>
      <c r="CL98" s="26">
        <f>IF(CK144=1,CK120*CK120*1000/(3600*3600*(Results!$C$46+CK110)),CL97)</f>
        <v>1.7455794288113367</v>
      </c>
      <c r="CM98" s="26">
        <f>IF(CL144=1,CL120*CL120*1000/(3600*3600*(Results!$C$46+CL110)),CM97)</f>
        <v>1.7990386327959276</v>
      </c>
      <c r="CN98" s="26">
        <f>IF(CM144=1,CM120*CM120*1000/(3600*3600*(Results!$C$46+CM110)),CN97)</f>
        <v>1.8542008445897742</v>
      </c>
      <c r="CO98" s="26">
        <f>IF(CN144=1,CN120*CN120*1000/(3600*3600*(Results!$C$46+CN110)),CO97)</f>
        <v>1.9111072007857217</v>
      </c>
      <c r="CP98" s="26">
        <f>IF(CO144=1,CO120*CO120*1000/(3600*3600*(Results!$C$46+CO110)),CP97)</f>
        <v>1.9697995710057823</v>
      </c>
      <c r="CQ98" s="26">
        <f>IF(CP144=1,CP120*CP120*1000/(3600*3600*(Results!$C$46+CP110)),CQ97)</f>
        <v>2.0306285248353726</v>
      </c>
      <c r="CR98" s="26">
        <f>IF(CQ144=1,CQ120*CQ120*1000/(3600*3600*(Results!$C$46+CQ110)),CR97)</f>
        <v>2.093338819950274</v>
      </c>
      <c r="CS98" s="26">
        <f>IF(CR144=1,CR120*CR120*1000/(3600*3600*(Results!$C$46+CR110)),CS97)</f>
        <v>2.1579747693415441</v>
      </c>
      <c r="CT98" s="26">
        <f>IF(CS144=1,CS120*CS120*1000/(3600*3600*(Results!$C$46+CS110)),CT97)</f>
        <v>2.2245814374598178</v>
      </c>
      <c r="CU98" s="26">
        <f>IF(CT144=1,CT120*CT120*1000/(3600*3600*(Results!$C$46+CT110)),CU97)</f>
        <v>2.2938590983987135</v>
      </c>
      <c r="CV98" s="26">
        <f>IF(CU144=1,CU120*CU120*1000/(3600*3600*(Results!$C$46+CU110)),CV97)</f>
        <v>2.3652113593898338</v>
      </c>
      <c r="CW98" s="26">
        <f>IF(CV144=1,CV120*CV120*1000/(3600*3600*(Results!$C$46+CV110)),CW97)</f>
        <v>2.439013624395221</v>
      </c>
      <c r="CX98" s="26">
        <f>IF(CW144=1,CW120*CW120*1000/(3600*3600*(Results!$C$46+CW110)),CX97)</f>
        <v>2.5156707159390868</v>
      </c>
      <c r="CY98" s="26">
        <f>IF(CX144=1,CX120*CX120*1000/(3600*3600*(Results!$C$46+CX110)),CY97)</f>
        <v>2.594565941092343</v>
      </c>
      <c r="CZ98" s="26">
        <f>IF(CY144=1,CY120*CY120*1000/(3600*3600*(Results!$C$46+CY110)),CZ97)</f>
        <v>2.6761011415522109</v>
      </c>
      <c r="DA98" s="26">
        <f>IF(CZ144=1,CZ120*CZ120*1000/(3600*3600*(Results!$C$46+CZ110)),DA97)</f>
        <v>2.760700765166046</v>
      </c>
      <c r="DB98" s="26">
        <f>IF(DA144=1,DA120*DA120*1000/(3600*3600*(Results!$C$46+DA110)),DB97)</f>
        <v>2.8480837652536173</v>
      </c>
      <c r="DC98" s="26">
        <f>IF(DB144=1,DB120*DB120*1000/(3600*3600*(Results!$C$46+DB110)),DC97)</f>
        <v>2.9386884598314538</v>
      </c>
      <c r="DD98" s="26">
        <f>IF(DC144=1,DC120*DC120*1000/(3600*3600*(Results!$C$46+DC110)),DD97)</f>
        <v>3.0322253464858022</v>
      </c>
      <c r="DE98" s="26">
        <f>IF(DD144=1,DD120*DD120*1000/(3600*3600*(Results!$C$46+DD110)),DE97)</f>
        <v>3.1295291186563867</v>
      </c>
      <c r="DF98" s="26">
        <f>IF(DE144=1,DE120*DE120*1000/(3600*3600*(Results!$C$46+DE110)),DF97)</f>
        <v>3.2303195878197362</v>
      </c>
      <c r="DG98" s="26">
        <f>IF(DF144=1,DF120*DF120*1000/(3600*3600*(Results!$C$46+DF110)),DG97)</f>
        <v>3.3346885651475064</v>
      </c>
      <c r="DH98" s="26">
        <f>IF(DG144=1,DG120*DG120*1000/(3600*3600*(Results!$C$46+DG110)),DH97)</f>
        <v>3.4431303379542335</v>
      </c>
      <c r="DI98" s="26">
        <f>IF(DH144=1,DH120*DH120*1000/(3600*3600*(Results!$C$46+DH110)),DI97)</f>
        <v>3.5557595352349143</v>
      </c>
      <c r="DJ98" s="26">
        <f>IF(DI144=1,DI120*DI120*1000/(3600*3600*(Results!$C$46+DI110)),DJ97)</f>
        <v>3.6722793360441877</v>
      </c>
      <c r="DK98" s="26">
        <f>IF(DJ144=1,DJ120*DJ120*1000/(3600*3600*(Results!$C$46+DJ110)),DK97)</f>
        <v>3.7940509880846935</v>
      </c>
      <c r="DL98" s="26">
        <f>IF(DK144=1,DK120*DK120*1000/(3600*3600*(Results!$C$46+DK110)),DL97)</f>
        <v>3.9203823561699442</v>
      </c>
      <c r="DM98" s="26">
        <f>IF(DL144=1,DL120*DL120*1000/(3600*3600*(Results!$C$46+DL110)),DM97)</f>
        <v>4.0513982274020357</v>
      </c>
      <c r="DN98" s="26">
        <f>IF(DM144=1,DM120*DM120*1000/(3600*3600*(Results!$C$46+DM110)),DN97)</f>
        <v>4.1885517266048824</v>
      </c>
      <c r="DO98" s="26">
        <f>IF(DN144=1,DN120*DN120*1000/(3600*3600*(Results!$C$46+DN110)),DO97)</f>
        <v>4.3306908537240361</v>
      </c>
      <c r="DP98" s="26">
        <f>IF(DO144=1,DO120*DO120*1000/(3600*3600*(Results!$C$46+DO110)),DP97)</f>
        <v>4.4793199500425551</v>
      </c>
      <c r="DQ98" s="26">
        <f>IF(DP144=1,DP120*DP120*1000/(3600*3600*(Results!$C$46+DP110)),DQ97)</f>
        <v>4.6346445586269285</v>
      </c>
      <c r="DR98" s="26">
        <f>IF(DQ144=1,DQ120*DQ120*1000/(3600*3600*(Results!$C$46+DQ110)),DR97)</f>
        <v>4.7964026540324092</v>
      </c>
      <c r="DS98" s="26">
        <f>IF(DR144=1,DR120*DR120*1000/(3600*3600*(Results!$C$46+DR110)),DS97)</f>
        <v>4.9652670975476587</v>
      </c>
      <c r="DT98" s="26">
        <f>IF(DS144=1,DS120*DS120*1000/(3600*3600*(Results!$C$46+DS110)),DT97)</f>
        <v>5.1419487248339033</v>
      </c>
      <c r="DU98" s="26">
        <f>IF(DT144=1,DT120*DT120*1000/(3600*3600*(Results!$C$46+DT110)),DU97)</f>
        <v>5.3271985119445349</v>
      </c>
      <c r="DV98" s="26">
        <f>IF(DU144=1,DU120*DU120*1000/(3600*3600*(Results!$C$46+DU110)),DV97)</f>
        <v>5.5213024801031496</v>
      </c>
      <c r="DW98" s="26">
        <f>IF(DV144=1,DV120*DV120*1000/(3600*3600*(Results!$C$46+DV110)),DW97)</f>
        <v>5.7245546371819591</v>
      </c>
      <c r="DX98" s="26">
        <f>IF(DW144=1,DW120*DW120*1000/(3600*3600*(Results!$C$46+DW110)),DX97)</f>
        <v>5.9383094254290931</v>
      </c>
      <c r="DY98" s="26">
        <f>IF(DX144=1,DX120*DX120*1000/(3600*3600*(Results!$C$46+DX110)),DY97)</f>
        <v>6.1629354688996436</v>
      </c>
      <c r="DZ98" s="26">
        <f>IF(DY144=1,DY120*DY120*1000/(3600*3600*(Results!$C$46+DY110)),DZ97)</f>
        <v>6.3993587805119718</v>
      </c>
      <c r="EA98" s="26">
        <f>IF(DZ144=1,DZ120*DZ120*1000/(3600*3600*(Results!$C$46+DZ110)),EA97)</f>
        <v>6.6480014792800652</v>
      </c>
      <c r="EB98" s="26">
        <f>IF(EA144=1,EA120*EA120*1000/(3600*3600*(Results!$C$46+EA110)),EB97)</f>
        <v>6.9110014899734287</v>
      </c>
      <c r="EC98" s="26">
        <f>IF(EB144=1,EB120*EB120*1000/(3600*3600*(Results!$C$46+EB110)),EC97)</f>
        <v>7.1894862714066683</v>
      </c>
      <c r="ED98" s="26">
        <f>IF(EC144=1,EC120*EC120*1000/(3600*3600*(Results!$C$46+EC110)),ED97)</f>
        <v>7.4834674354238215</v>
      </c>
      <c r="EE98" s="26">
        <f>IF(ED144=1,ED120*ED120*1000/(3600*3600*(Results!$C$46+ED110)),EE97)</f>
        <v>7.7960069088470814</v>
      </c>
      <c r="EF98" s="26">
        <f>IF(EE144=1,EE120*EE120*1000/(3600*3600*(Results!$C$46+EE110)),EF97)</f>
        <v>8.1285535831050186</v>
      </c>
      <c r="EG98" s="26">
        <f>IF(EF144=1,EF120*EF120*1000/(3600*3600*(Results!$C$46+EF110)),EG97)</f>
        <v>8.4832140119277035</v>
      </c>
      <c r="EH98" s="26">
        <f>IF(EG144=1,EG120*EG120*1000/(3600*3600*(Results!$C$46+EG110)),EH97)</f>
        <v>8.8294810231218577</v>
      </c>
      <c r="EI98" s="26">
        <f>IF(EH144=1,EH120*EH120*1000/(3600*3600*(Results!$C$46+EH110)),EI97)</f>
        <v>8.8468737828962887</v>
      </c>
      <c r="EJ98" s="26">
        <f>IF(EI144=1,EI120*EI120*1000/(3600*3600*(Results!$C$46+EI110)),EJ97)</f>
        <v>8.8642869396585784</v>
      </c>
      <c r="EK98" s="26">
        <f>IF(EJ144=1,EJ120*EJ120*1000/(3600*3600*(Results!$C$46+EJ110)),EK97)</f>
        <v>8.8810767358717015</v>
      </c>
      <c r="EL98" s="26">
        <f>IF(EK144=1,EK120*EK120*1000/(3600*3600*(Results!$C$46+EK110)),EL97)</f>
        <v>8.8985294854467707</v>
      </c>
      <c r="EM98" s="26">
        <f>IF(EL144=1,EL120*EL120*1000/(3600*3600*(Results!$C$46+EL110)),EM97)</f>
        <v>8.9160020655316767</v>
      </c>
      <c r="EN98" s="26">
        <f>IF(EM144=1,EM120*EM120*1000/(3600*3600*(Results!$C$46+EM110)),EN97)</f>
        <v>8.9328488325426196</v>
      </c>
      <c r="EO98" s="26">
        <f>IF(EN144=1,EN120*EN120*1000/(3600*3600*(Results!$C$46+EN110)),EO97)</f>
        <v>8.9503598561155773</v>
      </c>
      <c r="EP98" s="26">
        <f>IF(EO144=1,EO120*EO120*1000/(3600*3600*(Results!$C$46+EO110)),EP97)</f>
        <v>8.9678901279129413</v>
      </c>
      <c r="EQ98" s="26">
        <f>IF(EP144=1,EP120*EP120*1000/(3600*3600*(Results!$C$46+EP110)),EQ97)</f>
        <v>8.9847921167240941</v>
      </c>
      <c r="ER98" s="26">
        <f>IF(EQ144=1,EQ120*EQ120*1000/(3600*3600*(Results!$C$46+EQ110)),ER97)</f>
        <v>9.0023496866683246</v>
      </c>
      <c r="ES98" s="26">
        <f>IF(ER144=1,ER120*ER120*1000/(3600*3600*(Results!$C$46+ER110)),ES97)</f>
        <v>9.0199081876308149</v>
      </c>
      <c r="ET98" s="26">
        <f>IF(ES144=1,ES120*ES120*1000/(3600*3600*(Results!$C$46+ES110)),ET97)</f>
        <v>9.0368221462313603</v>
      </c>
      <c r="EU98" s="26">
        <f>IF(ET144=1,ET120*ET120*1000/(3600*3600*(Results!$C$46+ET110)),EU97)</f>
        <v>9.0543921686012272</v>
      </c>
      <c r="EV98" s="26">
        <f>IF(EU144=1,EU120*EU120*1000/(3600*3600*(Results!$C$46+EU110)),EV97)</f>
        <v>9.0713213566894915</v>
      </c>
      <c r="EW98" s="26">
        <f>IF(EV144=1,EV120*EV120*1000/(3600*3600*(Results!$C$46+EV110)),EW97)</f>
        <v>9.088911580166716</v>
      </c>
      <c r="EX98" s="26">
        <f>IF(EW144=1,EW120*EW120*1000/(3600*3600*(Results!$C$46+EW110)),EX97)</f>
        <v>9.1058625425041413</v>
      </c>
      <c r="EY98" s="26">
        <f>IF(EX144=1,EX120*EX120*1000/(3600*3600*(Results!$C$46+EX110)),EY97)</f>
        <v>9.1052224707069911</v>
      </c>
      <c r="EZ98" s="26">
        <f>IF(EY144=1,EY120*EY120*1000/(3600*3600*(Results!$C$46+EY110)),EZ97)</f>
        <v>9.1045795225520578</v>
      </c>
      <c r="FA98" s="26">
        <f>IF(EZ144=1,EZ120*EZ120*1000/(3600*3600*(Results!$C$46+EZ110)),FA97)</f>
        <v>9.1039344224900045</v>
      </c>
      <c r="FB98" s="26">
        <f>IF(FA144=1,FA120*FA120*1000/(3600*3600*(Results!$C$46+FA110)),FB97)</f>
        <v>9.1032876065022901</v>
      </c>
      <c r="FC98" s="26">
        <f>IF(FB144=1,FB120*FB120*1000/(3600*3600*(Results!$C$46+FB110)),FC97)</f>
        <v>9.1026391913349336</v>
      </c>
      <c r="FD98" s="26">
        <f>IF(FC144=1,FC120*FC120*1000/(3600*3600*(Results!$C$46+FC110)),FD97)</f>
        <v>9.1026407149266682</v>
      </c>
      <c r="FE98" s="26">
        <f>IF(FD144=1,FD120*FD120*1000/(3600*3600*(Results!$C$46+FD110)),FE97)</f>
        <v>9.1026405964149184</v>
      </c>
      <c r="FF98" s="26">
        <f>IF(FE144=1,FE120*FE120*1000/(3600*3600*(Results!$C$46+FE110)),FF97)</f>
        <v>9.1026396555091331</v>
      </c>
      <c r="FG98" s="26">
        <f>IF(FF144=1,FF120*FF120*1000/(3600*3600*(Results!$C$46+FF110)),FG97)</f>
        <v>9.1026387158231614</v>
      </c>
      <c r="FH98" s="26">
        <f>IF(FG144=1,FG120*FG120*1000/(3600*3600*(Results!$C$46+FG110)),FH97)</f>
        <v>9.1026377773453593</v>
      </c>
      <c r="FI98" s="26">
        <f>IF(FH144=1,FH120*FH120*1000/(3600*3600*(Results!$C$46+FH110)),FI97)</f>
        <v>9.1026368400641022</v>
      </c>
      <c r="FJ98" s="26">
        <f>IF(FI144=1,FI120*FI120*1000/(3600*3600*(Results!$C$46+FI110)),FJ97)</f>
        <v>9.1026359039677764</v>
      </c>
      <c r="FK98" s="26">
        <f>IF(FJ144=1,FJ120*FJ120*1000/(3600*3600*(Results!$C$46+FJ110)),FK97)</f>
        <v>9.1026349690447894</v>
      </c>
      <c r="FL98" s="26">
        <f>IF(FK144=1,FK120*FK120*1000/(3600*3600*(Results!$C$46+FK110)),FL97)</f>
        <v>9.1026340352835593</v>
      </c>
      <c r="FM98" s="26">
        <f>IF(FL144=1,FL120*FL120*1000/(3600*3600*(Results!$C$46+FL110)),FM97)</f>
        <v>9.1026331026725131</v>
      </c>
      <c r="FN98" s="26">
        <f>IF(FM144=1,FM120*FM120*1000/(3600*3600*(Results!$C$46+FM110)),FN97)</f>
        <v>9.1026321712001028</v>
      </c>
      <c r="FO98" s="26">
        <f>IF(FN144=1,FN120*FN120*1000/(3600*3600*(Results!$C$46+FN110)),FO97)</f>
        <v>9.1026312408547874</v>
      </c>
      <c r="FP98" s="26">
        <f>IF(FO144=1,FO120*FO120*1000/(3600*3600*(Results!$C$46+FO110)),FP97)</f>
        <v>9.1026303116250418</v>
      </c>
      <c r="FQ98" s="26">
        <f>IF(FP144=1,FP120*FP120*1000/(3600*3600*(Results!$C$46+FP110)),FQ97)</f>
        <v>9.102629383499357</v>
      </c>
      <c r="FR98" s="26">
        <f>IF(FQ144=1,FQ120*FQ120*1000/(3600*3600*(Results!$C$46+FQ110)),FR97)</f>
        <v>9.1026284564662312</v>
      </c>
      <c r="FS98" s="26">
        <f>IF(FR144=1,FR120*FR120*1000/(3600*3600*(Results!$C$46+FR110)),FS97)</f>
        <v>9.1026275305141855</v>
      </c>
      <c r="FT98" s="26">
        <f>IF(FS144=1,FS120*FS120*1000/(3600*3600*(Results!$C$46+FS110)),FT97)</f>
        <v>9.1026266056317464</v>
      </c>
      <c r="FU98" s="26">
        <f>IF(FT144=1,FT120*FT120*1000/(3600*3600*(Results!$C$46+FT110)),FU97)</f>
        <v>9.10262568180746</v>
      </c>
      <c r="FV98" s="26">
        <f>IF(FU144=1,FU120*FU120*1000/(3600*3600*(Results!$C$46+FU110)),FV97)</f>
        <v>9.1026247590298794</v>
      </c>
      <c r="FW98" s="26">
        <f>IF(FV144=1,FV120*FV120*1000/(3600*3600*(Results!$C$46+FV110)),FW97)</f>
        <v>9.1026238372875756</v>
      </c>
      <c r="FX98" s="26">
        <f>IF(FW144=1,FW120*FW120*1000/(3600*3600*(Results!$C$46+FW110)),FX97)</f>
        <v>9.1026229165691301</v>
      </c>
      <c r="FY98" s="26">
        <f>IF(FX144=1,FX120*FX120*1000/(3600*3600*(Results!$C$46+FX110)),FY97)</f>
        <v>9.1026219968631406</v>
      </c>
      <c r="FZ98" s="26">
        <f>IF(FY144=1,FY120*FY120*1000/(3600*3600*(Results!$C$46+FY110)),FZ97)</f>
        <v>9.1026210781582098</v>
      </c>
      <c r="GA98" s="26">
        <f>IF(FZ144=1,FZ120*FZ120*1000/(3600*3600*(Results!$C$46+FZ110)),GA97)</f>
        <v>9.102620160442962</v>
      </c>
      <c r="GB98" s="26">
        <f>IF(GA144=1,GA120*GA120*1000/(3600*3600*(Results!$C$46+GA110)),GB97)</f>
        <v>9.1026192437060285</v>
      </c>
      <c r="GC98" s="26">
        <f>IF(GB144=1,GB120*GB120*1000/(3600*3600*(Results!$C$46+GB110)),GC97)</f>
        <v>9.1026183279360531</v>
      </c>
      <c r="GD98" s="26">
        <f>IF(GC144=1,GC120*GC120*1000/(3600*3600*(Results!$C$46+GC110)),GD97)</f>
        <v>9.1026174131216901</v>
      </c>
      <c r="GE98" s="26">
        <f>IF(GD144=1,GD120*GD120*1000/(3600*3600*(Results!$C$46+GD110)),GE97)</f>
        <v>9.1026164992516136</v>
      </c>
      <c r="GF98" s="26">
        <f>IF(GE144=1,GE120*GE120*1000/(3600*3600*(Results!$C$46+GE110)),GF97)</f>
        <v>9.1026155863144993</v>
      </c>
      <c r="GG98" s="26">
        <f>IF(GF144=1,GF120*GF120*1000/(3600*3600*(Results!$C$46+GF110)),GG97)</f>
        <v>9.1026146742990424</v>
      </c>
      <c r="GH98" s="26">
        <f>IF(GG144=1,GG120*GG120*1000/(3600*3600*(Results!$C$46+GG110)),GH97)</f>
        <v>9.1026137631939434</v>
      </c>
      <c r="GI98" s="26">
        <f>IF(GH144=1,GH120*GH120*1000/(3600*3600*(Results!$C$46+GH110)),GI97)</f>
        <v>9.1026128529879209</v>
      </c>
      <c r="GJ98" s="26">
        <f>IF(GI144=1,GI120*GI120*1000/(3600*3600*(Results!$C$46+GI110)),GJ97)</f>
        <v>9.1026119436696966</v>
      </c>
      <c r="GK98" s="26">
        <f>IF(GJ144=1,GJ120*GJ120*1000/(3600*3600*(Results!$C$46+GJ110)),GK97)</f>
        <v>9.1026110352280121</v>
      </c>
      <c r="GL98" s="26">
        <f>IF(GK144=1,GK120*GK120*1000/(3600*3600*(Results!$C$46+GK110)),GL97)</f>
        <v>9.1026101276516087</v>
      </c>
      <c r="GM98" s="26">
        <f>IF(GL144=1,GL120*GL120*1000/(3600*3600*(Results!$C$46+GL110)),GM97)</f>
        <v>9.1026092209292528</v>
      </c>
      <c r="GN98" s="26">
        <f>IF(GM144=1,GM120*GM120*1000/(3600*3600*(Results!$C$46+GM110)),GN97)</f>
        <v>9.102608315049709</v>
      </c>
      <c r="GO98" s="26">
        <f>IF(GN144=1,GN120*GN120*1000/(3600*3600*(Results!$C$46+GN110)),GO97)</f>
        <v>9.1026074100017578</v>
      </c>
      <c r="GP98" s="26">
        <f>IF(GO144=1,GO120*GO120*1000/(3600*3600*(Results!$C$46+GO110)),GP97)</f>
        <v>9.1026065057741921</v>
      </c>
      <c r="GQ98" s="26">
        <f>IF(GP144=1,GP120*GP120*1000/(3600*3600*(Results!$C$46+GP110)),GQ97)</f>
        <v>9.1026056023558102</v>
      </c>
      <c r="GR98" s="26">
        <f>IF(GQ144=1,GQ120*GQ120*1000/(3600*3600*(Results!$C$46+GQ110)),GR97)</f>
        <v>9.1026046997354229</v>
      </c>
      <c r="GS98" s="26">
        <f>IF(GR144=1,GR120*GR120*1000/(3600*3600*(Results!$C$46+GR110)),GS97)</f>
        <v>9.1026037979018515</v>
      </c>
      <c r="GT98" s="26">
        <f>IF(GS144=1,GS120*GS120*1000/(3600*3600*(Results!$C$46+GS110)),GT97)</f>
        <v>9.1026028968439263</v>
      </c>
      <c r="GU98" s="26">
        <f>IF(GT144=1,GT120*GT120*1000/(3600*3600*(Results!$C$46+GT110)),GU97)</f>
        <v>9.1026019965504883</v>
      </c>
      <c r="GV98" s="26">
        <f>IF(GU144=1,GU120*GU120*1000/(3600*3600*(Results!$C$46+GU110)),GV97)</f>
        <v>9.1026010970103854</v>
      </c>
      <c r="GW98" s="26">
        <f>IF(GV144=1,GV120*GV120*1000/(3600*3600*(Results!$C$46+GV110)),GW97)</f>
        <v>9.10260019821248</v>
      </c>
      <c r="GX98" s="26">
        <f>IF(GW144=1,GW120*GW120*1000/(3600*3600*(Results!$C$46+GW110)),GX97)</f>
        <v>9.102599300145636</v>
      </c>
      <c r="GY98" s="26">
        <f>IF(GX144=1,GX120*GX120*1000/(3600*3600*(Results!$C$46+GX110)),GY97)</f>
        <v>9.1025984027987334</v>
      </c>
      <c r="GZ98" s="26">
        <f>IF(GY144=1,GY120*GY120*1000/(3600*3600*(Results!$C$46+GY110)),GZ97)</f>
        <v>9.1025975061606594</v>
      </c>
      <c r="HA98" s="26">
        <f>IF(GZ144=1,GZ120*GZ120*1000/(3600*3600*(Results!$C$46+GZ110)),HA97)</f>
        <v>9.1025966102203082</v>
      </c>
      <c r="HB98" s="26">
        <f>IF(HA144=1,HA120*HA120*1000/(3600*3600*(Results!$C$46+HA110)),HB97)</f>
        <v>9.1025957149665846</v>
      </c>
      <c r="HC98" s="26">
        <f>IF(HB144=1,HB120*HB120*1000/(3600*3600*(Results!$C$46+HB110)),HC97)</f>
        <v>9.1025948203883971</v>
      </c>
      <c r="HD98" s="26">
        <f>IF(HC144=1,HC120*HC120*1000/(3600*3600*(Results!$C$46+HC110)),HD97)</f>
        <v>9.1025939264746754</v>
      </c>
      <c r="HE98" s="26">
        <f>IF(HD144=1,HD120*HD120*1000/(3600*3600*(Results!$C$46+HD110)),HE97)</f>
        <v>9.1025930332143403</v>
      </c>
      <c r="HF98" s="26">
        <f>IF(HE144=1,HE120*HE120*1000/(3600*3600*(Results!$C$46+HE110)),HF97)</f>
        <v>9.1025921405963341</v>
      </c>
      <c r="HG98" s="26">
        <f>IF(HF144=1,HF120*HF120*1000/(3600*3600*(Results!$C$46+HF110)),HG97)</f>
        <v>9.1025912486096008</v>
      </c>
      <c r="HH98" s="26">
        <f>IF(HG144=1,HG120*HG120*1000/(3600*3600*(Results!$C$46+HG110)),HH97)</f>
        <v>9.1025903572430948</v>
      </c>
      <c r="HI98" s="26">
        <f>IF(HH144=1,HH120*HH120*1000/(3600*3600*(Results!$C$46+HH110)),HI97)</f>
        <v>9.1025894664857763</v>
      </c>
      <c r="HJ98" s="26">
        <f>IF(HI144=1,HI120*HI120*1000/(3600*3600*(Results!$C$46+HI110)),HJ97)</f>
        <v>9.1025885763266174</v>
      </c>
      <c r="HK98" s="26">
        <f>IF(HJ144=1,HJ120*HJ120*1000/(3600*3600*(Results!$C$46+HJ110)),HK97)</f>
        <v>9.102587686754589</v>
      </c>
      <c r="HL98" s="26">
        <f>IF(HK144=1,HK120*HK120*1000/(3600*3600*(Results!$C$46+HK110)),HL97)</f>
        <v>9.1025867977586774</v>
      </c>
      <c r="HM98" s="26">
        <f>IF(HL144=1,HL120*HL120*1000/(3600*3600*(Results!$C$46+HL110)),HM97)</f>
        <v>9.1025859093278747</v>
      </c>
      <c r="HN98" s="26">
        <f>IF(HM144=1,HM120*HM120*1000/(3600*3600*(Results!$C$46+HM110)),HN97)</f>
        <v>9.1025850214511781</v>
      </c>
      <c r="HO98" s="26">
        <f>IF(HN144=1,HN120*HN120*1000/(3600*3600*(Results!$C$46+HN110)),HO97)</f>
        <v>9.1025841341175902</v>
      </c>
      <c r="HP98" s="26">
        <f>IF(HO144=1,HO120*HO120*1000/(3600*3600*(Results!$C$46+HO110)),HP97)</f>
        <v>9.1025832473161259</v>
      </c>
      <c r="HQ98" s="26">
        <f>IF(HP144=1,HP120*HP120*1000/(3600*3600*(Results!$C$46+HP110)),HQ97)</f>
        <v>9.1025823610358039</v>
      </c>
      <c r="HR98" s="26">
        <f>IF(HQ144=1,HQ120*HQ120*1000/(3600*3600*(Results!$C$46+HQ110)),HR97)</f>
        <v>9.102581475265648</v>
      </c>
      <c r="HS98" s="26">
        <f>IF(HR144=1,HR120*HR120*1000/(3600*3600*(Results!$C$46+HR110)),HS97)</f>
        <v>9.1025805899946874</v>
      </c>
      <c r="HT98" s="26">
        <f>IF(HS144=1,HS120*HS120*1000/(3600*3600*(Results!$C$46+HS110)),HT97)</f>
        <v>9.1025797052119621</v>
      </c>
      <c r="HU98" s="26">
        <f>IF(HT144=1,HT120*HT120*1000/(3600*3600*(Results!$C$46+HT110)),HU97)</f>
        <v>9.1025788209065155</v>
      </c>
      <c r="HV98" s="26">
        <f>IF(HU144=1,HU120*HU120*1000/(3600*3600*(Results!$C$46+HU110)),HV97)</f>
        <v>9.1025779370673963</v>
      </c>
      <c r="HW98" s="26">
        <f>IF(HV144=1,HV120*HV120*1000/(3600*3600*(Results!$C$46+HV110)),HW97)</f>
        <v>9.1025770536836621</v>
      </c>
      <c r="HX98" s="26">
        <f>IF(HW144=1,HW120*HW120*1000/(3600*3600*(Results!$C$46+HW110)),HX97)</f>
        <v>9.1025761707443724</v>
      </c>
      <c r="HY98" s="26">
        <f>IF(HX144=1,HX120*HX120*1000/(3600*3600*(Results!$C$46+HX110)),HY97)</f>
        <v>9.1025752882385937</v>
      </c>
      <c r="HZ98" s="26">
        <f>IF(HY144=1,HY120*HY120*1000/(3600*3600*(Results!$C$46+HY110)),HZ97)</f>
        <v>9.1025744061554015</v>
      </c>
      <c r="IA98" s="26">
        <f>IF(HZ144=1,HZ120*HZ120*1000/(3600*3600*(Results!$C$46+HZ110)),IA97)</f>
        <v>9.1025735244838675</v>
      </c>
      <c r="IB98" s="26">
        <f>IF(IA144=1,IA120*IA120*1000/(3600*3600*(Results!$C$46+IA110)),IB97)</f>
        <v>9.1025726432130813</v>
      </c>
      <c r="IC98" s="26">
        <f>IF(IB144=1,IB120*IB120*1000/(3600*3600*(Results!$C$46+IB110)),IC97)</f>
        <v>9.1025717623321256</v>
      </c>
      <c r="ID98" s="26">
        <f>IF(IC144=1,IC120*IC120*1000/(3600*3600*(Results!$C$46+IC110)),ID97)</f>
        <v>9.1025708818300934</v>
      </c>
      <c r="IE98" s="26">
        <f>IF(ID144=1,ID120*ID120*1000/(3600*3600*(Results!$C$46+ID110)),IE97)</f>
        <v>9.1025700016960833</v>
      </c>
      <c r="IF98" s="26">
        <f>IF(IE144=1,IE120*IE120*1000/(3600*3600*(Results!$C$46+IE110)),IF97)</f>
        <v>9.1025691219191991</v>
      </c>
      <c r="IG98" s="26">
        <f>IF(IF144=1,IF120*IF120*1000/(3600*3600*(Results!$C$46+IF110)),IG97)</f>
        <v>9.1025682424885481</v>
      </c>
      <c r="IH98" s="26">
        <f>IF(IG144=1,IG120*IG120*1000/(3600*3600*(Results!$C$46+IG110)),IH97)</f>
        <v>9.1025673633932378</v>
      </c>
      <c r="II98" s="26">
        <f>IF(IH144=1,IH120*IH120*1000/(3600*3600*(Results!$C$46+IH110)),II97)</f>
        <v>9.1025664846223826</v>
      </c>
      <c r="IJ98" s="26">
        <f>IF(II144=1,II120*II120*1000/(3600*3600*(Results!$C$46+II110)),IJ97)</f>
        <v>9.1025656061651059</v>
      </c>
      <c r="IK98" s="26">
        <f>IF(IJ144=1,IJ120*IJ120*1000/(3600*3600*(Results!$C$46+IJ110)),IK97)</f>
        <v>9.1025647280105293</v>
      </c>
      <c r="IL98" s="26">
        <f>IF(IK144=1,IK120*IK120*1000/(3600*3600*(Results!$C$46+IK110)),IL97)</f>
        <v>9.1025638501477797</v>
      </c>
      <c r="IM98" s="26">
        <f>IF(IL144=1,IL120*IL120*1000/(3600*3600*(Results!$C$46+IL110)),IM97)</f>
        <v>9.102562972565984</v>
      </c>
      <c r="IN98" s="26">
        <f>IF(IM144=1,IM120*IM120*1000/(3600*3600*(Results!$C$46+IM110)),IN97)</f>
        <v>9.1025620952542852</v>
      </c>
      <c r="IO98" s="26">
        <f>IF(IN144=1,IN120*IN120*1000/(3600*3600*(Results!$C$46+IN110)),IO97)</f>
        <v>9.1025612182018136</v>
      </c>
      <c r="IP98" s="26">
        <f>IF(IO144=1,IO120*IO120*1000/(3600*3600*(Results!$C$46+IO110)),IP97)</f>
        <v>9.1025603413977123</v>
      </c>
      <c r="IQ98" s="26">
        <f>IF(IP144=1,IP120*IP120*1000/(3600*3600*(Results!$C$46+IP110)),IQ97)</f>
        <v>9.1025594648311277</v>
      </c>
      <c r="IR98" s="26">
        <f>IF(IQ144=1,IQ120*IQ120*1000/(3600*3600*(Results!$C$46+IQ110)),IR97)</f>
        <v>9.1025585884912044</v>
      </c>
    </row>
    <row r="99" spans="1:252" s="3" customFormat="1" hidden="1" x14ac:dyDescent="0.25">
      <c r="A99" s="198"/>
      <c r="B99" s="26">
        <f>Results!$C$47</f>
        <v>9.8000000000000007</v>
      </c>
      <c r="C99" s="26">
        <f>Results!$C$47*(Results!$C$46*Results!$C$46)/((Results!$C$46+B110)*(Results!$C$46+B110))</f>
        <v>9.8000000000000007</v>
      </c>
      <c r="D99" s="26">
        <f>Results!$C$47*(Results!$C$46*Results!$C$46)/((Results!$C$46+C110)*(Results!$C$46+C110))</f>
        <v>9.7999130459396699</v>
      </c>
      <c r="E99" s="26">
        <f>Results!$C$47*(Results!$C$46*Results!$C$46)/((Results!$C$46+D110)*(Results!$C$46+D110))</f>
        <v>9.7996490145197921</v>
      </c>
      <c r="F99" s="26">
        <f>Results!$C$47*(Results!$C$46*Results!$C$46)/((Results!$C$46+E110)*(Results!$C$46+E110))</f>
        <v>9.7992014811586436</v>
      </c>
      <c r="G99" s="26">
        <f>Results!$C$47*(Results!$C$46*Results!$C$46)/((Results!$C$46+F110)*(Results!$C$46+F110))</f>
        <v>9.7985638465134688</v>
      </c>
      <c r="H99" s="26">
        <f>Results!$C$47*(Results!$C$46*Results!$C$46)/((Results!$C$46+G110)*(Results!$C$46+G110))</f>
        <v>9.797729331960733</v>
      </c>
      <c r="I99" s="26">
        <f>Results!$C$47*(Results!$C$46*Results!$C$46)/((Results!$C$46+H110)*(Results!$C$46+H110))</f>
        <v>9.7966909760237524</v>
      </c>
      <c r="J99" s="26">
        <f>Results!$C$47*(Results!$C$46*Results!$C$46)/((Results!$C$46+I110)*(Results!$C$46+I110))</f>
        <v>9.7954416319531958</v>
      </c>
      <c r="K99" s="26">
        <f>Results!$C$47*(Results!$C$46*Results!$C$46)/((Results!$C$46+J110)*(Results!$C$46+J110))</f>
        <v>9.7939739666947165</v>
      </c>
      <c r="L99" s="26">
        <f>Results!$C$47*(Results!$C$46*Results!$C$46)/((Results!$C$46+K110)*(Results!$C$46+K110))</f>
        <v>9.7922804615106323</v>
      </c>
      <c r="M99" s="26">
        <f>Results!$C$47*(Results!$C$46*Results!$C$46)/((Results!$C$46+L110)*(Results!$C$46+L110))</f>
        <v>9.7903534145524951</v>
      </c>
      <c r="N99" s="26">
        <f>Results!$C$47*(Results!$C$46*Results!$C$46)/((Results!$C$46+M110)*(Results!$C$46+M110))</f>
        <v>9.7881849457330237</v>
      </c>
      <c r="O99" s="26">
        <f>Results!$C$47*(Results!$C$46*Results!$C$46)/((Results!$C$46+N110)*(Results!$C$46+N110))</f>
        <v>9.785767004275062</v>
      </c>
      <c r="P99" s="26">
        <f>Results!$C$47*(Results!$C$46*Results!$C$46)/((Results!$C$46+O110)*(Results!$C$46+O110))</f>
        <v>9.7830913793642349</v>
      </c>
      <c r="Q99" s="26">
        <f>Results!$C$47*(Results!$C$46*Results!$C$46)/((Results!$C$46+P110)*(Results!$C$46+P110))</f>
        <v>9.7801497143994087</v>
      </c>
      <c r="R99" s="26">
        <f>Results!$C$47*(Results!$C$46*Results!$C$46)/((Results!$C$46+Q110)*(Results!$C$46+Q110))</f>
        <v>9.7769335253280829</v>
      </c>
      <c r="S99" s="26">
        <f>Results!$C$47*(Results!$C$46*Results!$C$46)/((Results!$C$46+R110)*(Results!$C$46+R110))</f>
        <v>9.7734342237079659</v>
      </c>
      <c r="T99" s="26">
        <f>Results!$C$47*(Results!$C$46*Results!$C$46)/((Results!$C$46+S110)*(Results!$C$46+S110))</f>
        <v>9.7696431451853911</v>
      </c>
      <c r="U99" s="26">
        <f>Results!$C$47*(Results!$C$46*Results!$C$46)/((Results!$C$46+T110)*(Results!$C$46+T110))</f>
        <v>9.765551584022468</v>
      </c>
      <c r="V99" s="26">
        <f>Results!$C$47*(Results!$C$46*Results!$C$46)/((Results!$C$46+U110)*(Results!$C$46+U110))</f>
        <v>9.76115083444048</v>
      </c>
      <c r="W99" s="26">
        <f>Results!$C$47*(Results!$C$46*Results!$C$46)/((Results!$C$46+V110)*(Results!$C$46+V110))</f>
        <v>9.7564322397030843</v>
      </c>
      <c r="X99" s="26">
        <f>Results!$C$47*(Results!$C$46*Results!$C$46)/((Results!$C$46+W110)*(Results!$C$46+W110))</f>
        <v>9.7513872498884471</v>
      </c>
      <c r="Y99" s="26">
        <f>Results!$C$47*(Results!$C$46*Results!$C$46)/((Results!$C$46+X110)*(Results!$C$46+X110))</f>
        <v>9.7460074892033539</v>
      </c>
      <c r="Z99" s="26">
        <f>Results!$C$47*(Results!$C$46*Results!$C$46)/((Results!$C$46+Y110)*(Results!$C$46+Y110))</f>
        <v>9.7402848338056192</v>
      </c>
      <c r="AA99" s="26">
        <f>Results!$C$47*(Results!$C$46*Results!$C$46)/((Results!$C$46+Z110)*(Results!$C$46+Z110))</f>
        <v>9.7342115013593364</v>
      </c>
      <c r="AB99" s="26">
        <f>Results!$C$47*(Results!$C$46*Results!$C$46)/((Results!$C$46+AA110)*(Results!$C$46+AA110))</f>
        <v>9.7277801533081316</v>
      </c>
      <c r="AC99" s="26">
        <f>Results!$C$47*(Results!$C$46*Results!$C$46)/((Results!$C$46+AB110)*(Results!$C$46+AB110))</f>
        <v>9.7209840109819936</v>
      </c>
      <c r="AD99" s="26">
        <f>Results!$C$47*(Results!$C$46*Results!$C$46)/((Results!$C$46+AC110)*(Results!$C$46+AC110))</f>
        <v>9.7138169863242716</v>
      </c>
      <c r="AE99" s="26">
        <f>Results!$C$47*(Results!$C$46*Results!$C$46)/((Results!$C$46+AD110)*(Results!$C$46+AD110))</f>
        <v>9.7062738283871948</v>
      </c>
      <c r="AF99" s="26">
        <f>Results!$C$47*(Results!$C$46*Results!$C$46)/((Results!$C$46+AE110)*(Results!$C$46+AE110))</f>
        <v>9.698350286883759</v>
      </c>
      <c r="AG99" s="26">
        <f>Results!$C$47*(Results!$C$46*Results!$C$46)/((Results!$C$46+AF110)*(Results!$C$46+AF110))</f>
        <v>9.6900432922784479</v>
      </c>
      <c r="AH99" s="26">
        <f>Results!$C$47*(Results!$C$46*Results!$C$46)/((Results!$C$46+AG110)*(Results!$C$46+AG110))</f>
        <v>9.681351154226757</v>
      </c>
      <c r="AI99" s="26">
        <f>Results!$C$47*(Results!$C$46*Results!$C$46)/((Results!$C$46+AH110)*(Results!$C$46+AH110))</f>
        <v>9.6722737773567022</v>
      </c>
      <c r="AJ99" s="26">
        <f>Results!$C$47*(Results!$C$46*Results!$C$46)/((Results!$C$46+AI110)*(Results!$C$46+AI110))</f>
        <v>9.662812894837586</v>
      </c>
      <c r="AK99" s="26">
        <f>Results!$C$47*(Results!$C$46*Results!$C$46)/((Results!$C$46+AJ110)*(Results!$C$46+AJ110))</f>
        <v>9.6529723189698142</v>
      </c>
      <c r="AL99" s="26">
        <f>Results!$C$47*(Results!$C$46*Results!$C$46)/((Results!$C$46+AK110)*(Results!$C$46+AK110))</f>
        <v>9.6427582060235135</v>
      </c>
      <c r="AM99" s="26">
        <f>Results!$C$47*(Results!$C$46*Results!$C$46)/((Results!$C$46+AL110)*(Results!$C$46+AL110))</f>
        <v>9.6321793366415225</v>
      </c>
      <c r="AN99" s="26">
        <f>Results!$C$47*(Results!$C$46*Results!$C$46)/((Results!$C$46+AM110)*(Results!$C$46+AM110))</f>
        <v>9.6212474061413022</v>
      </c>
      <c r="AO99" s="26">
        <f>Results!$C$47*(Results!$C$46*Results!$C$46)/((Results!$C$46+AN110)*(Results!$C$46+AN110))</f>
        <v>9.6099773226878202</v>
      </c>
      <c r="AP99" s="26">
        <f>Results!$C$47*(Results!$C$46*Results!$C$46)/((Results!$C$46+AO110)*(Results!$C$46+AO110))</f>
        <v>9.5983875086432437</v>
      </c>
      <c r="AQ99" s="26">
        <f>Results!$C$47*(Results!$C$46*Results!$C$46)/((Results!$C$46+AP110)*(Results!$C$46+AP110))</f>
        <v>9.5865001998757027</v>
      </c>
      <c r="AR99" s="26">
        <f>Results!$C$47*(Results!$C$46*Results!$C$46)/((Results!$C$46+AQ110)*(Results!$C$46+AQ110))</f>
        <v>9.5743417407611666</v>
      </c>
      <c r="AS99" s="26">
        <f>Results!$C$47*(Results!$C$46*Results!$C$46)/((Results!$C$46+AR110)*(Results!$C$46+AR110))</f>
        <v>9.5619428647400184</v>
      </c>
      <c r="AT99" s="26">
        <f>Results!$C$47*(Results!$C$46*Results!$C$46)/((Results!$C$46+AS110)*(Results!$C$46+AS110))</f>
        <v>9.5493389560348145</v>
      </c>
      <c r="AU99" s="26">
        <f>Results!$C$47*(Results!$C$46*Results!$C$46)/((Results!$C$46+AT110)*(Results!$C$46+AT110))</f>
        <v>9.5365702873969678</v>
      </c>
      <c r="AV99" s="26">
        <f>Results!$C$47*(Results!$C$46*Results!$C$46)/((Results!$C$46+AU110)*(Results!$C$46+AU110))</f>
        <v>9.5236822291929624</v>
      </c>
      <c r="AW99" s="26">
        <f>Results!$C$47*(Results!$C$46*Results!$C$46)/((Results!$C$46+AV110)*(Results!$C$46+AV110))</f>
        <v>9.5107254206291412</v>
      </c>
      <c r="AX99" s="26">
        <f>Results!$C$47*(Results!$C$46*Results!$C$46)/((Results!$C$46+AW110)*(Results!$C$46+AW110))</f>
        <v>9.497755905032097</v>
      </c>
      <c r="AY99" s="26">
        <f>Results!$C$47*(Results!$C$46*Results!$C$46)/((Results!$C$46+AX110)*(Results!$C$46+AX110))</f>
        <v>9.4848352279546599</v>
      </c>
      <c r="AZ99" s="26">
        <f>Results!$C$47*(Results!$C$46*Results!$C$46)/((Results!$C$46+AY110)*(Results!$C$46+AY110))</f>
        <v>9.4720064144029941</v>
      </c>
      <c r="BA99" s="26">
        <f>Results!$C$47*(Results!$C$46*Results!$C$46)/((Results!$C$46+AZ110)*(Results!$C$46+AZ110))</f>
        <v>9.4592751861973987</v>
      </c>
      <c r="BB99" s="26">
        <f>Results!$C$47*(Results!$C$46*Results!$C$46)/((Results!$C$46+BA110)*(Results!$C$46+BA110))</f>
        <v>9.4466307987343594</v>
      </c>
      <c r="BC99" s="26">
        <f>Results!$C$47*(Results!$C$46*Results!$C$46)/((Results!$C$46+BB110)*(Results!$C$46+BB110))</f>
        <v>9.4341485662830973</v>
      </c>
      <c r="BD99" s="26">
        <f>Results!$C$47*(Results!$C$46*Results!$C$46)/((Results!$C$46+BC110)*(Results!$C$46+BC110))</f>
        <v>9.4219120286519722</v>
      </c>
      <c r="BE99" s="26">
        <f>Results!$C$47*(Results!$C$46*Results!$C$46)/((Results!$C$46+BD110)*(Results!$C$46+BD110))</f>
        <v>9.4099231649987729</v>
      </c>
      <c r="BF99" s="26">
        <f>Results!$C$47*(Results!$C$46*Results!$C$46)/((Results!$C$46+BE110)*(Results!$C$46+BE110))</f>
        <v>9.398180360347153</v>
      </c>
      <c r="BG99" s="26">
        <f>Results!$C$47*(Results!$C$46*Results!$C$46)/((Results!$C$46+BF110)*(Results!$C$46+BF110))</f>
        <v>9.3866820357948075</v>
      </c>
      <c r="BH99" s="26">
        <f>Results!$C$47*(Results!$C$46*Results!$C$46)/((Results!$C$46+BG110)*(Results!$C$46+BG110))</f>
        <v>9.3754266505632664</v>
      </c>
      <c r="BI99" s="26">
        <f>Results!$C$47*(Results!$C$46*Results!$C$46)/((Results!$C$46+BH110)*(Results!$C$46+BH110))</f>
        <v>9.3644127014772138</v>
      </c>
      <c r="BJ99" s="26">
        <f>Results!$C$47*(Results!$C$46*Results!$C$46)/((Results!$C$46+BI110)*(Results!$C$46+BI110))</f>
        <v>9.3536387224586779</v>
      </c>
      <c r="BK99" s="26">
        <f>Results!$C$47*(Results!$C$46*Results!$C$46)/((Results!$C$46+BJ110)*(Results!$C$46+BJ110))</f>
        <v>9.3431032840357577</v>
      </c>
      <c r="BL99" s="26">
        <f>Results!$C$47*(Results!$C$46*Results!$C$46)/((Results!$C$46+BK110)*(Results!$C$46+BK110))</f>
        <v>9.3328049928655243</v>
      </c>
      <c r="BM99" s="26">
        <f>Results!$C$47*(Results!$C$46*Results!$C$46)/((Results!$C$46+BL110)*(Results!$C$46+BL110))</f>
        <v>9.3227424887582515</v>
      </c>
      <c r="BN99" s="26">
        <f>Results!$C$47*(Results!$C$46*Results!$C$46)/((Results!$C$46+BM110)*(Results!$C$46+BM110))</f>
        <v>9.3128941076927845</v>
      </c>
      <c r="BO99" s="26">
        <f>Results!$C$47*(Results!$C$46*Results!$C$46)/((Results!$C$46+BN110)*(Results!$C$46+BN110))</f>
        <v>9.3032377751211257</v>
      </c>
      <c r="BP99" s="26">
        <f>Results!$C$47*(Results!$C$46*Results!$C$46)/((Results!$C$46+BO110)*(Results!$C$46+BO110))</f>
        <v>9.2937712666034518</v>
      </c>
      <c r="BQ99" s="26">
        <f>Results!$C$47*(Results!$C$46*Results!$C$46)/((Results!$C$46+BP110)*(Results!$C$46+BP110))</f>
        <v>9.2844923611837196</v>
      </c>
      <c r="BR99" s="26">
        <f>Results!$C$47*(Results!$C$46*Results!$C$46)/((Results!$C$46+BQ110)*(Results!$C$46+BQ110))</f>
        <v>9.2753988403528975</v>
      </c>
      <c r="BS99" s="26">
        <f>Results!$C$47*(Results!$C$46*Results!$C$46)/((Results!$C$46+BR110)*(Results!$C$46+BR110))</f>
        <v>9.2664884867598118</v>
      </c>
      <c r="BT99" s="26">
        <f>Results!$C$47*(Results!$C$46*Results!$C$46)/((Results!$C$46+BS110)*(Results!$C$46+BS110))</f>
        <v>9.2578052032366802</v>
      </c>
      <c r="BU99" s="26">
        <f>Results!$C$47*(Results!$C$46*Results!$C$46)/((Results!$C$46+BT110)*(Results!$C$46+BT110))</f>
        <v>9.2493931704496681</v>
      </c>
      <c r="BV99" s="26">
        <f>Results!$C$47*(Results!$C$46*Results!$C$46)/((Results!$C$46+BU110)*(Results!$C$46+BU110))</f>
        <v>9.2412508692184954</v>
      </c>
      <c r="BW99" s="26">
        <f>Results!$C$47*(Results!$C$46*Results!$C$46)/((Results!$C$46+BV110)*(Results!$C$46+BV110))</f>
        <v>9.2333768157212237</v>
      </c>
      <c r="BX99" s="26">
        <f>Results!$C$47*(Results!$C$46*Results!$C$46)/((Results!$C$46+BW110)*(Results!$C$46+BW110))</f>
        <v>9.225769563725196</v>
      </c>
      <c r="BY99" s="26">
        <f>Results!$C$47*(Results!$C$46*Results!$C$46)/((Results!$C$46+BX110)*(Results!$C$46+BX110))</f>
        <v>9.2184277012836962</v>
      </c>
      <c r="BZ99" s="26">
        <f>Results!$C$47*(Results!$C$46*Results!$C$46)/((Results!$C$46+BY110)*(Results!$C$46+BY110))</f>
        <v>9.2113498531908178</v>
      </c>
      <c r="CA99" s="26">
        <f>Results!$C$47*(Results!$C$46*Results!$C$46)/((Results!$C$46+BZ110)*(Results!$C$46+BZ110))</f>
        <v>9.2045346775715728</v>
      </c>
      <c r="CB99" s="26">
        <f>Results!$C$47*(Results!$C$46*Results!$C$46)/((Results!$C$46+CA110)*(Results!$C$46+CA110))</f>
        <v>9.1979808624783086</v>
      </c>
      <c r="CC99" s="26">
        <f>Results!$C$47*(Results!$C$46*Results!$C$46)/((Results!$C$46+CB110)*(Results!$C$46+CB110))</f>
        <v>9.1916871283980974</v>
      </c>
      <c r="CD99" s="26">
        <f>Results!$C$47*(Results!$C$46*Results!$C$46)/((Results!$C$46+CC110)*(Results!$C$46+CC110))</f>
        <v>9.1856522278674806</v>
      </c>
      <c r="CE99" s="26">
        <f>Results!$C$47*(Results!$C$46*Results!$C$46)/((Results!$C$46+CD110)*(Results!$C$46+CD110))</f>
        <v>9.1798749451213091</v>
      </c>
      <c r="CF99" s="26">
        <f>Results!$C$47*(Results!$C$46*Results!$C$46)/((Results!$C$46+CE110)*(Results!$C$46+CE110))</f>
        <v>9.1743540925553244</v>
      </c>
      <c r="CG99" s="26">
        <f>Results!$C$47*(Results!$C$46*Results!$C$46)/((Results!$C$46+CF110)*(Results!$C$46+CF110))</f>
        <v>9.1690885103655262</v>
      </c>
      <c r="CH99" s="26">
        <f>Results!$C$47*(Results!$C$46*Results!$C$46)/((Results!$C$46+CG110)*(Results!$C$46+CG110))</f>
        <v>9.1640770694405642</v>
      </c>
      <c r="CI99" s="26">
        <f>Results!$C$47*(Results!$C$46*Results!$C$46)/((Results!$C$46+CH110)*(Results!$C$46+CH110))</f>
        <v>9.1593186677986242</v>
      </c>
      <c r="CJ99" s="26">
        <f>Results!$C$47*(Results!$C$46*Results!$C$46)/((Results!$C$46+CI110)*(Results!$C$46+CI110))</f>
        <v>9.1548122269321297</v>
      </c>
      <c r="CK99" s="26">
        <f>Results!$C$47*(Results!$C$46*Results!$C$46)/((Results!$C$46+CJ110)*(Results!$C$46+CJ110))</f>
        <v>9.150556694872499</v>
      </c>
      <c r="CL99" s="26">
        <f>Results!$C$47*(Results!$C$46*Results!$C$46)/((Results!$C$46+CK110)*(Results!$C$46+CK110))</f>
        <v>9.1465510494364075</v>
      </c>
      <c r="CM99" s="26">
        <f>Results!$C$47*(Results!$C$46*Results!$C$46)/((Results!$C$46+CL110)*(Results!$C$46+CL110))</f>
        <v>9.1427942910897801</v>
      </c>
      <c r="CN99" s="26">
        <f>Results!$C$47*(Results!$C$46*Results!$C$46)/((Results!$C$46+CM110)*(Results!$C$46+CM110))</f>
        <v>9.1392854427951491</v>
      </c>
      <c r="CO99" s="26">
        <f>Results!$C$47*(Results!$C$46*Results!$C$46)/((Results!$C$46+CN110)*(Results!$C$46+CN110))</f>
        <v>9.1360235533604435</v>
      </c>
      <c r="CP99" s="26">
        <f>Results!$C$47*(Results!$C$46*Results!$C$46)/((Results!$C$46+CO110)*(Results!$C$46+CO110))</f>
        <v>9.133007693776678</v>
      </c>
      <c r="CQ99" s="26">
        <f>Results!$C$47*(Results!$C$46*Results!$C$46)/((Results!$C$46+CP110)*(Results!$C$46+CP110))</f>
        <v>9.1302369571254882</v>
      </c>
      <c r="CR99" s="26">
        <f>Results!$C$47*(Results!$C$46*Results!$C$46)/((Results!$C$46+CQ110)*(Results!$C$46+CQ110))</f>
        <v>9.1277104547224557</v>
      </c>
      <c r="CS99" s="26">
        <f>Results!$C$47*(Results!$C$46*Results!$C$46)/((Results!$C$46+CR110)*(Results!$C$46+CR110))</f>
        <v>9.125427316049036</v>
      </c>
      <c r="CT99" s="26">
        <f>Results!$C$47*(Results!$C$46*Results!$C$46)/((Results!$C$46+CS110)*(Results!$C$46+CS110))</f>
        <v>9.1233866925814517</v>
      </c>
      <c r="CU99" s="26">
        <f>Results!$C$47*(Results!$C$46*Results!$C$46)/((Results!$C$46+CT110)*(Results!$C$46+CT110))</f>
        <v>9.1215877579836988</v>
      </c>
      <c r="CV99" s="26">
        <f>Results!$C$47*(Results!$C$46*Results!$C$46)/((Results!$C$46+CU110)*(Results!$C$46+CU110))</f>
        <v>9.1199635690064138</v>
      </c>
      <c r="CW99" s="26">
        <f>Results!$C$47*(Results!$C$46*Results!$C$46)/((Results!$C$46+CV110)*(Results!$C$46+CV110))</f>
        <v>9.1184461378425752</v>
      </c>
      <c r="CX99" s="26">
        <f>Results!$C$47*(Results!$C$46*Results!$C$46)/((Results!$C$46+CW110)*(Results!$C$46+CW110))</f>
        <v>9.1170324810588923</v>
      </c>
      <c r="CY99" s="26">
        <f>Results!$C$47*(Results!$C$46*Results!$C$46)/((Results!$C$46+CX110)*(Results!$C$46+CX110))</f>
        <v>9.1157195231789903</v>
      </c>
      <c r="CZ99" s="26">
        <f>Results!$C$47*(Results!$C$46*Results!$C$46)/((Results!$C$46+CY110)*(Results!$C$46+CY110))</f>
        <v>9.1145040968769067</v>
      </c>
      <c r="DA99" s="26">
        <f>Results!$C$47*(Results!$C$46*Results!$C$46)/((Results!$C$46+CZ110)*(Results!$C$46+CZ110))</f>
        <v>9.1133829430551057</v>
      </c>
      <c r="DB99" s="26">
        <f>Results!$C$47*(Results!$C$46*Results!$C$46)/((Results!$C$46+DA110)*(Results!$C$46+DA110))</f>
        <v>9.1123526978499374</v>
      </c>
      <c r="DC99" s="26">
        <f>Results!$C$47*(Results!$C$46*Results!$C$46)/((Results!$C$46+DB110)*(Results!$C$46+DB110))</f>
        <v>9.1114098879391072</v>
      </c>
      <c r="DD99" s="26">
        <f>Results!$C$47*(Results!$C$46*Results!$C$46)/((Results!$C$46+DC110)*(Results!$C$46+DC110))</f>
        <v>9.1105509254881785</v>
      </c>
      <c r="DE99" s="26">
        <f>Results!$C$47*(Results!$C$46*Results!$C$46)/((Results!$C$46+DD110)*(Results!$C$46+DD110))</f>
        <v>9.1097721029960201</v>
      </c>
      <c r="DF99" s="26">
        <f>Results!$C$47*(Results!$C$46*Results!$C$46)/((Results!$C$46+DE110)*(Results!$C$46+DE110))</f>
        <v>9.109069583003258</v>
      </c>
      <c r="DG99" s="26">
        <f>Results!$C$47*(Results!$C$46*Results!$C$46)/((Results!$C$46+DF110)*(Results!$C$46+DF110))</f>
        <v>9.1084393874422407</v>
      </c>
      <c r="DH99" s="26">
        <f>Results!$C$47*(Results!$C$46*Results!$C$46)/((Results!$C$46+DG110)*(Results!$C$46+DG110))</f>
        <v>9.1078773959231576</v>
      </c>
      <c r="DI99" s="26">
        <f>Results!$C$47*(Results!$C$46*Results!$C$46)/((Results!$C$46+DH110)*(Results!$C$46+DH110))</f>
        <v>9.1073793341249019</v>
      </c>
      <c r="DJ99" s="26">
        <f>Results!$C$47*(Results!$C$46*Results!$C$46)/((Results!$C$46+DI110)*(Results!$C$46+DI110))</f>
        <v>9.1069407615779241</v>
      </c>
      <c r="DK99" s="26">
        <f>Results!$C$47*(Results!$C$46*Results!$C$46)/((Results!$C$46+DJ110)*(Results!$C$46+DJ110))</f>
        <v>9.1065570688865414</v>
      </c>
      <c r="DL99" s="26">
        <f>Results!$C$47*(Results!$C$46*Results!$C$46)/((Results!$C$46+DK110)*(Results!$C$46+DK110))</f>
        <v>9.1062234591068858</v>
      </c>
      <c r="DM99" s="26">
        <f>Results!$C$47*(Results!$C$46*Results!$C$46)/((Results!$C$46+DL110)*(Results!$C$46+DL110))</f>
        <v>9.1059349335796771</v>
      </c>
      <c r="DN99" s="26">
        <f>Results!$C$47*(Results!$C$46*Results!$C$46)/((Results!$C$46+DM110)*(Results!$C$46+DM110))</f>
        <v>9.1056862925826803</v>
      </c>
      <c r="DO99" s="26">
        <f>Results!$C$47*(Results!$C$46*Results!$C$46)/((Results!$C$46+DN110)*(Results!$C$46+DN110))</f>
        <v>9.1054721088586472</v>
      </c>
      <c r="DP99" s="26">
        <f>Results!$C$47*(Results!$C$46*Results!$C$46)/((Results!$C$46+DO110)*(Results!$C$46+DO110))</f>
        <v>9.1052867163408902</v>
      </c>
      <c r="DQ99" s="26">
        <f>Results!$C$47*(Results!$C$46*Results!$C$46)/((Results!$C$46+DP110)*(Results!$C$46+DP110))</f>
        <v>9.105124197549884</v>
      </c>
      <c r="DR99" s="26">
        <f>Results!$C$47*(Results!$C$46*Results!$C$46)/((Results!$C$46+DQ110)*(Results!$C$46+DQ110))</f>
        <v>9.1049783533961488</v>
      </c>
      <c r="DS99" s="26">
        <f>Results!$C$47*(Results!$C$46*Results!$C$46)/((Results!$C$46+DR110)*(Results!$C$46+DR110))</f>
        <v>9.1048426939764653</v>
      </c>
      <c r="DT99" s="26">
        <f>Results!$C$47*(Results!$C$46*Results!$C$46)/((Results!$C$46+DS110)*(Results!$C$46+DS110))</f>
        <v>9.1047104225807853</v>
      </c>
      <c r="DU99" s="26">
        <f>Results!$C$47*(Results!$C$46*Results!$C$46)/((Results!$C$46+DT110)*(Results!$C$46+DT110))</f>
        <v>9.1045744065129579</v>
      </c>
      <c r="DV99" s="26">
        <f>Results!$C$47*(Results!$C$46*Results!$C$46)/((Results!$C$46+DU110)*(Results!$C$46+DU110))</f>
        <v>9.1044271456446904</v>
      </c>
      <c r="DW99" s="26">
        <f>Results!$C$47*(Results!$C$46*Results!$C$46)/((Results!$C$46+DV110)*(Results!$C$46+DV110))</f>
        <v>9.1042607447395749</v>
      </c>
      <c r="DX99" s="26">
        <f>Results!$C$47*(Results!$C$46*Results!$C$46)/((Results!$C$46+DW110)*(Results!$C$46+DW110))</f>
        <v>9.1040668897183803</v>
      </c>
      <c r="DY99" s="26">
        <f>Results!$C$47*(Results!$C$46*Results!$C$46)/((Results!$C$46+DX110)*(Results!$C$46+DX110))</f>
        <v>9.1038368087080404</v>
      </c>
      <c r="DZ99" s="26">
        <f>Results!$C$47*(Results!$C$46*Results!$C$46)/((Results!$C$46+DY110)*(Results!$C$46+DY110))</f>
        <v>9.1035612298596043</v>
      </c>
      <c r="EA99" s="26">
        <f>Results!$C$47*(Results!$C$46*Results!$C$46)/((Results!$C$46+DZ110)*(Results!$C$46+DZ110))</f>
        <v>9.103230341775518</v>
      </c>
      <c r="EB99" s="26">
        <f>Results!$C$47*(Results!$C$46*Results!$C$46)/((Results!$C$46+EA110)*(Results!$C$46+EA110))</f>
        <v>9.1028337501080667</v>
      </c>
      <c r="EC99" s="26">
        <f>Results!$C$47*(Results!$C$46*Results!$C$46)/((Results!$C$46+EB110)*(Results!$C$46+EB110))</f>
        <v>9.1023604154149975</v>
      </c>
      <c r="ED99" s="26">
        <f>Results!$C$47*(Results!$C$46*Results!$C$46)/((Results!$C$46+EC110)*(Results!$C$46+EC110))</f>
        <v>9.1017985778459618</v>
      </c>
      <c r="EE99" s="26">
        <f>Results!$C$47*(Results!$C$46*Results!$C$46)/((Results!$C$46+ED110)*(Results!$C$46+ED110))</f>
        <v>9.1012833318298991</v>
      </c>
      <c r="EF99" s="26">
        <f>Results!$C$47*(Results!$C$46*Results!$C$46)/((Results!$C$46+EE110)*(Results!$C$46+EE110))</f>
        <v>9.1009550031168942</v>
      </c>
      <c r="EG99" s="26">
        <f>Results!$C$47*(Results!$C$46*Results!$C$46)/((Results!$C$46+EF110)*(Results!$C$46+EF110))</f>
        <v>9.1008119771412144</v>
      </c>
      <c r="EH99" s="26">
        <f>Results!$C$47*(Results!$C$46*Results!$C$46)/((Results!$C$46+EG110)*(Results!$C$46+EG110))</f>
        <v>9.1008455761349722</v>
      </c>
      <c r="EI99" s="26">
        <f>Results!$C$47*(Results!$C$46*Results!$C$46)/((Results!$C$46+EH110)*(Results!$C$46+EH110))</f>
        <v>9.1009669052010107</v>
      </c>
      <c r="EJ99" s="26">
        <f>Results!$C$47*(Results!$C$46*Results!$C$46)/((Results!$C$46+EI110)*(Results!$C$46+EI110))</f>
        <v>9.1010947398305397</v>
      </c>
      <c r="EK99" s="26">
        <f>Results!$C$47*(Results!$C$46*Results!$C$46)/((Results!$C$46+EJ110)*(Results!$C$46+EJ110))</f>
        <v>9.1012286527458226</v>
      </c>
      <c r="EL99" s="26">
        <f>Results!$C$47*(Results!$C$46*Results!$C$46)/((Results!$C$46+EK110)*(Results!$C$46+EK110))</f>
        <v>9.1013682242689704</v>
      </c>
      <c r="EM99" s="26">
        <f>Results!$C$47*(Results!$C$46*Results!$C$46)/((Results!$C$46+EL110)*(Results!$C$46+EL110))</f>
        <v>9.1015130343553263</v>
      </c>
      <c r="EN99" s="26">
        <f>Results!$C$47*(Results!$C$46*Results!$C$46)/((Results!$C$46+EM110)*(Results!$C$46+EM110))</f>
        <v>9.1016626546182717</v>
      </c>
      <c r="EO99" s="26">
        <f>Results!$C$47*(Results!$C$46*Results!$C$46)/((Results!$C$46+EN110)*(Results!$C$46+EN110))</f>
        <v>9.1018166642660585</v>
      </c>
      <c r="EP99" s="26">
        <f>Results!$C$47*(Results!$C$46*Results!$C$46)/((Results!$C$46+EO110)*(Results!$C$46+EO110))</f>
        <v>9.1019746421123777</v>
      </c>
      <c r="EQ99" s="26">
        <f>Results!$C$47*(Results!$C$46*Results!$C$46)/((Results!$C$46+EP110)*(Results!$C$46+EP110))</f>
        <v>9.102136158578233</v>
      </c>
      <c r="ER99" s="26">
        <f>Results!$C$47*(Results!$C$46*Results!$C$46)/((Results!$C$46+EQ110)*(Results!$C$46+EQ110))</f>
        <v>9.1022806419016646</v>
      </c>
      <c r="ES99" s="26">
        <f>Results!$C$47*(Results!$C$46*Results!$C$46)/((Results!$C$46+ER110)*(Results!$C$46+ER110))</f>
        <v>9.1023921354956912</v>
      </c>
      <c r="ET99" s="26">
        <f>Results!$C$47*(Results!$C$46*Results!$C$46)/((Results!$C$46+ES110)*(Results!$C$46+ES110))</f>
        <v>9.1024783540917014</v>
      </c>
      <c r="EU99" s="26">
        <f>Results!$C$47*(Results!$C$46*Results!$C$46)/((Results!$C$46+ET110)*(Results!$C$46+ET110))</f>
        <v>9.1025451147939513</v>
      </c>
      <c r="EV99" s="26">
        <f>Results!$C$47*(Results!$C$46*Results!$C$46)/((Results!$C$46+EU110)*(Results!$C$46+EU110))</f>
        <v>9.1025967976251714</v>
      </c>
      <c r="EW99" s="26">
        <f>Results!$C$47*(Results!$C$46*Results!$C$46)/((Results!$C$46+EV110)*(Results!$C$46+EV110))</f>
        <v>9.1026367004219662</v>
      </c>
      <c r="EX99" s="26">
        <f>Results!$C$47*(Results!$C$46*Results!$C$46)/((Results!$C$46+EW110)*(Results!$C$46+EW110))</f>
        <v>9.1026673060750767</v>
      </c>
      <c r="EY99" s="26">
        <f>Results!$C$47*(Results!$C$46*Results!$C$46)/((Results!$C$46+EX110)*(Results!$C$46+EX110))</f>
        <v>9.1026904838116298</v>
      </c>
      <c r="EZ99" s="26">
        <f>Results!$C$47*(Results!$C$46*Results!$C$46)/((Results!$C$46+EY110)*(Results!$C$46+EY110))</f>
        <v>9.1027078667330006</v>
      </c>
      <c r="FA99" s="26">
        <f>Results!$C$47*(Results!$C$46*Results!$C$46)/((Results!$C$46+EZ110)*(Results!$C$46+EZ110))</f>
        <v>9.1027209022862419</v>
      </c>
      <c r="FB99" s="26">
        <f>Results!$C$47*(Results!$C$46*Results!$C$46)/((Results!$C$46+FA110)*(Results!$C$46+FA110))</f>
        <v>9.1027304614378703</v>
      </c>
      <c r="FC99" s="26">
        <f>Results!$C$47*(Results!$C$46*Results!$C$46)/((Results!$C$46+FB110)*(Results!$C$46+FB110))</f>
        <v>9.1027367769303229</v>
      </c>
      <c r="FD99" s="26">
        <f>Results!$C$47*(Results!$C$46*Results!$C$46)/((Results!$C$46+FC110)*(Results!$C$46+FC110))</f>
        <v>9.1027398241467132</v>
      </c>
      <c r="FE99" s="26">
        <f>Results!$C$47*(Results!$C$46*Results!$C$46)/((Results!$C$46+FD110)*(Results!$C$46+FD110))</f>
        <v>9.1027395871206345</v>
      </c>
      <c r="FF99" s="26">
        <f>Results!$C$47*(Results!$C$46*Results!$C$46)/((Results!$C$46+FE110)*(Results!$C$46+FE110))</f>
        <v>9.1027377052886962</v>
      </c>
      <c r="FG99" s="26">
        <f>Results!$C$47*(Results!$C$46*Results!$C$46)/((Results!$C$46+FF110)*(Results!$C$46+FF110))</f>
        <v>9.1027358258966053</v>
      </c>
      <c r="FH99" s="26">
        <f>Results!$C$47*(Results!$C$46*Results!$C$46)/((Results!$C$46+FG110)*(Results!$C$46+FG110))</f>
        <v>9.1027339489210721</v>
      </c>
      <c r="FI99" s="26">
        <f>Results!$C$47*(Results!$C$46*Results!$C$46)/((Results!$C$46+FH110)*(Results!$C$46+FH110))</f>
        <v>9.1027320743388511</v>
      </c>
      <c r="FJ99" s="26">
        <f>Results!$C$47*(Results!$C$46*Results!$C$46)/((Results!$C$46+FI110)*(Results!$C$46+FI110))</f>
        <v>9.1027302021267111</v>
      </c>
      <c r="FK99" s="26">
        <f>Results!$C$47*(Results!$C$46*Results!$C$46)/((Results!$C$46+FJ110)*(Results!$C$46+FJ110))</f>
        <v>9.1027283322614636</v>
      </c>
      <c r="FL99" s="26">
        <f>Results!$C$47*(Results!$C$46*Results!$C$46)/((Results!$C$46+FK110)*(Results!$C$46+FK110))</f>
        <v>9.1027264647199413</v>
      </c>
      <c r="FM99" s="26">
        <f>Results!$C$47*(Results!$C$46*Results!$C$46)/((Results!$C$46+FL110)*(Results!$C$46+FL110))</f>
        <v>9.1027245994790054</v>
      </c>
      <c r="FN99" s="26">
        <f>Results!$C$47*(Results!$C$46*Results!$C$46)/((Results!$C$46+FM110)*(Results!$C$46+FM110))</f>
        <v>9.1027227365155543</v>
      </c>
      <c r="FO99" s="26">
        <f>Results!$C$47*(Results!$C$46*Results!$C$46)/((Results!$C$46+FN110)*(Results!$C$46+FN110))</f>
        <v>9.1027208758065061</v>
      </c>
      <c r="FP99" s="26">
        <f>Results!$C$47*(Results!$C$46*Results!$C$46)/((Results!$C$46+FO110)*(Results!$C$46+FO110))</f>
        <v>9.1027190173288091</v>
      </c>
      <c r="FQ99" s="26">
        <f>Results!$C$47*(Results!$C$46*Results!$C$46)/((Results!$C$46+FP110)*(Results!$C$46+FP110))</f>
        <v>9.1027171610594415</v>
      </c>
      <c r="FR99" s="26">
        <f>Results!$C$47*(Results!$C$46*Results!$C$46)/((Results!$C$46+FQ110)*(Results!$C$46+FQ110))</f>
        <v>9.1027153069754085</v>
      </c>
      <c r="FS99" s="26">
        <f>Results!$C$47*(Results!$C$46*Results!$C$46)/((Results!$C$46+FR110)*(Results!$C$46+FR110))</f>
        <v>9.1027134550537436</v>
      </c>
      <c r="FT99" s="26">
        <f>Results!$C$47*(Results!$C$46*Results!$C$46)/((Results!$C$46+FS110)*(Results!$C$46+FS110))</f>
        <v>9.102711605271498</v>
      </c>
      <c r="FU99" s="26">
        <f>Results!$C$47*(Results!$C$46*Results!$C$46)/((Results!$C$46+FT110)*(Results!$C$46+FT110))</f>
        <v>9.1027097576057656</v>
      </c>
      <c r="FV99" s="26">
        <f>Results!$C$47*(Results!$C$46*Results!$C$46)/((Results!$C$46+FU110)*(Results!$C$46+FU110))</f>
        <v>9.1027079120336509</v>
      </c>
      <c r="FW99" s="26">
        <f>Results!$C$47*(Results!$C$46*Results!$C$46)/((Results!$C$46+FV110)*(Results!$C$46+FV110))</f>
        <v>9.1027060685322994</v>
      </c>
      <c r="FX99" s="26">
        <f>Results!$C$47*(Results!$C$46*Results!$C$46)/((Results!$C$46+FW110)*(Results!$C$46+FW110))</f>
        <v>9.1027042270788669</v>
      </c>
      <c r="FY99" s="26">
        <f>Results!$C$47*(Results!$C$46*Results!$C$46)/((Results!$C$46+FX110)*(Results!$C$46+FX110))</f>
        <v>9.1027023876505453</v>
      </c>
      <c r="FZ99" s="26">
        <f>Results!$C$47*(Results!$C$46*Results!$C$46)/((Results!$C$46+FY110)*(Results!$C$46+FY110))</f>
        <v>9.1027005502245508</v>
      </c>
      <c r="GA99" s="26">
        <f>Results!$C$47*(Results!$C$46*Results!$C$46)/((Results!$C$46+FZ110)*(Results!$C$46+FZ110))</f>
        <v>9.1026987147781249</v>
      </c>
      <c r="GB99" s="26">
        <f>Results!$C$47*(Results!$C$46*Results!$C$46)/((Results!$C$46+GA110)*(Results!$C$46+GA110))</f>
        <v>9.1026968812885229</v>
      </c>
      <c r="GC99" s="26">
        <f>Results!$C$47*(Results!$C$46*Results!$C$46)/((Results!$C$46+GB110)*(Results!$C$46+GB110))</f>
        <v>9.102695049733045</v>
      </c>
      <c r="GD99" s="26">
        <f>Results!$C$47*(Results!$C$46*Results!$C$46)/((Results!$C$46+GC110)*(Results!$C$46+GC110))</f>
        <v>9.1026932200889927</v>
      </c>
      <c r="GE99" s="26">
        <f>Results!$C$47*(Results!$C$46*Results!$C$46)/((Results!$C$46+GD110)*(Results!$C$46+GD110))</f>
        <v>9.1026913923337087</v>
      </c>
      <c r="GF99" s="26">
        <f>Results!$C$47*(Results!$C$46*Results!$C$46)/((Results!$C$46+GE110)*(Results!$C$46+GE110))</f>
        <v>9.1026895664445497</v>
      </c>
      <c r="GG99" s="26">
        <f>Results!$C$47*(Results!$C$46*Results!$C$46)/((Results!$C$46+GF110)*(Results!$C$46+GF110))</f>
        <v>9.102687742398901</v>
      </c>
      <c r="GH99" s="26">
        <f>Results!$C$47*(Results!$C$46*Results!$C$46)/((Results!$C$46+GG110)*(Results!$C$46+GG110))</f>
        <v>9.1026859201741672</v>
      </c>
      <c r="GI99" s="26">
        <f>Results!$C$47*(Results!$C$46*Results!$C$46)/((Results!$C$46+GH110)*(Results!$C$46+GH110))</f>
        <v>9.1026840997477798</v>
      </c>
      <c r="GJ99" s="26">
        <f>Results!$C$47*(Results!$C$46*Results!$C$46)/((Results!$C$46+GI110)*(Results!$C$46+GI110))</f>
        <v>9.1026822810971897</v>
      </c>
      <c r="GK99" s="26">
        <f>Results!$C$47*(Results!$C$46*Results!$C$46)/((Results!$C$46+GJ110)*(Results!$C$46+GJ110))</f>
        <v>9.1026804641998691</v>
      </c>
      <c r="GL99" s="26">
        <f>Results!$C$47*(Results!$C$46*Results!$C$46)/((Results!$C$46+GK110)*(Results!$C$46+GK110))</f>
        <v>9.1026786490333098</v>
      </c>
      <c r="GM99" s="26">
        <f>Results!$C$47*(Results!$C$46*Results!$C$46)/((Results!$C$46+GL110)*(Results!$C$46+GL110))</f>
        <v>9.1026768355750374</v>
      </c>
      <c r="GN99" s="26">
        <f>Results!$C$47*(Results!$C$46*Results!$C$46)/((Results!$C$46+GM110)*(Results!$C$46+GM110))</f>
        <v>9.1026750238025826</v>
      </c>
      <c r="GO99" s="26">
        <f>Results!$C$47*(Results!$C$46*Results!$C$46)/((Results!$C$46+GN110)*(Results!$C$46+GN110))</f>
        <v>9.1026732136935049</v>
      </c>
      <c r="GP99" s="26">
        <f>Results!$C$47*(Results!$C$46*Results!$C$46)/((Results!$C$46+GO110)*(Results!$C$46+GO110))</f>
        <v>9.1026714052253901</v>
      </c>
      <c r="GQ99" s="26">
        <f>Results!$C$47*(Results!$C$46*Results!$C$46)/((Results!$C$46+GP110)*(Results!$C$46+GP110))</f>
        <v>9.102669598375833</v>
      </c>
      <c r="GR99" s="26">
        <f>Results!$C$47*(Results!$C$46*Results!$C$46)/((Results!$C$46+GQ110)*(Results!$C$46+GQ110))</f>
        <v>9.1026677931224551</v>
      </c>
      <c r="GS99" s="26">
        <f>Results!$C$47*(Results!$C$46*Results!$C$46)/((Results!$C$46+GR110)*(Results!$C$46+GR110))</f>
        <v>9.1026659894429027</v>
      </c>
      <c r="GT99" s="26">
        <f>Results!$C$47*(Results!$C$46*Results!$C$46)/((Results!$C$46+GS110)*(Results!$C$46+GS110))</f>
        <v>9.1026641873148275</v>
      </c>
      <c r="GU99" s="26">
        <f>Results!$C$47*(Results!$C$46*Results!$C$46)/((Results!$C$46+GT110)*(Results!$C$46+GT110))</f>
        <v>9.1026623867159149</v>
      </c>
      <c r="GV99" s="26">
        <f>Results!$C$47*(Results!$C$46*Results!$C$46)/((Results!$C$46+GU110)*(Results!$C$46+GU110))</f>
        <v>9.1026605876238662</v>
      </c>
      <c r="GW99" s="26">
        <f>Results!$C$47*(Results!$C$46*Results!$C$46)/((Results!$C$46+GV110)*(Results!$C$46+GV110))</f>
        <v>9.1026587900163936</v>
      </c>
      <c r="GX99" s="26">
        <f>Results!$C$47*(Results!$C$46*Results!$C$46)/((Results!$C$46+GW110)*(Results!$C$46+GW110))</f>
        <v>9.1026569938712338</v>
      </c>
      <c r="GY99" s="26">
        <f>Results!$C$47*(Results!$C$46*Results!$C$46)/((Results!$C$46+GX110)*(Results!$C$46+GX110))</f>
        <v>9.1026551991661417</v>
      </c>
      <c r="GZ99" s="26">
        <f>Results!$C$47*(Results!$C$46*Results!$C$46)/((Results!$C$46+GY110)*(Results!$C$46+GY110))</f>
        <v>9.1026534058788897</v>
      </c>
      <c r="HA99" s="26">
        <f>Results!$C$47*(Results!$C$46*Results!$C$46)/((Results!$C$46+GZ110)*(Results!$C$46+GZ110))</f>
        <v>9.1026516139872715</v>
      </c>
      <c r="HB99" s="26">
        <f>Results!$C$47*(Results!$C$46*Results!$C$46)/((Results!$C$46+HA110)*(Results!$C$46+HA110))</f>
        <v>9.1026498234690933</v>
      </c>
      <c r="HC99" s="26">
        <f>Results!$C$47*(Results!$C$46*Results!$C$46)/((Results!$C$46+HB110)*(Results!$C$46+HB110))</f>
        <v>9.1026480343021756</v>
      </c>
      <c r="HD99" s="26">
        <f>Results!$C$47*(Results!$C$46*Results!$C$46)/((Results!$C$46+HC110)*(Results!$C$46+HC110))</f>
        <v>9.1026462464643636</v>
      </c>
      <c r="HE99" s="26">
        <f>Results!$C$47*(Results!$C$46*Results!$C$46)/((Results!$C$46+HD110)*(Results!$C$46+HD110))</f>
        <v>9.1026444599335132</v>
      </c>
      <c r="HF99" s="26">
        <f>Results!$C$47*(Results!$C$46*Results!$C$46)/((Results!$C$46+HE110)*(Results!$C$46+HE110))</f>
        <v>9.1026426746875053</v>
      </c>
      <c r="HG99" s="26">
        <f>Results!$C$47*(Results!$C$46*Results!$C$46)/((Results!$C$46+HF110)*(Results!$C$46+HF110))</f>
        <v>9.1026408907042207</v>
      </c>
      <c r="HH99" s="26">
        <f>Results!$C$47*(Results!$C$46*Results!$C$46)/((Results!$C$46+HG110)*(Results!$C$46+HG110))</f>
        <v>9.1026391079615738</v>
      </c>
      <c r="HI99" s="26">
        <f>Results!$C$47*(Results!$C$46*Results!$C$46)/((Results!$C$46+HH110)*(Results!$C$46+HH110))</f>
        <v>9.1026373264374829</v>
      </c>
      <c r="HJ99" s="26">
        <f>Results!$C$47*(Results!$C$46*Results!$C$46)/((Results!$C$46+HI110)*(Results!$C$46+HI110))</f>
        <v>9.1026355461098891</v>
      </c>
      <c r="HK99" s="26">
        <f>Results!$C$47*(Results!$C$46*Results!$C$46)/((Results!$C$46+HJ110)*(Results!$C$46+HJ110))</f>
        <v>9.102633766956739</v>
      </c>
      <c r="HL99" s="26">
        <f>Results!$C$47*(Results!$C$46*Results!$C$46)/((Results!$C$46+HK110)*(Results!$C$46+HK110))</f>
        <v>9.1026319889560039</v>
      </c>
      <c r="HM99" s="26">
        <f>Results!$C$47*(Results!$C$46*Results!$C$46)/((Results!$C$46+HL110)*(Results!$C$46+HL110))</f>
        <v>9.1026302120856624</v>
      </c>
      <c r="HN99" s="26">
        <f>Results!$C$47*(Results!$C$46*Results!$C$46)/((Results!$C$46+HM110)*(Results!$C$46+HM110))</f>
        <v>9.1026284363237142</v>
      </c>
      <c r="HO99" s="26">
        <f>Results!$C$47*(Results!$C$46*Results!$C$46)/((Results!$C$46+HN110)*(Results!$C$46+HN110))</f>
        <v>9.102626661648161</v>
      </c>
      <c r="HP99" s="26">
        <f>Results!$C$47*(Results!$C$46*Results!$C$46)/((Results!$C$46+HO110)*(Results!$C$46+HO110))</f>
        <v>9.1026248880370346</v>
      </c>
      <c r="HQ99" s="26">
        <f>Results!$C$47*(Results!$C$46*Results!$C$46)/((Results!$C$46+HP110)*(Results!$C$46+HP110))</f>
        <v>9.102623115468365</v>
      </c>
      <c r="HR99" s="26">
        <f>Results!$C$47*(Results!$C$46*Results!$C$46)/((Results!$C$46+HQ110)*(Results!$C$46+HQ110))</f>
        <v>9.1026213439202071</v>
      </c>
      <c r="HS99" s="26">
        <f>Results!$C$47*(Results!$C$46*Results!$C$46)/((Results!$C$46+HR110)*(Results!$C$46+HR110))</f>
        <v>9.1026195733706174</v>
      </c>
      <c r="HT99" s="26">
        <f>Results!$C$47*(Results!$C$46*Results!$C$46)/((Results!$C$46+HS110)*(Results!$C$46+HS110))</f>
        <v>9.1026178037976759</v>
      </c>
      <c r="HU99" s="26">
        <f>Results!$C$47*(Results!$C$46*Results!$C$46)/((Results!$C$46+HT110)*(Results!$C$46+HT110))</f>
        <v>9.1026160351794658</v>
      </c>
      <c r="HV99" s="26">
        <f>Results!$C$47*(Results!$C$46*Results!$C$46)/((Results!$C$46+HU110)*(Results!$C$46+HU110))</f>
        <v>9.10261426749409</v>
      </c>
      <c r="HW99" s="26">
        <f>Results!$C$47*(Results!$C$46*Results!$C$46)/((Results!$C$46+HV110)*(Results!$C$46+HV110))</f>
        <v>9.1026125007196548</v>
      </c>
      <c r="HX99" s="26">
        <f>Results!$C$47*(Results!$C$46*Results!$C$46)/((Results!$C$46+HW110)*(Results!$C$46+HW110))</f>
        <v>9.1026107348342808</v>
      </c>
      <c r="HY99" s="26">
        <f>Results!$C$47*(Results!$C$46*Results!$C$46)/((Results!$C$46+HX110)*(Results!$C$46+HX110))</f>
        <v>9.1026089698161101</v>
      </c>
      <c r="HZ99" s="26">
        <f>Results!$C$47*(Results!$C$46*Results!$C$46)/((Results!$C$46+HY110)*(Results!$C$46+HY110))</f>
        <v>9.1026072056432792</v>
      </c>
      <c r="IA99" s="26">
        <f>Results!$C$47*(Results!$C$46*Results!$C$46)/((Results!$C$46+HZ110)*(Results!$C$46+HZ110))</f>
        <v>9.102605442293946</v>
      </c>
      <c r="IB99" s="26">
        <f>Results!$C$47*(Results!$C$46*Results!$C$46)/((Results!$C$46+IA110)*(Results!$C$46+IA110))</f>
        <v>9.1026036797462773</v>
      </c>
      <c r="IC99" s="26">
        <f>Results!$C$47*(Results!$C$46*Results!$C$46)/((Results!$C$46+IB110)*(Results!$C$46+IB110))</f>
        <v>9.1026019179784434</v>
      </c>
      <c r="ID99" s="26">
        <f>Results!$C$47*(Results!$C$46*Results!$C$46)/((Results!$C$46+IC110)*(Results!$C$46+IC110))</f>
        <v>9.1026001569686326</v>
      </c>
      <c r="IE99" s="26">
        <f>Results!$C$47*(Results!$C$46*Results!$C$46)/((Results!$C$46+ID110)*(Results!$C$46+ID110))</f>
        <v>9.1025983966950363</v>
      </c>
      <c r="IF99" s="26">
        <f>Results!$C$47*(Results!$C$46*Results!$C$46)/((Results!$C$46+IE110)*(Results!$C$46+IE110))</f>
        <v>9.1025966371358642</v>
      </c>
      <c r="IG99" s="26">
        <f>Results!$C$47*(Results!$C$46*Results!$C$46)/((Results!$C$46+IF110)*(Results!$C$46+IF110))</f>
        <v>9.1025948782693273</v>
      </c>
      <c r="IH99" s="26">
        <f>Results!$C$47*(Results!$C$46*Results!$C$46)/((Results!$C$46+IG110)*(Results!$C$46+IG110))</f>
        <v>9.1025931200736476</v>
      </c>
      <c r="II99" s="26">
        <f>Results!$C$47*(Results!$C$46*Results!$C$46)/((Results!$C$46+IH110)*(Results!$C$46+IH110))</f>
        <v>9.1025913625270505</v>
      </c>
      <c r="IJ99" s="26">
        <f>Results!$C$47*(Results!$C$46*Results!$C$46)/((Results!$C$46+II110)*(Results!$C$46+II110))</f>
        <v>9.1025896056077791</v>
      </c>
      <c r="IK99" s="26">
        <f>Results!$C$47*(Results!$C$46*Results!$C$46)/((Results!$C$46+IJ110)*(Results!$C$46+IJ110))</f>
        <v>9.1025878492940784</v>
      </c>
      <c r="IL99" s="26">
        <f>Results!$C$47*(Results!$C$46*Results!$C$46)/((Results!$C$46+IK110)*(Results!$C$46+IK110))</f>
        <v>9.102586093564204</v>
      </c>
      <c r="IM99" s="26">
        <f>Results!$C$47*(Results!$C$46*Results!$C$46)/((Results!$C$46+IL110)*(Results!$C$46+IL110))</f>
        <v>9.1025843383964116</v>
      </c>
      <c r="IN99" s="26">
        <f>Results!$C$47*(Results!$C$46*Results!$C$46)/((Results!$C$46+IM110)*(Results!$C$46+IM110))</f>
        <v>9.1025825837689762</v>
      </c>
      <c r="IO99" s="26">
        <f>Results!$C$47*(Results!$C$46*Results!$C$46)/((Results!$C$46+IN110)*(Results!$C$46+IN110))</f>
        <v>9.1025808296601696</v>
      </c>
      <c r="IP99" s="26">
        <f>Results!$C$47*(Results!$C$46*Results!$C$46)/((Results!$C$46+IO110)*(Results!$C$46+IO110))</f>
        <v>9.1025790760482757</v>
      </c>
      <c r="IQ99" s="26">
        <f>Results!$C$47*(Results!$C$46*Results!$C$46)/((Results!$C$46+IP110)*(Results!$C$46+IP110))</f>
        <v>9.1025773229115821</v>
      </c>
      <c r="IR99" s="199">
        <f>Results!$C$47*(Results!$C$46*Results!$C$46)/((Results!$C$46+IQ110)*(Results!$C$46+IQ110))</f>
        <v>9.1025755702283799</v>
      </c>
    </row>
    <row r="100" spans="1:252" s="7" customFormat="1" hidden="1" x14ac:dyDescent="0.25">
      <c r="A100" s="198"/>
      <c r="B100" s="44">
        <f>B99-B98</f>
        <v>9.8000000000000007</v>
      </c>
      <c r="C100" s="44">
        <f t="shared" ref="C100:BN100" si="270">C99-C98</f>
        <v>9.8000000000000007</v>
      </c>
      <c r="D100" s="44">
        <f t="shared" si="270"/>
        <v>9.7999130459396699</v>
      </c>
      <c r="E100" s="44">
        <f t="shared" si="270"/>
        <v>9.7996490145197921</v>
      </c>
      <c r="F100" s="44">
        <f t="shared" si="270"/>
        <v>9.7992014811586436</v>
      </c>
      <c r="G100" s="44">
        <f t="shared" si="270"/>
        <v>9.7985638344164414</v>
      </c>
      <c r="H100" s="44">
        <f t="shared" si="270"/>
        <v>9.7977292835746841</v>
      </c>
      <c r="I100" s="44">
        <f t="shared" si="270"/>
        <v>9.7966907824898151</v>
      </c>
      <c r="J100" s="44">
        <f t="shared" si="270"/>
        <v>9.7954410392933049</v>
      </c>
      <c r="K100" s="44">
        <f t="shared" si="270"/>
        <v>9.7939725032972849</v>
      </c>
      <c r="L100" s="44">
        <f t="shared" si="270"/>
        <v>9.7922769665908636</v>
      </c>
      <c r="M100" s="44">
        <f t="shared" si="270"/>
        <v>9.7903464495846819</v>
      </c>
      <c r="N100" s="44">
        <f t="shared" si="270"/>
        <v>9.78817177904914</v>
      </c>
      <c r="O100" s="44">
        <f t="shared" si="270"/>
        <v>9.7857435997283542</v>
      </c>
      <c r="P100" s="44">
        <f t="shared" si="270"/>
        <v>9.7830521071659273</v>
      </c>
      <c r="Q100" s="44">
        <f t="shared" si="270"/>
        <v>9.7800835333519274</v>
      </c>
      <c r="R100" s="44">
        <f t="shared" si="270"/>
        <v>9.7768267540394991</v>
      </c>
      <c r="S100" s="44">
        <f t="shared" si="270"/>
        <v>9.7732688399841265</v>
      </c>
      <c r="T100" s="44">
        <f t="shared" si="270"/>
        <v>9.7693926716878448</v>
      </c>
      <c r="U100" s="44">
        <f t="shared" si="270"/>
        <v>9.7651774982676827</v>
      </c>
      <c r="V100" s="44">
        <f t="shared" si="270"/>
        <v>9.7606030531882535</v>
      </c>
      <c r="W100" s="44">
        <f t="shared" si="270"/>
        <v>9.755647323448402</v>
      </c>
      <c r="X100" s="44">
        <f t="shared" si="270"/>
        <v>9.7502793107494092</v>
      </c>
      <c r="Y100" s="44">
        <f t="shared" si="270"/>
        <v>9.7444612493263492</v>
      </c>
      <c r="Z100" s="44">
        <f t="shared" si="270"/>
        <v>9.7381572736173059</v>
      </c>
      <c r="AA100" s="44">
        <f t="shared" si="270"/>
        <v>9.7313165585075456</v>
      </c>
      <c r="AB100" s="44">
        <f t="shared" si="270"/>
        <v>9.7238914841945405</v>
      </c>
      <c r="AC100" s="44">
        <f t="shared" si="270"/>
        <v>9.7157988739437577</v>
      </c>
      <c r="AD100" s="44">
        <f t="shared" si="270"/>
        <v>9.7069694381567135</v>
      </c>
      <c r="AE100" s="44">
        <f t="shared" si="270"/>
        <v>9.6973276357203364</v>
      </c>
      <c r="AF100" s="44">
        <f t="shared" si="270"/>
        <v>9.6867209911613319</v>
      </c>
      <c r="AG100" s="44">
        <f t="shared" si="270"/>
        <v>9.6750874788361667</v>
      </c>
      <c r="AH100" s="44">
        <f t="shared" si="270"/>
        <v>9.6622004767635836</v>
      </c>
      <c r="AI100" s="44">
        <f t="shared" si="270"/>
        <v>9.6479707190434638</v>
      </c>
      <c r="AJ100" s="44">
        <f t="shared" si="270"/>
        <v>9.6321366086504376</v>
      </c>
      <c r="AK100" s="44">
        <f t="shared" si="270"/>
        <v>9.6144582727006842</v>
      </c>
      <c r="AL100" s="44">
        <f t="shared" si="270"/>
        <v>9.5947563449712234</v>
      </c>
      <c r="AM100" s="44">
        <f t="shared" si="270"/>
        <v>9.5726419046184112</v>
      </c>
      <c r="AN100" s="44">
        <f t="shared" si="270"/>
        <v>9.5478784183482102</v>
      </c>
      <c r="AO100" s="44">
        <f t="shared" si="270"/>
        <v>9.5199702373792885</v>
      </c>
      <c r="AP100" s="44">
        <f t="shared" si="270"/>
        <v>9.4885387554172524</v>
      </c>
      <c r="AQ100" s="44">
        <f t="shared" si="270"/>
        <v>9.4531787115516241</v>
      </c>
      <c r="AR100" s="44">
        <f t="shared" si="270"/>
        <v>9.4132830973801678</v>
      </c>
      <c r="AS100" s="44">
        <f t="shared" si="270"/>
        <v>9.3683442313570726</v>
      </c>
      <c r="AT100" s="44">
        <f t="shared" si="270"/>
        <v>9.3177175355019255</v>
      </c>
      <c r="AU100" s="44">
        <f t="shared" si="270"/>
        <v>9.2609183268827984</v>
      </c>
      <c r="AV100" s="44">
        <f t="shared" si="270"/>
        <v>9.1969685409468838</v>
      </c>
      <c r="AW100" s="44">
        <f t="shared" si="270"/>
        <v>9.1254085910637333</v>
      </c>
      <c r="AX100" s="44">
        <f t="shared" si="270"/>
        <v>9.0452406675180725</v>
      </c>
      <c r="AY100" s="44">
        <f t="shared" si="270"/>
        <v>8.9558138147989759</v>
      </c>
      <c r="AZ100" s="44">
        <f t="shared" si="270"/>
        <v>8.8566332432992105</v>
      </c>
      <c r="BA100" s="44">
        <f t="shared" si="270"/>
        <v>8.7466767019416469</v>
      </c>
      <c r="BB100" s="44">
        <f t="shared" si="270"/>
        <v>8.6246187838597397</v>
      </c>
      <c r="BC100" s="44">
        <f t="shared" si="270"/>
        <v>8.6087252187927952</v>
      </c>
      <c r="BD100" s="44">
        <f t="shared" si="270"/>
        <v>8.5982107657533664</v>
      </c>
      <c r="BE100" s="44">
        <f t="shared" si="270"/>
        <v>8.587733681732427</v>
      </c>
      <c r="BF100" s="44">
        <f t="shared" si="270"/>
        <v>8.5774903962571969</v>
      </c>
      <c r="BG100" s="44">
        <f t="shared" si="270"/>
        <v>8.5674794184742176</v>
      </c>
      <c r="BH100" s="44">
        <f t="shared" si="270"/>
        <v>8.5576992942228003</v>
      </c>
      <c r="BI100" s="44">
        <f t="shared" si="270"/>
        <v>8.5481486055347133</v>
      </c>
      <c r="BJ100" s="44">
        <f t="shared" si="270"/>
        <v>8.5388259701482667</v>
      </c>
      <c r="BK100" s="44">
        <f t="shared" si="270"/>
        <v>8.5297300410364869</v>
      </c>
      <c r="BL100" s="44">
        <f t="shared" si="270"/>
        <v>8.5206636794831887</v>
      </c>
      <c r="BM100" s="44">
        <f t="shared" si="270"/>
        <v>8.5120174816920695</v>
      </c>
      <c r="BN100" s="44">
        <f t="shared" si="270"/>
        <v>8.4757897606275598</v>
      </c>
      <c r="BO100" s="44">
        <f t="shared" ref="BO100:CX100" si="271">BO99-BO98</f>
        <v>8.4393377228518176</v>
      </c>
      <c r="BP100" s="44">
        <f t="shared" si="271"/>
        <v>8.4020442168672247</v>
      </c>
      <c r="BQ100" s="44">
        <f t="shared" si="271"/>
        <v>8.3645030212531957</v>
      </c>
      <c r="BR100" s="44">
        <f t="shared" si="271"/>
        <v>8.3260777374319712</v>
      </c>
      <c r="BS100" s="44">
        <f t="shared" si="271"/>
        <v>8.2871662988535917</v>
      </c>
      <c r="BT100" s="44">
        <f t="shared" si="271"/>
        <v>8.2478002232429652</v>
      </c>
      <c r="BU100" s="44">
        <f t="shared" si="271"/>
        <v>8.2075683142346261</v>
      </c>
      <c r="BV100" s="44">
        <f t="shared" si="271"/>
        <v>8.1668876365648657</v>
      </c>
      <c r="BW100" s="44">
        <f t="shared" si="271"/>
        <v>8.1255177830621044</v>
      </c>
      <c r="BX100" s="44">
        <f t="shared" si="271"/>
        <v>8.0834360289194809</v>
      </c>
      <c r="BY100" s="44">
        <f t="shared" si="271"/>
        <v>8.0408544626647256</v>
      </c>
      <c r="BZ100" s="44">
        <f t="shared" si="271"/>
        <v>7.9972831426532558</v>
      </c>
      <c r="CA100" s="44">
        <f t="shared" si="271"/>
        <v>7.9529300510458114</v>
      </c>
      <c r="CB100" s="44">
        <f t="shared" si="271"/>
        <v>7.907771288137047</v>
      </c>
      <c r="CC100" s="44">
        <f t="shared" si="271"/>
        <v>7.8617826539477491</v>
      </c>
      <c r="CD100" s="44">
        <f t="shared" si="271"/>
        <v>7.8149396455768221</v>
      </c>
      <c r="CE100" s="44">
        <f t="shared" si="271"/>
        <v>7.766960221870459</v>
      </c>
      <c r="CF100" s="44">
        <f t="shared" si="271"/>
        <v>7.718068761072594</v>
      </c>
      <c r="CG100" s="44">
        <f t="shared" si="271"/>
        <v>7.6682396851882011</v>
      </c>
      <c r="CH100" s="44">
        <f t="shared" si="271"/>
        <v>7.6171780643889972</v>
      </c>
      <c r="CI100" s="44">
        <f t="shared" si="271"/>
        <v>7.5648455452566141</v>
      </c>
      <c r="CJ100" s="44">
        <f t="shared" si="271"/>
        <v>7.5114803380279813</v>
      </c>
      <c r="CK100" s="44">
        <f t="shared" si="271"/>
        <v>7.4570552873823308</v>
      </c>
      <c r="CL100" s="44">
        <f t="shared" si="271"/>
        <v>7.4009716206250706</v>
      </c>
      <c r="CM100" s="44">
        <f t="shared" si="271"/>
        <v>7.343755658293853</v>
      </c>
      <c r="CN100" s="44">
        <f t="shared" si="271"/>
        <v>7.2850845982053745</v>
      </c>
      <c r="CO100" s="44">
        <f t="shared" si="271"/>
        <v>7.2249163525747218</v>
      </c>
      <c r="CP100" s="44">
        <f t="shared" si="271"/>
        <v>7.1632081227708957</v>
      </c>
      <c r="CQ100" s="44">
        <f t="shared" si="271"/>
        <v>7.0996084322901156</v>
      </c>
      <c r="CR100" s="44">
        <f t="shared" si="271"/>
        <v>7.0343716347721816</v>
      </c>
      <c r="CS100" s="44">
        <f t="shared" si="271"/>
        <v>6.9674525467074915</v>
      </c>
      <c r="CT100" s="44">
        <f t="shared" si="271"/>
        <v>6.8988052551216335</v>
      </c>
      <c r="CU100" s="44">
        <f t="shared" si="271"/>
        <v>6.8277286595849853</v>
      </c>
      <c r="CV100" s="44">
        <f t="shared" si="271"/>
        <v>6.75475220961658</v>
      </c>
      <c r="CW100" s="44">
        <f t="shared" si="271"/>
        <v>6.6794325134473542</v>
      </c>
      <c r="CX100" s="44">
        <f t="shared" si="271"/>
        <v>6.6013617651198055</v>
      </c>
      <c r="CY100" s="44">
        <f t="shared" ref="CY100:ED100" si="272">CY99-CY98</f>
        <v>6.5211535820866473</v>
      </c>
      <c r="CZ100" s="44">
        <f t="shared" si="272"/>
        <v>6.4384029553246958</v>
      </c>
      <c r="DA100" s="44">
        <f t="shared" si="272"/>
        <v>6.3526821778890596</v>
      </c>
      <c r="DB100" s="44">
        <f t="shared" si="272"/>
        <v>6.2642689325963197</v>
      </c>
      <c r="DC100" s="44">
        <f t="shared" si="272"/>
        <v>6.1727214281076535</v>
      </c>
      <c r="DD100" s="44">
        <f t="shared" si="272"/>
        <v>6.0783255790023762</v>
      </c>
      <c r="DE100" s="44">
        <f t="shared" si="272"/>
        <v>5.9802429843396334</v>
      </c>
      <c r="DF100" s="44">
        <f t="shared" si="272"/>
        <v>5.8787499951835223</v>
      </c>
      <c r="DG100" s="44">
        <f t="shared" si="272"/>
        <v>5.7737508222947342</v>
      </c>
      <c r="DH100" s="44">
        <f t="shared" si="272"/>
        <v>5.6647470579689241</v>
      </c>
      <c r="DI100" s="44">
        <f t="shared" si="272"/>
        <v>5.5516197988899876</v>
      </c>
      <c r="DJ100" s="44">
        <f t="shared" si="272"/>
        <v>5.4346614255337364</v>
      </c>
      <c r="DK100" s="44">
        <f t="shared" si="272"/>
        <v>5.3125060808018478</v>
      </c>
      <c r="DL100" s="44">
        <f t="shared" si="272"/>
        <v>5.1858411029369416</v>
      </c>
      <c r="DM100" s="44">
        <f t="shared" si="272"/>
        <v>5.0545367061776414</v>
      </c>
      <c r="DN100" s="44">
        <f t="shared" si="272"/>
        <v>4.9171345659777979</v>
      </c>
      <c r="DO100" s="44">
        <f t="shared" si="272"/>
        <v>4.7747812551346112</v>
      </c>
      <c r="DP100" s="44">
        <f t="shared" si="272"/>
        <v>4.625966766298335</v>
      </c>
      <c r="DQ100" s="44">
        <f t="shared" si="272"/>
        <v>4.4704796389229555</v>
      </c>
      <c r="DR100" s="44">
        <f t="shared" si="272"/>
        <v>4.3085756993637396</v>
      </c>
      <c r="DS100" s="44">
        <f t="shared" si="272"/>
        <v>4.1395755964288066</v>
      </c>
      <c r="DT100" s="44">
        <f t="shared" si="272"/>
        <v>3.962761697746882</v>
      </c>
      <c r="DU100" s="44">
        <f t="shared" si="272"/>
        <v>3.777375894568423</v>
      </c>
      <c r="DV100" s="44">
        <f t="shared" si="272"/>
        <v>3.5831246655415407</v>
      </c>
      <c r="DW100" s="44">
        <f t="shared" si="272"/>
        <v>3.3797061075576158</v>
      </c>
      <c r="DX100" s="44">
        <f t="shared" si="272"/>
        <v>3.1657574642892872</v>
      </c>
      <c r="DY100" s="44">
        <f t="shared" si="272"/>
        <v>2.9409013398083967</v>
      </c>
      <c r="DZ100" s="44">
        <f t="shared" si="272"/>
        <v>2.7042024493476324</v>
      </c>
      <c r="EA100" s="44">
        <f t="shared" si="272"/>
        <v>2.4552288624954528</v>
      </c>
      <c r="EB100" s="44">
        <f t="shared" si="272"/>
        <v>2.1918322601346381</v>
      </c>
      <c r="EC100" s="44">
        <f t="shared" si="272"/>
        <v>1.9128741440083292</v>
      </c>
      <c r="ED100" s="44">
        <f t="shared" si="272"/>
        <v>1.6183311424221403</v>
      </c>
      <c r="EE100" s="44">
        <f t="shared" ref="EE100:FJ100" si="273">EE99-EE98</f>
        <v>1.3052764229828178</v>
      </c>
      <c r="EF100" s="44">
        <f t="shared" si="273"/>
        <v>0.97240142001187557</v>
      </c>
      <c r="EG100" s="44">
        <f t="shared" si="273"/>
        <v>0.61759796521351085</v>
      </c>
      <c r="EH100" s="44">
        <f t="shared" si="273"/>
        <v>0.27136455301311457</v>
      </c>
      <c r="EI100" s="44">
        <f t="shared" si="273"/>
        <v>0.25409312230472203</v>
      </c>
      <c r="EJ100" s="44">
        <f t="shared" si="273"/>
        <v>0.23680780017196135</v>
      </c>
      <c r="EK100" s="44">
        <f t="shared" si="273"/>
        <v>0.22015191687412106</v>
      </c>
      <c r="EL100" s="44">
        <f t="shared" si="273"/>
        <v>0.20283873882219972</v>
      </c>
      <c r="EM100" s="44">
        <f t="shared" si="273"/>
        <v>0.18551096882364959</v>
      </c>
      <c r="EN100" s="44">
        <f t="shared" si="273"/>
        <v>0.1688138220756521</v>
      </c>
      <c r="EO100" s="44">
        <f t="shared" si="273"/>
        <v>0.15145680815048124</v>
      </c>
      <c r="EP100" s="44">
        <f t="shared" si="273"/>
        <v>0.13408451419943646</v>
      </c>
      <c r="EQ100" s="44">
        <f t="shared" si="273"/>
        <v>0.11734404185413894</v>
      </c>
      <c r="ER100" s="44">
        <f t="shared" si="273"/>
        <v>9.9930955233340057E-2</v>
      </c>
      <c r="ES100" s="44">
        <f t="shared" si="273"/>
        <v>8.2483947864876228E-2</v>
      </c>
      <c r="ET100" s="44">
        <f t="shared" si="273"/>
        <v>6.5656207860341098E-2</v>
      </c>
      <c r="EU100" s="44">
        <f t="shared" si="273"/>
        <v>4.8152946192724144E-2</v>
      </c>
      <c r="EV100" s="44">
        <f t="shared" si="273"/>
        <v>3.127544093567991E-2</v>
      </c>
      <c r="EW100" s="44">
        <f t="shared" si="273"/>
        <v>1.3725120255250189E-2</v>
      </c>
      <c r="EX100" s="44">
        <f t="shared" si="273"/>
        <v>-3.1952364290646074E-3</v>
      </c>
      <c r="EY100" s="44">
        <f t="shared" si="273"/>
        <v>-2.5319868953612712E-3</v>
      </c>
      <c r="EZ100" s="44">
        <f t="shared" si="273"/>
        <v>-1.8716558190572385E-3</v>
      </c>
      <c r="FA100" s="44">
        <f t="shared" si="273"/>
        <v>-1.2135202037626414E-3</v>
      </c>
      <c r="FB100" s="44">
        <f t="shared" si="273"/>
        <v>-5.5714506441972844E-4</v>
      </c>
      <c r="FC100" s="44">
        <f t="shared" si="273"/>
        <v>9.7585595389304558E-5</v>
      </c>
      <c r="FD100" s="44">
        <f t="shared" si="273"/>
        <v>9.9109220045079383E-5</v>
      </c>
      <c r="FE100" s="44">
        <f t="shared" si="273"/>
        <v>9.8990705716062166E-5</v>
      </c>
      <c r="FF100" s="44">
        <f t="shared" si="273"/>
        <v>9.8049779563069706E-5</v>
      </c>
      <c r="FG100" s="44">
        <f t="shared" si="273"/>
        <v>9.7110073443928968E-5</v>
      </c>
      <c r="FH100" s="44">
        <f t="shared" si="273"/>
        <v>9.6171575712844515E-5</v>
      </c>
      <c r="FI100" s="44">
        <f t="shared" si="273"/>
        <v>9.5234274748889902E-5</v>
      </c>
      <c r="FJ100" s="44">
        <f t="shared" si="273"/>
        <v>9.4298158934691401E-5</v>
      </c>
      <c r="FK100" s="44">
        <f t="shared" ref="FK100:GP100" si="274">FK99-FK98</f>
        <v>9.3363216674191563E-5</v>
      </c>
      <c r="FL100" s="44">
        <f t="shared" si="274"/>
        <v>9.2429436381991081E-5</v>
      </c>
      <c r="FM100" s="44">
        <f t="shared" si="274"/>
        <v>9.1496806492230576E-5</v>
      </c>
      <c r="FN100" s="44">
        <f t="shared" si="274"/>
        <v>9.0565315451485162E-5</v>
      </c>
      <c r="FO100" s="44">
        <f t="shared" si="274"/>
        <v>8.9634951718764455E-5</v>
      </c>
      <c r="FP100" s="44">
        <f t="shared" si="274"/>
        <v>8.8705703767288924E-5</v>
      </c>
      <c r="FQ100" s="44">
        <f t="shared" si="274"/>
        <v>8.7777560084489892E-5</v>
      </c>
      <c r="FR100" s="44">
        <f t="shared" si="274"/>
        <v>8.6850509177338608E-5</v>
      </c>
      <c r="FS100" s="44">
        <f t="shared" si="274"/>
        <v>8.5924539558135393E-5</v>
      </c>
      <c r="FT100" s="44">
        <f t="shared" si="274"/>
        <v>8.4999639751615064E-5</v>
      </c>
      <c r="FU100" s="44">
        <f t="shared" si="274"/>
        <v>8.4075798305605076E-5</v>
      </c>
      <c r="FV100" s="44">
        <f t="shared" si="274"/>
        <v>8.3153003771485601E-5</v>
      </c>
      <c r="FW100" s="44">
        <f t="shared" si="274"/>
        <v>8.2231244723729446E-5</v>
      </c>
      <c r="FX100" s="44">
        <f t="shared" si="274"/>
        <v>8.1310509736809422E-5</v>
      </c>
      <c r="FY100" s="44">
        <f t="shared" si="274"/>
        <v>8.0390787404738262E-5</v>
      </c>
      <c r="FZ100" s="44">
        <f t="shared" si="274"/>
        <v>7.9472066341068626E-5</v>
      </c>
      <c r="GA100" s="44">
        <f t="shared" si="274"/>
        <v>7.8554335162905886E-5</v>
      </c>
      <c r="GB100" s="44">
        <f t="shared" si="274"/>
        <v>7.7637582494460844E-5</v>
      </c>
      <c r="GC100" s="44">
        <f t="shared" si="274"/>
        <v>7.6721796991918723E-5</v>
      </c>
      <c r="GD100" s="44">
        <f t="shared" si="274"/>
        <v>7.5806967302582962E-5</v>
      </c>
      <c r="GE100" s="44">
        <f t="shared" si="274"/>
        <v>7.4893082095073282E-5</v>
      </c>
      <c r="GF100" s="44">
        <f t="shared" si="274"/>
        <v>7.3980130050443904E-5</v>
      </c>
      <c r="GG100" s="44">
        <f t="shared" si="274"/>
        <v>7.3068099858630831E-5</v>
      </c>
      <c r="GH100" s="44">
        <f t="shared" si="274"/>
        <v>7.215698022378092E-5</v>
      </c>
      <c r="GI100" s="44">
        <f t="shared" si="274"/>
        <v>7.1246759858922815E-5</v>
      </c>
      <c r="GJ100" s="44">
        <f t="shared" si="274"/>
        <v>7.0337427493072369E-5</v>
      </c>
      <c r="GK100" s="44">
        <f t="shared" si="274"/>
        <v>6.9428971857021793E-5</v>
      </c>
      <c r="GL100" s="44">
        <f t="shared" si="274"/>
        <v>6.8521381701103223E-5</v>
      </c>
      <c r="GM100" s="44">
        <f t="shared" si="274"/>
        <v>6.761464578453058E-5</v>
      </c>
      <c r="GN100" s="44">
        <f t="shared" si="274"/>
        <v>6.6708752873623212E-5</v>
      </c>
      <c r="GO100" s="44">
        <f t="shared" si="274"/>
        <v>6.5803691747134962E-5</v>
      </c>
      <c r="GP100" s="44">
        <f t="shared" si="274"/>
        <v>6.4899451198030533E-5</v>
      </c>
      <c r="GQ100" s="44">
        <f t="shared" ref="GQ100:HV100" si="275">GQ99-GQ98</f>
        <v>6.3996020022827338E-5</v>
      </c>
      <c r="GR100" s="44">
        <f t="shared" si="275"/>
        <v>6.3093387032253645E-5</v>
      </c>
      <c r="GS100" s="44">
        <f t="shared" si="275"/>
        <v>6.2191541051248578E-5</v>
      </c>
      <c r="GT100" s="44">
        <f t="shared" si="275"/>
        <v>6.1290470901198546E-5</v>
      </c>
      <c r="GU100" s="44">
        <f t="shared" si="275"/>
        <v>6.0390165426582598E-5</v>
      </c>
      <c r="GV100" s="44">
        <f t="shared" si="275"/>
        <v>5.9490613480761567E-5</v>
      </c>
      <c r="GW100" s="44">
        <f t="shared" si="275"/>
        <v>5.8591803913543572E-5</v>
      </c>
      <c r="GX100" s="44">
        <f t="shared" si="275"/>
        <v>5.7693725597829371E-5</v>
      </c>
      <c r="GY100" s="44">
        <f t="shared" si="275"/>
        <v>5.6796367408296078E-5</v>
      </c>
      <c r="GZ100" s="44">
        <f t="shared" si="275"/>
        <v>5.589971823027895E-5</v>
      </c>
      <c r="HA100" s="44">
        <f t="shared" si="275"/>
        <v>5.5003766963324097E-5</v>
      </c>
      <c r="HB100" s="44">
        <f t="shared" si="275"/>
        <v>5.4108502508753986E-5</v>
      </c>
      <c r="HC100" s="44">
        <f t="shared" si="275"/>
        <v>5.3213913778549227E-5</v>
      </c>
      <c r="HD100" s="44">
        <f t="shared" si="275"/>
        <v>5.231998968824314E-5</v>
      </c>
      <c r="HE100" s="44">
        <f t="shared" si="275"/>
        <v>5.1426719172908975E-5</v>
      </c>
      <c r="HF100" s="44">
        <f t="shared" si="275"/>
        <v>5.053409117117269E-5</v>
      </c>
      <c r="HG100" s="44">
        <f t="shared" si="275"/>
        <v>4.9642094619883892E-5</v>
      </c>
      <c r="HH100" s="44">
        <f t="shared" si="275"/>
        <v>4.8750718478984822E-5</v>
      </c>
      <c r="HI100" s="44">
        <f t="shared" si="275"/>
        <v>4.7859951706641368E-5</v>
      </c>
      <c r="HJ100" s="44">
        <f t="shared" si="275"/>
        <v>4.6969783271677557E-5</v>
      </c>
      <c r="HK100" s="44">
        <f t="shared" si="275"/>
        <v>4.6080202150022842E-5</v>
      </c>
      <c r="HL100" s="44">
        <f t="shared" si="275"/>
        <v>4.5191197326488464E-5</v>
      </c>
      <c r="HM100" s="44">
        <f t="shared" si="275"/>
        <v>4.4302757787662017E-5</v>
      </c>
      <c r="HN100" s="44">
        <f t="shared" si="275"/>
        <v>4.341487253611831E-5</v>
      </c>
      <c r="HO100" s="44">
        <f t="shared" si="275"/>
        <v>4.2527530570879435E-5</v>
      </c>
      <c r="HP100" s="44">
        <f t="shared" si="275"/>
        <v>4.1640720908731055E-5</v>
      </c>
      <c r="HQ100" s="44">
        <f t="shared" si="275"/>
        <v>4.0754432561129761E-5</v>
      </c>
      <c r="HR100" s="44">
        <f t="shared" si="275"/>
        <v>3.986865455907207E-5</v>
      </c>
      <c r="HS100" s="44">
        <f t="shared" si="275"/>
        <v>3.8983375930001785E-5</v>
      </c>
      <c r="HT100" s="44">
        <f t="shared" si="275"/>
        <v>3.8098585713797206E-5</v>
      </c>
      <c r="HU100" s="44">
        <f t="shared" si="275"/>
        <v>3.7214272950336635E-5</v>
      </c>
      <c r="HV100" s="44">
        <f t="shared" si="275"/>
        <v>3.6330426693709228E-5</v>
      </c>
      <c r="HW100" s="44">
        <f t="shared" ref="HW100:IR100" si="276">HW99-HW98</f>
        <v>3.5447035992675069E-5</v>
      </c>
      <c r="HX100" s="44">
        <f t="shared" si="276"/>
        <v>3.4564089908428741E-5</v>
      </c>
      <c r="HY100" s="44">
        <f t="shared" si="276"/>
        <v>3.3681577516375683E-5</v>
      </c>
      <c r="HZ100" s="44">
        <f t="shared" si="276"/>
        <v>3.2799487877710476E-5</v>
      </c>
      <c r="IA100" s="44">
        <f t="shared" si="276"/>
        <v>3.19178100784967E-5</v>
      </c>
      <c r="IB100" s="44">
        <f t="shared" si="276"/>
        <v>3.1036533195916149E-5</v>
      </c>
      <c r="IC100" s="44">
        <f t="shared" si="276"/>
        <v>3.015564631780876E-5</v>
      </c>
      <c r="ID100" s="44">
        <f t="shared" si="276"/>
        <v>2.9275138539119894E-5</v>
      </c>
      <c r="IE100" s="44">
        <f t="shared" si="276"/>
        <v>2.8394998953018558E-5</v>
      </c>
      <c r="IF100" s="44">
        <f t="shared" si="276"/>
        <v>2.7515216665108255E-5</v>
      </c>
      <c r="IG100" s="44">
        <f t="shared" si="276"/>
        <v>2.6635780779216134E-5</v>
      </c>
      <c r="IH100" s="44">
        <f t="shared" si="276"/>
        <v>2.5756680409827482E-5</v>
      </c>
      <c r="II100" s="44">
        <f t="shared" si="276"/>
        <v>2.4877904667874873E-5</v>
      </c>
      <c r="IJ100" s="44">
        <f t="shared" si="276"/>
        <v>2.3999442673172666E-5</v>
      </c>
      <c r="IK100" s="44">
        <f t="shared" si="276"/>
        <v>2.3121283549087934E-5</v>
      </c>
      <c r="IL100" s="44">
        <f t="shared" si="276"/>
        <v>2.224341642431682E-5</v>
      </c>
      <c r="IM100" s="44">
        <f t="shared" si="276"/>
        <v>2.1365830427555466E-5</v>
      </c>
      <c r="IN100" s="44">
        <f t="shared" si="276"/>
        <v>2.0488514691052728E-5</v>
      </c>
      <c r="IO100" s="44">
        <f t="shared" si="276"/>
        <v>1.9611458355939249E-5</v>
      </c>
      <c r="IP100" s="44">
        <f t="shared" si="276"/>
        <v>1.8734650563345667E-5</v>
      </c>
      <c r="IQ100" s="44">
        <f t="shared" si="276"/>
        <v>1.7858080454402625E-5</v>
      </c>
      <c r="IR100" s="192">
        <f t="shared" si="276"/>
        <v>1.6981737175569833E-5</v>
      </c>
    </row>
    <row r="101" spans="1:252" s="3" customFormat="1" hidden="1" x14ac:dyDescent="0.25">
      <c r="A101" s="166"/>
      <c r="B101" s="194">
        <f>ROUND(B99,2)-ROUND(B98,2)</f>
        <v>9.8000000000000007</v>
      </c>
      <c r="C101" s="194">
        <f t="shared" ref="C101:BN101" si="277">ROUND(C99,2)-ROUND(C98,2)</f>
        <v>9.8000000000000007</v>
      </c>
      <c r="D101" s="194">
        <f t="shared" si="277"/>
        <v>9.8000000000000007</v>
      </c>
      <c r="E101" s="194">
        <f t="shared" si="277"/>
        <v>9.8000000000000007</v>
      </c>
      <c r="F101" s="194">
        <f t="shared" si="277"/>
        <v>9.8000000000000007</v>
      </c>
      <c r="G101" s="194">
        <f t="shared" si="277"/>
        <v>9.8000000000000007</v>
      </c>
      <c r="H101" s="194">
        <f t="shared" si="277"/>
        <v>9.8000000000000007</v>
      </c>
      <c r="I101" s="194">
        <f t="shared" si="277"/>
        <v>9.8000000000000007</v>
      </c>
      <c r="J101" s="194">
        <f t="shared" si="277"/>
        <v>9.8000000000000007</v>
      </c>
      <c r="K101" s="194">
        <f t="shared" si="277"/>
        <v>9.7899999999999991</v>
      </c>
      <c r="L101" s="194">
        <f t="shared" si="277"/>
        <v>9.7899999999999991</v>
      </c>
      <c r="M101" s="194">
        <f t="shared" si="277"/>
        <v>9.7899999999999991</v>
      </c>
      <c r="N101" s="194">
        <f t="shared" si="277"/>
        <v>9.7899999999999991</v>
      </c>
      <c r="O101" s="194">
        <f t="shared" si="277"/>
        <v>9.7899999999999991</v>
      </c>
      <c r="P101" s="194">
        <f t="shared" si="277"/>
        <v>9.7799999999999994</v>
      </c>
      <c r="Q101" s="194">
        <f t="shared" si="277"/>
        <v>9.7799999999999994</v>
      </c>
      <c r="R101" s="194">
        <f t="shared" si="277"/>
        <v>9.7799999999999994</v>
      </c>
      <c r="S101" s="194">
        <f t="shared" si="277"/>
        <v>9.77</v>
      </c>
      <c r="T101" s="194">
        <f t="shared" si="277"/>
        <v>9.77</v>
      </c>
      <c r="U101" s="194">
        <f t="shared" si="277"/>
        <v>9.77</v>
      </c>
      <c r="V101" s="194">
        <f t="shared" si="277"/>
        <v>9.76</v>
      </c>
      <c r="W101" s="194">
        <f t="shared" si="277"/>
        <v>9.76</v>
      </c>
      <c r="X101" s="194">
        <f t="shared" si="277"/>
        <v>9.75</v>
      </c>
      <c r="Y101" s="194">
        <f t="shared" si="277"/>
        <v>9.75</v>
      </c>
      <c r="Z101" s="194">
        <f t="shared" si="277"/>
        <v>9.74</v>
      </c>
      <c r="AA101" s="194">
        <f t="shared" si="277"/>
        <v>9.73</v>
      </c>
      <c r="AB101" s="194">
        <f t="shared" si="277"/>
        <v>9.73</v>
      </c>
      <c r="AC101" s="194">
        <f t="shared" si="277"/>
        <v>9.7100000000000009</v>
      </c>
      <c r="AD101" s="194">
        <f t="shared" si="277"/>
        <v>9.7000000000000011</v>
      </c>
      <c r="AE101" s="194">
        <f t="shared" si="277"/>
        <v>9.7000000000000011</v>
      </c>
      <c r="AF101" s="194">
        <f t="shared" si="277"/>
        <v>9.69</v>
      </c>
      <c r="AG101" s="194">
        <f t="shared" si="277"/>
        <v>9.68</v>
      </c>
      <c r="AH101" s="194">
        <f t="shared" si="277"/>
        <v>9.66</v>
      </c>
      <c r="AI101" s="194">
        <f t="shared" si="277"/>
        <v>9.65</v>
      </c>
      <c r="AJ101" s="194">
        <f t="shared" si="277"/>
        <v>9.6300000000000008</v>
      </c>
      <c r="AK101" s="194">
        <f t="shared" si="277"/>
        <v>9.6100000000000012</v>
      </c>
      <c r="AL101" s="194">
        <f t="shared" si="277"/>
        <v>9.59</v>
      </c>
      <c r="AM101" s="194">
        <f t="shared" si="277"/>
        <v>9.57</v>
      </c>
      <c r="AN101" s="194">
        <f t="shared" si="277"/>
        <v>9.5499999999999989</v>
      </c>
      <c r="AO101" s="194">
        <f t="shared" si="277"/>
        <v>9.52</v>
      </c>
      <c r="AP101" s="194">
        <f t="shared" si="277"/>
        <v>9.49</v>
      </c>
      <c r="AQ101" s="194">
        <f t="shared" si="277"/>
        <v>9.4599999999999991</v>
      </c>
      <c r="AR101" s="194">
        <f t="shared" si="277"/>
        <v>9.41</v>
      </c>
      <c r="AS101" s="194">
        <f t="shared" si="277"/>
        <v>9.370000000000001</v>
      </c>
      <c r="AT101" s="194">
        <f t="shared" si="277"/>
        <v>9.32</v>
      </c>
      <c r="AU101" s="194">
        <f t="shared" si="277"/>
        <v>9.26</v>
      </c>
      <c r="AV101" s="194">
        <f t="shared" si="277"/>
        <v>9.19</v>
      </c>
      <c r="AW101" s="194">
        <f t="shared" si="277"/>
        <v>9.1199999999999992</v>
      </c>
      <c r="AX101" s="194">
        <f t="shared" si="277"/>
        <v>9.0500000000000007</v>
      </c>
      <c r="AY101" s="194">
        <f t="shared" si="277"/>
        <v>8.9500000000000011</v>
      </c>
      <c r="AZ101" s="194">
        <f t="shared" si="277"/>
        <v>8.8500000000000014</v>
      </c>
      <c r="BA101" s="194">
        <f t="shared" si="277"/>
        <v>8.75</v>
      </c>
      <c r="BB101" s="194">
        <f t="shared" si="277"/>
        <v>8.629999999999999</v>
      </c>
      <c r="BC101" s="194">
        <f t="shared" si="277"/>
        <v>8.6</v>
      </c>
      <c r="BD101" s="194">
        <f t="shared" si="277"/>
        <v>8.6</v>
      </c>
      <c r="BE101" s="194">
        <f t="shared" si="277"/>
        <v>8.59</v>
      </c>
      <c r="BF101" s="194">
        <f t="shared" si="277"/>
        <v>8.58</v>
      </c>
      <c r="BG101" s="194">
        <f t="shared" si="277"/>
        <v>8.57</v>
      </c>
      <c r="BH101" s="194">
        <f t="shared" si="277"/>
        <v>8.56</v>
      </c>
      <c r="BI101" s="194">
        <f t="shared" si="277"/>
        <v>8.5399999999999991</v>
      </c>
      <c r="BJ101" s="194">
        <f t="shared" si="277"/>
        <v>8.5399999999999991</v>
      </c>
      <c r="BK101" s="194">
        <f t="shared" si="277"/>
        <v>8.5299999999999994</v>
      </c>
      <c r="BL101" s="194">
        <f t="shared" si="277"/>
        <v>8.52</v>
      </c>
      <c r="BM101" s="194">
        <f t="shared" si="277"/>
        <v>8.51</v>
      </c>
      <c r="BN101" s="194">
        <f t="shared" si="277"/>
        <v>8.4700000000000006</v>
      </c>
      <c r="BO101" s="194">
        <f t="shared" ref="BO101:DZ101" si="278">ROUND(BO99,2)-ROUND(BO98,2)</f>
        <v>8.4400000000000013</v>
      </c>
      <c r="BP101" s="194">
        <f t="shared" si="278"/>
        <v>8.3999999999999986</v>
      </c>
      <c r="BQ101" s="194">
        <f t="shared" si="278"/>
        <v>8.36</v>
      </c>
      <c r="BR101" s="194">
        <f t="shared" si="278"/>
        <v>8.33</v>
      </c>
      <c r="BS101" s="194">
        <f t="shared" si="278"/>
        <v>8.2899999999999991</v>
      </c>
      <c r="BT101" s="194">
        <f t="shared" si="278"/>
        <v>8.25</v>
      </c>
      <c r="BU101" s="194">
        <f t="shared" si="278"/>
        <v>8.2100000000000009</v>
      </c>
      <c r="BV101" s="194">
        <f t="shared" si="278"/>
        <v>8.17</v>
      </c>
      <c r="BW101" s="194">
        <f t="shared" si="278"/>
        <v>8.120000000000001</v>
      </c>
      <c r="BX101" s="194">
        <f t="shared" si="278"/>
        <v>8.09</v>
      </c>
      <c r="BY101" s="194">
        <f t="shared" si="278"/>
        <v>8.0400000000000009</v>
      </c>
      <c r="BZ101" s="194">
        <f t="shared" si="278"/>
        <v>8</v>
      </c>
      <c r="CA101" s="194">
        <f t="shared" si="278"/>
        <v>7.9499999999999993</v>
      </c>
      <c r="CB101" s="194">
        <f t="shared" si="278"/>
        <v>7.9099999999999993</v>
      </c>
      <c r="CC101" s="194">
        <f t="shared" si="278"/>
        <v>7.8599999999999994</v>
      </c>
      <c r="CD101" s="194">
        <f t="shared" si="278"/>
        <v>7.8199999999999994</v>
      </c>
      <c r="CE101" s="194">
        <f t="shared" si="278"/>
        <v>7.77</v>
      </c>
      <c r="CF101" s="194">
        <f t="shared" si="278"/>
        <v>7.71</v>
      </c>
      <c r="CG101" s="194">
        <f t="shared" si="278"/>
        <v>7.67</v>
      </c>
      <c r="CH101" s="194">
        <f t="shared" si="278"/>
        <v>7.61</v>
      </c>
      <c r="CI101" s="194">
        <f t="shared" si="278"/>
        <v>7.57</v>
      </c>
      <c r="CJ101" s="194">
        <f t="shared" si="278"/>
        <v>7.5100000000000007</v>
      </c>
      <c r="CK101" s="194">
        <f t="shared" si="278"/>
        <v>7.4600000000000009</v>
      </c>
      <c r="CL101" s="194">
        <f t="shared" si="278"/>
        <v>7.4</v>
      </c>
      <c r="CM101" s="194">
        <f t="shared" si="278"/>
        <v>7.3400000000000007</v>
      </c>
      <c r="CN101" s="194">
        <f t="shared" si="278"/>
        <v>7.2900000000000009</v>
      </c>
      <c r="CO101" s="194">
        <f t="shared" si="278"/>
        <v>7.23</v>
      </c>
      <c r="CP101" s="194">
        <f t="shared" si="278"/>
        <v>7.160000000000001</v>
      </c>
      <c r="CQ101" s="194">
        <f t="shared" si="278"/>
        <v>7.1000000000000014</v>
      </c>
      <c r="CR101" s="194">
        <f t="shared" si="278"/>
        <v>7.0400000000000009</v>
      </c>
      <c r="CS101" s="194">
        <f t="shared" si="278"/>
        <v>6.9700000000000006</v>
      </c>
      <c r="CT101" s="194">
        <f t="shared" si="278"/>
        <v>6.8999999999999986</v>
      </c>
      <c r="CU101" s="194">
        <f t="shared" si="278"/>
        <v>6.8299999999999992</v>
      </c>
      <c r="CV101" s="194">
        <f t="shared" si="278"/>
        <v>6.7499999999999991</v>
      </c>
      <c r="CW101" s="194">
        <f t="shared" si="278"/>
        <v>6.68</v>
      </c>
      <c r="CX101" s="194">
        <f t="shared" si="278"/>
        <v>6.6</v>
      </c>
      <c r="CY101" s="194">
        <f t="shared" si="278"/>
        <v>6.5299999999999994</v>
      </c>
      <c r="CZ101" s="194">
        <f t="shared" si="278"/>
        <v>6.43</v>
      </c>
      <c r="DA101" s="194">
        <f t="shared" si="278"/>
        <v>6.35</v>
      </c>
      <c r="DB101" s="194">
        <f t="shared" si="278"/>
        <v>6.26</v>
      </c>
      <c r="DC101" s="194">
        <f t="shared" si="278"/>
        <v>6.17</v>
      </c>
      <c r="DD101" s="194">
        <f t="shared" si="278"/>
        <v>6.08</v>
      </c>
      <c r="DE101" s="194">
        <f t="shared" si="278"/>
        <v>5.9799999999999995</v>
      </c>
      <c r="DF101" s="194">
        <f t="shared" si="278"/>
        <v>5.879999999999999</v>
      </c>
      <c r="DG101" s="194">
        <f t="shared" si="278"/>
        <v>5.7799999999999994</v>
      </c>
      <c r="DH101" s="194">
        <f t="shared" si="278"/>
        <v>5.67</v>
      </c>
      <c r="DI101" s="194">
        <f t="shared" si="278"/>
        <v>5.5499999999999989</v>
      </c>
      <c r="DJ101" s="194">
        <f t="shared" si="278"/>
        <v>5.4399999999999995</v>
      </c>
      <c r="DK101" s="194">
        <f t="shared" si="278"/>
        <v>5.3199999999999994</v>
      </c>
      <c r="DL101" s="194">
        <f t="shared" si="278"/>
        <v>5.1899999999999995</v>
      </c>
      <c r="DM101" s="194">
        <f t="shared" si="278"/>
        <v>5.0599999999999996</v>
      </c>
      <c r="DN101" s="194">
        <f t="shared" si="278"/>
        <v>4.919999999999999</v>
      </c>
      <c r="DO101" s="194">
        <f t="shared" si="278"/>
        <v>4.7799999999999994</v>
      </c>
      <c r="DP101" s="194">
        <f t="shared" si="278"/>
        <v>4.629999999999999</v>
      </c>
      <c r="DQ101" s="194">
        <f t="shared" si="278"/>
        <v>4.4799999999999995</v>
      </c>
      <c r="DR101" s="194">
        <f t="shared" si="278"/>
        <v>4.3</v>
      </c>
      <c r="DS101" s="194">
        <f t="shared" si="278"/>
        <v>4.13</v>
      </c>
      <c r="DT101" s="194">
        <f t="shared" si="278"/>
        <v>3.96</v>
      </c>
      <c r="DU101" s="194">
        <f t="shared" si="278"/>
        <v>3.7699999999999996</v>
      </c>
      <c r="DV101" s="194">
        <f t="shared" si="278"/>
        <v>3.58</v>
      </c>
      <c r="DW101" s="194">
        <f t="shared" si="278"/>
        <v>3.38</v>
      </c>
      <c r="DX101" s="194">
        <f t="shared" si="278"/>
        <v>3.1599999999999993</v>
      </c>
      <c r="DY101" s="194">
        <f t="shared" si="278"/>
        <v>2.9399999999999995</v>
      </c>
      <c r="DZ101" s="194">
        <f t="shared" si="278"/>
        <v>2.6999999999999993</v>
      </c>
      <c r="EA101" s="194">
        <f t="shared" ref="EA101:GL101" si="279">ROUND(EA99,2)-ROUND(EA98,2)</f>
        <v>2.4499999999999993</v>
      </c>
      <c r="EB101" s="194">
        <f t="shared" si="279"/>
        <v>2.1899999999999995</v>
      </c>
      <c r="EC101" s="194">
        <f t="shared" si="279"/>
        <v>1.9099999999999993</v>
      </c>
      <c r="ED101" s="194">
        <f t="shared" si="279"/>
        <v>1.6199999999999992</v>
      </c>
      <c r="EE101" s="194">
        <f t="shared" si="279"/>
        <v>1.2999999999999998</v>
      </c>
      <c r="EF101" s="194">
        <f t="shared" si="279"/>
        <v>0.96999999999999886</v>
      </c>
      <c r="EG101" s="194">
        <f t="shared" si="279"/>
        <v>0.61999999999999922</v>
      </c>
      <c r="EH101" s="194">
        <f t="shared" si="279"/>
        <v>0.26999999999999957</v>
      </c>
      <c r="EI101" s="194">
        <f t="shared" si="279"/>
        <v>0.25</v>
      </c>
      <c r="EJ101" s="194">
        <f t="shared" si="279"/>
        <v>0.24000000000000021</v>
      </c>
      <c r="EK101" s="194">
        <f t="shared" si="279"/>
        <v>0.21999999999999886</v>
      </c>
      <c r="EL101" s="194">
        <f t="shared" si="279"/>
        <v>0.19999999999999929</v>
      </c>
      <c r="EM101" s="194">
        <f t="shared" si="279"/>
        <v>0.17999999999999972</v>
      </c>
      <c r="EN101" s="194">
        <f t="shared" si="279"/>
        <v>0.16999999999999993</v>
      </c>
      <c r="EO101" s="194">
        <f t="shared" si="279"/>
        <v>0.15000000000000036</v>
      </c>
      <c r="EP101" s="194">
        <f t="shared" si="279"/>
        <v>0.12999999999999901</v>
      </c>
      <c r="EQ101" s="194">
        <f t="shared" si="279"/>
        <v>0.11999999999999922</v>
      </c>
      <c r="ER101" s="194">
        <f t="shared" si="279"/>
        <v>9.9999999999999645E-2</v>
      </c>
      <c r="ES101" s="194">
        <f t="shared" si="279"/>
        <v>8.0000000000000071E-2</v>
      </c>
      <c r="ET101" s="194">
        <f t="shared" si="279"/>
        <v>6.0000000000000497E-2</v>
      </c>
      <c r="EU101" s="194">
        <f t="shared" si="279"/>
        <v>4.9999999999998934E-2</v>
      </c>
      <c r="EV101" s="194">
        <f t="shared" si="279"/>
        <v>2.9999999999999361E-2</v>
      </c>
      <c r="EW101" s="194">
        <f t="shared" si="279"/>
        <v>9.9999999999997868E-3</v>
      </c>
      <c r="EX101" s="194">
        <f t="shared" si="279"/>
        <v>-9.9999999999997868E-3</v>
      </c>
      <c r="EY101" s="194">
        <f t="shared" si="279"/>
        <v>-9.9999999999997868E-3</v>
      </c>
      <c r="EZ101" s="194">
        <f t="shared" si="279"/>
        <v>0</v>
      </c>
      <c r="FA101" s="194">
        <f t="shared" si="279"/>
        <v>0</v>
      </c>
      <c r="FB101" s="194">
        <f t="shared" si="279"/>
        <v>0</v>
      </c>
      <c r="FC101" s="194">
        <f t="shared" si="279"/>
        <v>0</v>
      </c>
      <c r="FD101" s="194">
        <f t="shared" si="279"/>
        <v>0</v>
      </c>
      <c r="FE101" s="194">
        <f t="shared" si="279"/>
        <v>0</v>
      </c>
      <c r="FF101" s="194">
        <f t="shared" si="279"/>
        <v>0</v>
      </c>
      <c r="FG101" s="194">
        <f t="shared" si="279"/>
        <v>0</v>
      </c>
      <c r="FH101" s="194">
        <f t="shared" si="279"/>
        <v>0</v>
      </c>
      <c r="FI101" s="194">
        <f t="shared" si="279"/>
        <v>0</v>
      </c>
      <c r="FJ101" s="194">
        <f t="shared" si="279"/>
        <v>0</v>
      </c>
      <c r="FK101" s="194">
        <f t="shared" si="279"/>
        <v>0</v>
      </c>
      <c r="FL101" s="194">
        <f t="shared" si="279"/>
        <v>0</v>
      </c>
      <c r="FM101" s="194">
        <f t="shared" si="279"/>
        <v>0</v>
      </c>
      <c r="FN101" s="194">
        <f t="shared" si="279"/>
        <v>0</v>
      </c>
      <c r="FO101" s="194">
        <f t="shared" si="279"/>
        <v>0</v>
      </c>
      <c r="FP101" s="194">
        <f t="shared" si="279"/>
        <v>0</v>
      </c>
      <c r="FQ101" s="194">
        <f t="shared" si="279"/>
        <v>0</v>
      </c>
      <c r="FR101" s="194">
        <f t="shared" si="279"/>
        <v>0</v>
      </c>
      <c r="FS101" s="194">
        <f t="shared" si="279"/>
        <v>0</v>
      </c>
      <c r="FT101" s="194">
        <f t="shared" si="279"/>
        <v>0</v>
      </c>
      <c r="FU101" s="194">
        <f t="shared" si="279"/>
        <v>0</v>
      </c>
      <c r="FV101" s="194">
        <f t="shared" si="279"/>
        <v>0</v>
      </c>
      <c r="FW101" s="194">
        <f t="shared" si="279"/>
        <v>0</v>
      </c>
      <c r="FX101" s="194">
        <f t="shared" si="279"/>
        <v>0</v>
      </c>
      <c r="FY101" s="194">
        <f t="shared" si="279"/>
        <v>0</v>
      </c>
      <c r="FZ101" s="194">
        <f t="shared" si="279"/>
        <v>0</v>
      </c>
      <c r="GA101" s="194">
        <f t="shared" si="279"/>
        <v>0</v>
      </c>
      <c r="GB101" s="194">
        <f t="shared" si="279"/>
        <v>0</v>
      </c>
      <c r="GC101" s="194">
        <f t="shared" si="279"/>
        <v>0</v>
      </c>
      <c r="GD101" s="194">
        <f t="shared" si="279"/>
        <v>0</v>
      </c>
      <c r="GE101" s="194">
        <f t="shared" si="279"/>
        <v>0</v>
      </c>
      <c r="GF101" s="194">
        <f t="shared" si="279"/>
        <v>0</v>
      </c>
      <c r="GG101" s="194">
        <f t="shared" si="279"/>
        <v>0</v>
      </c>
      <c r="GH101" s="194">
        <f t="shared" si="279"/>
        <v>0</v>
      </c>
      <c r="GI101" s="194">
        <f t="shared" si="279"/>
        <v>0</v>
      </c>
      <c r="GJ101" s="194">
        <f t="shared" si="279"/>
        <v>0</v>
      </c>
      <c r="GK101" s="194">
        <f t="shared" si="279"/>
        <v>0</v>
      </c>
      <c r="GL101" s="194">
        <f t="shared" si="279"/>
        <v>0</v>
      </c>
      <c r="GM101" s="194">
        <f t="shared" ref="GM101:IR101" si="280">ROUND(GM99,2)-ROUND(GM98,2)</f>
        <v>0</v>
      </c>
      <c r="GN101" s="194">
        <f t="shared" si="280"/>
        <v>0</v>
      </c>
      <c r="GO101" s="194">
        <f t="shared" si="280"/>
        <v>0</v>
      </c>
      <c r="GP101" s="194">
        <f t="shared" si="280"/>
        <v>0</v>
      </c>
      <c r="GQ101" s="194">
        <f t="shared" si="280"/>
        <v>0</v>
      </c>
      <c r="GR101" s="194">
        <f t="shared" si="280"/>
        <v>0</v>
      </c>
      <c r="GS101" s="194">
        <f t="shared" si="280"/>
        <v>0</v>
      </c>
      <c r="GT101" s="194">
        <f t="shared" si="280"/>
        <v>0</v>
      </c>
      <c r="GU101" s="194">
        <f t="shared" si="280"/>
        <v>0</v>
      </c>
      <c r="GV101" s="194">
        <f t="shared" si="280"/>
        <v>0</v>
      </c>
      <c r="GW101" s="194">
        <f t="shared" si="280"/>
        <v>0</v>
      </c>
      <c r="GX101" s="194">
        <f t="shared" si="280"/>
        <v>0</v>
      </c>
      <c r="GY101" s="194">
        <f t="shared" si="280"/>
        <v>0</v>
      </c>
      <c r="GZ101" s="194">
        <f t="shared" si="280"/>
        <v>0</v>
      </c>
      <c r="HA101" s="194">
        <f t="shared" si="280"/>
        <v>0</v>
      </c>
      <c r="HB101" s="194">
        <f t="shared" si="280"/>
        <v>0</v>
      </c>
      <c r="HC101" s="194">
        <f t="shared" si="280"/>
        <v>0</v>
      </c>
      <c r="HD101" s="194">
        <f t="shared" si="280"/>
        <v>0</v>
      </c>
      <c r="HE101" s="194">
        <f t="shared" si="280"/>
        <v>0</v>
      </c>
      <c r="HF101" s="194">
        <f t="shared" si="280"/>
        <v>0</v>
      </c>
      <c r="HG101" s="194">
        <f t="shared" si="280"/>
        <v>0</v>
      </c>
      <c r="HH101" s="194">
        <f t="shared" si="280"/>
        <v>0</v>
      </c>
      <c r="HI101" s="194">
        <f t="shared" si="280"/>
        <v>0</v>
      </c>
      <c r="HJ101" s="194">
        <f t="shared" si="280"/>
        <v>0</v>
      </c>
      <c r="HK101" s="194">
        <f t="shared" si="280"/>
        <v>0</v>
      </c>
      <c r="HL101" s="194">
        <f t="shared" si="280"/>
        <v>0</v>
      </c>
      <c r="HM101" s="194">
        <f t="shared" si="280"/>
        <v>0</v>
      </c>
      <c r="HN101" s="194">
        <f t="shared" si="280"/>
        <v>0</v>
      </c>
      <c r="HO101" s="194">
        <f t="shared" si="280"/>
        <v>0</v>
      </c>
      <c r="HP101" s="194">
        <f t="shared" si="280"/>
        <v>0</v>
      </c>
      <c r="HQ101" s="194">
        <f t="shared" si="280"/>
        <v>0</v>
      </c>
      <c r="HR101" s="194">
        <f t="shared" si="280"/>
        <v>0</v>
      </c>
      <c r="HS101" s="194">
        <f t="shared" si="280"/>
        <v>0</v>
      </c>
      <c r="HT101" s="194">
        <f t="shared" si="280"/>
        <v>0</v>
      </c>
      <c r="HU101" s="194">
        <f t="shared" si="280"/>
        <v>0</v>
      </c>
      <c r="HV101" s="194">
        <f t="shared" si="280"/>
        <v>0</v>
      </c>
      <c r="HW101" s="194">
        <f t="shared" si="280"/>
        <v>0</v>
      </c>
      <c r="HX101" s="194">
        <f t="shared" si="280"/>
        <v>0</v>
      </c>
      <c r="HY101" s="194">
        <f t="shared" si="280"/>
        <v>0</v>
      </c>
      <c r="HZ101" s="194">
        <f t="shared" si="280"/>
        <v>0</v>
      </c>
      <c r="IA101" s="194">
        <f t="shared" si="280"/>
        <v>0</v>
      </c>
      <c r="IB101" s="194">
        <f t="shared" si="280"/>
        <v>0</v>
      </c>
      <c r="IC101" s="194">
        <f t="shared" si="280"/>
        <v>0</v>
      </c>
      <c r="ID101" s="194">
        <f t="shared" si="280"/>
        <v>0</v>
      </c>
      <c r="IE101" s="194">
        <f t="shared" si="280"/>
        <v>0</v>
      </c>
      <c r="IF101" s="194">
        <f t="shared" si="280"/>
        <v>0</v>
      </c>
      <c r="IG101" s="194">
        <f t="shared" si="280"/>
        <v>0</v>
      </c>
      <c r="IH101" s="194">
        <f t="shared" si="280"/>
        <v>0</v>
      </c>
      <c r="II101" s="194">
        <f t="shared" si="280"/>
        <v>0</v>
      </c>
      <c r="IJ101" s="194">
        <f t="shared" si="280"/>
        <v>0</v>
      </c>
      <c r="IK101" s="194">
        <f t="shared" si="280"/>
        <v>0</v>
      </c>
      <c r="IL101" s="194">
        <f t="shared" si="280"/>
        <v>0</v>
      </c>
      <c r="IM101" s="194">
        <f t="shared" si="280"/>
        <v>0</v>
      </c>
      <c r="IN101" s="194">
        <f t="shared" si="280"/>
        <v>0</v>
      </c>
      <c r="IO101" s="194">
        <f t="shared" si="280"/>
        <v>0</v>
      </c>
      <c r="IP101" s="194">
        <f t="shared" si="280"/>
        <v>0</v>
      </c>
      <c r="IQ101" s="194">
        <f t="shared" si="280"/>
        <v>0</v>
      </c>
      <c r="IR101" s="194">
        <f t="shared" si="280"/>
        <v>0</v>
      </c>
    </row>
    <row r="102" spans="1:252" s="7" customFormat="1" ht="8.1" hidden="1" customHeight="1" x14ac:dyDescent="0.25">
      <c r="A102" s="168"/>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c r="CM102" s="200"/>
      <c r="CN102" s="200"/>
      <c r="CO102" s="169"/>
      <c r="CP102" s="169"/>
      <c r="CQ102" s="169"/>
      <c r="CR102" s="169"/>
      <c r="CS102" s="169"/>
      <c r="CT102" s="169"/>
      <c r="CU102" s="169"/>
      <c r="CV102" s="169"/>
      <c r="CW102" s="169"/>
      <c r="CX102" s="169"/>
      <c r="CY102" s="169"/>
      <c r="CZ102" s="169"/>
      <c r="DA102" s="169"/>
      <c r="DB102" s="169"/>
      <c r="DC102" s="169"/>
      <c r="DD102" s="169"/>
      <c r="DE102" s="169"/>
      <c r="DF102" s="169"/>
      <c r="DG102" s="169"/>
      <c r="DH102" s="169"/>
      <c r="DI102" s="169"/>
      <c r="DJ102" s="169"/>
      <c r="DK102" s="169"/>
      <c r="DL102" s="169"/>
      <c r="DM102" s="169"/>
      <c r="DN102" s="169"/>
      <c r="DO102" s="169"/>
      <c r="DP102" s="169"/>
      <c r="DQ102" s="169"/>
      <c r="DR102" s="169"/>
      <c r="DS102" s="169"/>
      <c r="DT102" s="169"/>
      <c r="DU102" s="169"/>
      <c r="DV102" s="169"/>
      <c r="DW102" s="169"/>
      <c r="DX102" s="169"/>
      <c r="DY102" s="169"/>
      <c r="DZ102" s="169"/>
      <c r="EA102" s="169"/>
      <c r="EB102" s="169"/>
      <c r="EC102" s="169"/>
      <c r="ED102" s="169"/>
      <c r="EE102" s="169"/>
      <c r="EF102" s="169"/>
      <c r="EG102" s="169"/>
      <c r="EH102" s="169"/>
      <c r="EI102" s="169"/>
      <c r="EJ102" s="169"/>
      <c r="EK102" s="169"/>
      <c r="EL102" s="169"/>
      <c r="EM102" s="169"/>
      <c r="EN102" s="169"/>
      <c r="EO102" s="169"/>
      <c r="EP102" s="169"/>
      <c r="EQ102" s="169"/>
      <c r="ER102" s="169"/>
      <c r="ES102" s="169"/>
      <c r="ET102" s="169"/>
      <c r="EU102" s="169"/>
      <c r="EV102" s="169"/>
      <c r="EW102" s="169"/>
      <c r="EX102" s="169"/>
      <c r="EY102" s="169"/>
      <c r="EZ102" s="169"/>
      <c r="FA102" s="169"/>
      <c r="FB102" s="169"/>
      <c r="FC102" s="169"/>
      <c r="FD102" s="169"/>
      <c r="FE102" s="169"/>
      <c r="FF102" s="169"/>
      <c r="FG102" s="169"/>
      <c r="FH102" s="169"/>
      <c r="FI102" s="169"/>
      <c r="FJ102" s="169"/>
      <c r="FK102" s="169"/>
      <c r="FL102" s="169"/>
      <c r="FM102" s="169"/>
      <c r="FN102" s="169"/>
      <c r="FO102" s="169"/>
      <c r="FP102" s="169"/>
      <c r="FQ102" s="169"/>
      <c r="FR102" s="169"/>
      <c r="FS102" s="169"/>
      <c r="FT102" s="169"/>
      <c r="FU102" s="169"/>
      <c r="FV102" s="169"/>
      <c r="FW102" s="169"/>
      <c r="FX102" s="169"/>
      <c r="FY102" s="169"/>
      <c r="FZ102" s="169"/>
      <c r="GA102" s="169"/>
      <c r="GB102" s="169"/>
      <c r="GC102" s="169"/>
      <c r="GD102" s="169"/>
      <c r="GE102" s="169"/>
      <c r="GF102" s="169"/>
      <c r="GG102" s="169"/>
      <c r="GH102" s="169"/>
      <c r="GI102" s="169"/>
      <c r="GJ102" s="169"/>
      <c r="GK102" s="169"/>
      <c r="GL102" s="169"/>
      <c r="GM102" s="169"/>
      <c r="GN102" s="169"/>
      <c r="GO102" s="169"/>
      <c r="GP102" s="169"/>
      <c r="GQ102" s="169"/>
      <c r="GR102" s="169"/>
      <c r="GS102" s="169"/>
      <c r="GT102" s="169"/>
      <c r="GU102" s="169"/>
      <c r="GV102" s="169"/>
      <c r="GW102" s="169"/>
      <c r="GX102" s="169"/>
      <c r="GY102" s="169"/>
      <c r="GZ102" s="169"/>
      <c r="HA102" s="169"/>
      <c r="HB102" s="169"/>
      <c r="HC102" s="169"/>
      <c r="HD102" s="169"/>
      <c r="HE102" s="169"/>
      <c r="HF102" s="169"/>
      <c r="HG102" s="169"/>
      <c r="HH102" s="169"/>
      <c r="HI102" s="169"/>
      <c r="HJ102" s="169"/>
      <c r="HK102" s="169"/>
      <c r="HL102" s="169"/>
      <c r="HM102" s="169"/>
      <c r="HN102" s="169"/>
      <c r="HO102" s="169"/>
      <c r="HP102" s="169"/>
      <c r="HQ102" s="169"/>
      <c r="HR102" s="169"/>
      <c r="HS102" s="169"/>
      <c r="HT102" s="169"/>
      <c r="HU102" s="169"/>
      <c r="HV102" s="169"/>
      <c r="HW102" s="169"/>
      <c r="HX102" s="169"/>
      <c r="HY102" s="169"/>
      <c r="HZ102" s="169"/>
      <c r="IA102" s="169"/>
      <c r="IB102" s="169"/>
      <c r="IC102" s="169"/>
      <c r="ID102" s="169"/>
      <c r="IE102" s="169"/>
      <c r="IF102" s="169"/>
      <c r="IG102" s="169"/>
      <c r="IH102" s="169"/>
      <c r="II102" s="169"/>
      <c r="IJ102" s="169"/>
      <c r="IK102" s="169"/>
      <c r="IL102" s="169"/>
      <c r="IM102" s="169"/>
      <c r="IN102" s="169"/>
      <c r="IO102" s="169"/>
      <c r="IP102" s="169"/>
      <c r="IQ102" s="169"/>
      <c r="IR102" s="180"/>
    </row>
    <row r="103" spans="1:252" s="7" customFormat="1" hidden="1" x14ac:dyDescent="0.25">
      <c r="A103" s="182"/>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5"/>
      <c r="DQ103" s="45"/>
      <c r="DR103" s="45"/>
      <c r="DS103" s="45"/>
      <c r="DT103" s="45"/>
      <c r="DU103" s="45"/>
      <c r="DV103" s="45"/>
      <c r="DW103" s="45"/>
      <c r="DX103" s="45"/>
      <c r="DY103" s="45"/>
      <c r="DZ103" s="45"/>
      <c r="EA103" s="45"/>
      <c r="EB103" s="45"/>
      <c r="EC103" s="45"/>
      <c r="ED103" s="45"/>
      <c r="EE103" s="45"/>
      <c r="EF103" s="45"/>
      <c r="EG103" s="45"/>
      <c r="EH103" s="45"/>
      <c r="EI103" s="45"/>
      <c r="EJ103" s="45"/>
      <c r="EK103" s="45"/>
      <c r="EL103" s="45"/>
      <c r="EM103" s="45"/>
      <c r="EN103" s="45"/>
      <c r="EO103" s="45"/>
      <c r="EP103" s="45"/>
      <c r="EQ103" s="45"/>
      <c r="ER103" s="45"/>
      <c r="ES103" s="45"/>
      <c r="ET103" s="45"/>
      <c r="EU103" s="45"/>
      <c r="EV103" s="45"/>
      <c r="EW103" s="45"/>
      <c r="EX103" s="45"/>
      <c r="EY103" s="45"/>
      <c r="EZ103" s="45"/>
      <c r="FA103" s="45"/>
      <c r="FB103" s="45"/>
      <c r="FC103" s="45"/>
      <c r="FD103" s="45"/>
      <c r="FE103" s="45"/>
      <c r="FF103" s="45"/>
      <c r="FG103" s="45"/>
      <c r="FH103" s="45"/>
      <c r="FI103" s="45"/>
      <c r="FJ103" s="45"/>
      <c r="FK103" s="45"/>
      <c r="FL103" s="45"/>
      <c r="FM103" s="45"/>
      <c r="FN103" s="45"/>
      <c r="FO103" s="45"/>
      <c r="FP103" s="45"/>
      <c r="FQ103" s="45"/>
      <c r="FR103" s="45"/>
      <c r="FS103" s="45"/>
      <c r="FT103" s="45"/>
      <c r="FU103" s="45"/>
      <c r="FV103" s="45"/>
      <c r="FW103" s="45"/>
      <c r="FX103" s="45"/>
      <c r="FY103" s="45"/>
      <c r="FZ103" s="45"/>
      <c r="GA103" s="45"/>
      <c r="GB103" s="45"/>
      <c r="GC103" s="45"/>
      <c r="GD103" s="45"/>
      <c r="GE103" s="45"/>
      <c r="GF103" s="45"/>
      <c r="GG103" s="45"/>
      <c r="GH103" s="45"/>
      <c r="GI103" s="45"/>
      <c r="GJ103" s="45"/>
      <c r="GK103" s="45"/>
      <c r="GL103" s="45"/>
      <c r="GM103" s="45"/>
      <c r="GN103" s="45"/>
      <c r="GO103" s="45"/>
      <c r="GP103" s="45"/>
      <c r="GQ103" s="45"/>
      <c r="GR103" s="45"/>
      <c r="GS103" s="45"/>
      <c r="GT103" s="45"/>
      <c r="GU103" s="45"/>
      <c r="GV103" s="45"/>
      <c r="GW103" s="45"/>
      <c r="GX103" s="45"/>
      <c r="GY103" s="45"/>
      <c r="GZ103" s="45"/>
      <c r="HA103" s="45"/>
      <c r="HB103" s="45"/>
      <c r="HC103" s="45"/>
      <c r="HD103" s="45"/>
      <c r="HE103" s="45"/>
      <c r="HF103" s="45"/>
      <c r="HG103" s="45"/>
      <c r="HH103" s="45"/>
      <c r="HI103" s="45"/>
      <c r="HJ103" s="45"/>
      <c r="HK103" s="45"/>
      <c r="HL103" s="45"/>
      <c r="HM103" s="45"/>
      <c r="HN103" s="45"/>
      <c r="HO103" s="45"/>
      <c r="HP103" s="45"/>
      <c r="HQ103" s="45"/>
      <c r="HR103" s="45"/>
      <c r="HS103" s="45"/>
      <c r="HT103" s="45"/>
      <c r="HU103" s="45"/>
      <c r="HV103" s="45"/>
      <c r="HW103" s="45"/>
      <c r="HX103" s="45"/>
      <c r="HY103" s="45"/>
      <c r="HZ103" s="45"/>
      <c r="IA103" s="45"/>
      <c r="IB103" s="45"/>
      <c r="IC103" s="45"/>
      <c r="ID103" s="45"/>
      <c r="IE103" s="45"/>
      <c r="IF103" s="45"/>
      <c r="IG103" s="45"/>
      <c r="IH103" s="45"/>
      <c r="II103" s="45"/>
      <c r="IJ103" s="45"/>
      <c r="IK103" s="45"/>
      <c r="IL103" s="45"/>
      <c r="IM103" s="45"/>
      <c r="IN103" s="45"/>
      <c r="IO103" s="45"/>
      <c r="IP103" s="45"/>
      <c r="IQ103" s="45"/>
      <c r="IR103" s="201"/>
    </row>
    <row r="104" spans="1:252" s="3" customFormat="1" hidden="1" x14ac:dyDescent="0.25">
      <c r="A104" s="198"/>
      <c r="B104" s="5">
        <f t="shared" ref="B104:AG104" si="281">B68*COS(RADIANS(B94))+B78</f>
        <v>0</v>
      </c>
      <c r="C104" s="5">
        <f t="shared" si="281"/>
        <v>800000</v>
      </c>
      <c r="D104" s="5">
        <f t="shared" si="281"/>
        <v>799999.93599304627</v>
      </c>
      <c r="E104" s="5">
        <f t="shared" si="281"/>
        <v>799998.95709874516</v>
      </c>
      <c r="F104" s="5">
        <f t="shared" si="281"/>
        <v>799994.60160596226</v>
      </c>
      <c r="G104" s="5">
        <f t="shared" si="281"/>
        <v>799982.53625996562</v>
      </c>
      <c r="H104" s="5">
        <f t="shared" si="281"/>
        <v>799956.33877155755</v>
      </c>
      <c r="I104" s="5">
        <f t="shared" si="281"/>
        <v>799907.2629908612</v>
      </c>
      <c r="J104" s="5">
        <f t="shared" si="281"/>
        <v>799823.98585252906</v>
      </c>
      <c r="K104" s="5">
        <f t="shared" si="281"/>
        <v>799692.33538292116</v>
      </c>
      <c r="L104" s="5">
        <f t="shared" si="281"/>
        <v>799494.99932374258</v>
      </c>
      <c r="M104" s="5">
        <f t="shared" si="281"/>
        <v>799211.21428846184</v>
      </c>
      <c r="N104" s="5">
        <f t="shared" si="281"/>
        <v>798816.43585201865</v>
      </c>
      <c r="O104" s="5">
        <f t="shared" si="281"/>
        <v>798281.99060146767</v>
      </c>
      <c r="P104" s="5">
        <f t="shared" si="281"/>
        <v>797574.71197610698</v>
      </c>
      <c r="Q104" s="5">
        <f t="shared" si="281"/>
        <v>796656.56273643614</v>
      </c>
      <c r="R104" s="5">
        <f t="shared" si="281"/>
        <v>795484.24812795769</v>
      </c>
      <c r="S104" s="5">
        <f t="shared" si="281"/>
        <v>794008.82534752949</v>
      </c>
      <c r="T104" s="5">
        <f t="shared" si="281"/>
        <v>792175.31676407822</v>
      </c>
      <c r="U104" s="5">
        <f t="shared" si="281"/>
        <v>789922.33647072606</v>
      </c>
      <c r="V104" s="5">
        <f t="shared" si="281"/>
        <v>787181.74229691329</v>
      </c>
      <c r="W104" s="5">
        <f t="shared" si="281"/>
        <v>783878.32840460131</v>
      </c>
      <c r="X104" s="5">
        <f t="shared" si="281"/>
        <v>779929.57694743073</v>
      </c>
      <c r="Y104" s="5">
        <f t="shared" si="281"/>
        <v>775245.49088297808</v>
      </c>
      <c r="Z104" s="5">
        <f t="shared" si="281"/>
        <v>769728.53406261699</v>
      </c>
      <c r="AA104" s="5">
        <f t="shared" si="281"/>
        <v>763273.70920058002</v>
      </c>
      <c r="AB104" s="5">
        <f t="shared" si="281"/>
        <v>755768.80849559768</v>
      </c>
      <c r="AC104" s="5">
        <f t="shared" si="281"/>
        <v>747094.87599609408</v>
      </c>
      <c r="AD104" s="5">
        <f t="shared" si="281"/>
        <v>737126.9241547155</v>
      </c>
      <c r="AE104" s="5">
        <f t="shared" si="281"/>
        <v>725734.95031721517</v>
      </c>
      <c r="AF104" s="5">
        <f t="shared" si="281"/>
        <v>712785.30092422233</v>
      </c>
      <c r="AG104" s="5">
        <f t="shared" si="281"/>
        <v>698142.42804852012</v>
      </c>
      <c r="AH104" s="5">
        <f t="shared" ref="AH104:BM104" si="282">AH68*COS(RADIANS(AH94))+AH78</f>
        <v>681671.08322368748</v>
      </c>
      <c r="AI104" s="5">
        <f t="shared" si="282"/>
        <v>663238.98253513477</v>
      </c>
      <c r="AJ104" s="5">
        <f t="shared" si="282"/>
        <v>642719.96812335937</v>
      </c>
      <c r="AK104" s="5">
        <f t="shared" si="282"/>
        <v>619997.67309237784</v>
      </c>
      <c r="AL104" s="5">
        <f t="shared" si="282"/>
        <v>594969.66984127322</v>
      </c>
      <c r="AM104" s="5">
        <f t="shared" si="282"/>
        <v>567552.06289727695</v>
      </c>
      <c r="AN104" s="5">
        <f t="shared" si="282"/>
        <v>537684.43711042253</v>
      </c>
      <c r="AO104" s="5">
        <f t="shared" si="282"/>
        <v>505335.0395851144</v>
      </c>
      <c r="AP104" s="5">
        <f t="shared" si="282"/>
        <v>470506.02341870655</v>
      </c>
      <c r="AQ104" s="5">
        <f t="shared" si="282"/>
        <v>433238.53423508856</v>
      </c>
      <c r="AR104" s="5">
        <f t="shared" si="282"/>
        <v>393617.38777041377</v>
      </c>
      <c r="AS104" s="5">
        <f t="shared" si="282"/>
        <v>351775.0280559269</v>
      </c>
      <c r="AT104" s="5">
        <f t="shared" si="282"/>
        <v>307894.45045136643</v>
      </c>
      <c r="AU104" s="5">
        <f t="shared" si="282"/>
        <v>262210.77066227479</v>
      </c>
      <c r="AV104" s="5">
        <f t="shared" si="282"/>
        <v>215011.14626051742</v>
      </c>
      <c r="AW104" s="5">
        <f t="shared" si="282"/>
        <v>166632.79352105162</v>
      </c>
      <c r="AX104" s="5">
        <f t="shared" si="282"/>
        <v>117458.9678378676</v>
      </c>
      <c r="AY104" s="5">
        <f t="shared" si="282"/>
        <v>97495.474724117987</v>
      </c>
      <c r="AZ104" s="5">
        <f t="shared" si="282"/>
        <v>97495.474724117987</v>
      </c>
      <c r="BA104" s="5">
        <f t="shared" si="282"/>
        <v>97495.474724117987</v>
      </c>
      <c r="BB104" s="5">
        <f t="shared" si="282"/>
        <v>4062.3114468382314</v>
      </c>
      <c r="BC104" s="5">
        <f t="shared" si="282"/>
        <v>0</v>
      </c>
      <c r="BD104" s="5">
        <f t="shared" si="282"/>
        <v>0</v>
      </c>
      <c r="BE104" s="5">
        <f t="shared" si="282"/>
        <v>0</v>
      </c>
      <c r="BF104" s="5">
        <f t="shared" si="282"/>
        <v>0</v>
      </c>
      <c r="BG104" s="5">
        <f t="shared" si="282"/>
        <v>0</v>
      </c>
      <c r="BH104" s="5">
        <f t="shared" si="282"/>
        <v>0</v>
      </c>
      <c r="BI104" s="5">
        <f t="shared" si="282"/>
        <v>0</v>
      </c>
      <c r="BJ104" s="5">
        <f t="shared" si="282"/>
        <v>0</v>
      </c>
      <c r="BK104" s="5">
        <f t="shared" si="282"/>
        <v>0</v>
      </c>
      <c r="BL104" s="5">
        <f t="shared" si="282"/>
        <v>0</v>
      </c>
      <c r="BM104" s="5">
        <f t="shared" si="282"/>
        <v>14624.321208617699</v>
      </c>
      <c r="BN104" s="5">
        <f t="shared" ref="BN104:CX104" si="283">BN68*COS(RADIANS(BN94))+BN78</f>
        <v>14624.321208617699</v>
      </c>
      <c r="BO104" s="5">
        <f t="shared" si="283"/>
        <v>14624.321208617699</v>
      </c>
      <c r="BP104" s="5">
        <f t="shared" si="283"/>
        <v>14624.321208617699</v>
      </c>
      <c r="BQ104" s="5">
        <f t="shared" si="283"/>
        <v>14624.321208617699</v>
      </c>
      <c r="BR104" s="5">
        <f t="shared" si="283"/>
        <v>14624.321208617699</v>
      </c>
      <c r="BS104" s="5">
        <f t="shared" si="283"/>
        <v>-16700.772115207841</v>
      </c>
      <c r="BT104" s="5">
        <f t="shared" si="283"/>
        <v>-16700.772115207841</v>
      </c>
      <c r="BU104" s="5">
        <f t="shared" si="283"/>
        <v>-16700.772115207841</v>
      </c>
      <c r="BV104" s="5">
        <f t="shared" si="283"/>
        <v>-16700.772115207841</v>
      </c>
      <c r="BW104" s="5">
        <f t="shared" si="283"/>
        <v>-16700.772115207841</v>
      </c>
      <c r="BX104" s="5">
        <f t="shared" si="283"/>
        <v>-16700.772115207841</v>
      </c>
      <c r="BY104" s="5">
        <f t="shared" si="283"/>
        <v>-16700.772115207841</v>
      </c>
      <c r="BZ104" s="5">
        <f t="shared" si="283"/>
        <v>-16700.772115207841</v>
      </c>
      <c r="CA104" s="5">
        <f t="shared" si="283"/>
        <v>-16700.772115207841</v>
      </c>
      <c r="CB104" s="5">
        <f t="shared" si="283"/>
        <v>-16700.772115207841</v>
      </c>
      <c r="CC104" s="5">
        <f t="shared" si="283"/>
        <v>-16700.772115207841</v>
      </c>
      <c r="CD104" s="5">
        <f t="shared" si="283"/>
        <v>-16700.772115207841</v>
      </c>
      <c r="CE104" s="5">
        <f t="shared" si="283"/>
        <v>-16700.772115207841</v>
      </c>
      <c r="CF104" s="5">
        <f t="shared" si="283"/>
        <v>-16700.772115207841</v>
      </c>
      <c r="CG104" s="5">
        <f t="shared" si="283"/>
        <v>-16700.772115207841</v>
      </c>
      <c r="CH104" s="5">
        <f t="shared" si="283"/>
        <v>-16700.772115207841</v>
      </c>
      <c r="CI104" s="5">
        <f t="shared" si="283"/>
        <v>-16700.772115207841</v>
      </c>
      <c r="CJ104" s="5">
        <f t="shared" si="283"/>
        <v>-16700.772115207841</v>
      </c>
      <c r="CK104" s="5">
        <f t="shared" si="283"/>
        <v>-16700.772115207841</v>
      </c>
      <c r="CL104" s="5">
        <f t="shared" si="283"/>
        <v>-16700.772115207841</v>
      </c>
      <c r="CM104" s="5">
        <f t="shared" si="283"/>
        <v>-16700.772115207841</v>
      </c>
      <c r="CN104" s="5">
        <f t="shared" si="283"/>
        <v>-16700.772115207841</v>
      </c>
      <c r="CO104" s="5">
        <f t="shared" si="283"/>
        <v>-16700.772115207841</v>
      </c>
      <c r="CP104" s="5">
        <f t="shared" si="283"/>
        <v>-16700.772115207841</v>
      </c>
      <c r="CQ104" s="5">
        <f t="shared" si="283"/>
        <v>-16700.772115207841</v>
      </c>
      <c r="CR104" s="5">
        <f t="shared" si="283"/>
        <v>-16700.772115207841</v>
      </c>
      <c r="CS104" s="5">
        <f t="shared" si="283"/>
        <v>-16700.772115207841</v>
      </c>
      <c r="CT104" s="5">
        <f t="shared" si="283"/>
        <v>-16700.772115207841</v>
      </c>
      <c r="CU104" s="5">
        <f t="shared" si="283"/>
        <v>14624.321208617699</v>
      </c>
      <c r="CV104" s="5">
        <f t="shared" si="283"/>
        <v>14624.321208617699</v>
      </c>
      <c r="CW104" s="5">
        <f t="shared" si="283"/>
        <v>14624.321208617699</v>
      </c>
      <c r="CX104" s="5">
        <f t="shared" si="283"/>
        <v>14624.321208617699</v>
      </c>
      <c r="CY104" s="5">
        <f t="shared" ref="CY104:FJ104" si="284">CY68*COS(RADIANS(CY94))+CY78</f>
        <v>14624.321208617699</v>
      </c>
      <c r="CZ104" s="5">
        <f t="shared" si="284"/>
        <v>14624.321208617699</v>
      </c>
      <c r="DA104" s="5">
        <f t="shared" si="284"/>
        <v>14624.321208617699</v>
      </c>
      <c r="DB104" s="5">
        <f t="shared" si="284"/>
        <v>14624.321208617699</v>
      </c>
      <c r="DC104" s="5">
        <f t="shared" si="284"/>
        <v>14624.321208617699</v>
      </c>
      <c r="DD104" s="5">
        <f t="shared" si="284"/>
        <v>14624.321208617699</v>
      </c>
      <c r="DE104" s="5">
        <f t="shared" si="284"/>
        <v>14624.321208617699</v>
      </c>
      <c r="DF104" s="5">
        <f t="shared" si="284"/>
        <v>14624.321208617699</v>
      </c>
      <c r="DG104" s="5">
        <f t="shared" si="284"/>
        <v>14624.321208617699</v>
      </c>
      <c r="DH104" s="5">
        <f t="shared" si="284"/>
        <v>14624.321208617699</v>
      </c>
      <c r="DI104" s="5">
        <f t="shared" si="284"/>
        <v>14624.321208617699</v>
      </c>
      <c r="DJ104" s="5">
        <f t="shared" si="284"/>
        <v>14624.321208617699</v>
      </c>
      <c r="DK104" s="5">
        <f t="shared" si="284"/>
        <v>14624.321208617699</v>
      </c>
      <c r="DL104" s="5">
        <f t="shared" si="284"/>
        <v>14624.321208617699</v>
      </c>
      <c r="DM104" s="5">
        <f t="shared" si="284"/>
        <v>14624.321208617699</v>
      </c>
      <c r="DN104" s="5">
        <f t="shared" si="284"/>
        <v>14624.321208617699</v>
      </c>
      <c r="DO104" s="5">
        <f t="shared" si="284"/>
        <v>14624.321208617699</v>
      </c>
      <c r="DP104" s="5">
        <f t="shared" si="284"/>
        <v>14624.321208617699</v>
      </c>
      <c r="DQ104" s="5">
        <f t="shared" si="284"/>
        <v>14624.321208617699</v>
      </c>
      <c r="DR104" s="5">
        <f t="shared" si="284"/>
        <v>14624.321208617699</v>
      </c>
      <c r="DS104" s="5">
        <f t="shared" si="284"/>
        <v>14624.321208617699</v>
      </c>
      <c r="DT104" s="5">
        <f t="shared" si="284"/>
        <v>14624.321208617699</v>
      </c>
      <c r="DU104" s="5">
        <f t="shared" si="284"/>
        <v>14624.321208617699</v>
      </c>
      <c r="DV104" s="5">
        <f t="shared" si="284"/>
        <v>14624.321208617699</v>
      </c>
      <c r="DW104" s="5">
        <f t="shared" si="284"/>
        <v>14624.321208617699</v>
      </c>
      <c r="DX104" s="5">
        <f t="shared" si="284"/>
        <v>14624.321208617699</v>
      </c>
      <c r="DY104" s="5">
        <f t="shared" si="284"/>
        <v>14624.321208617699</v>
      </c>
      <c r="DZ104" s="5">
        <f t="shared" si="284"/>
        <v>14624.321208617699</v>
      </c>
      <c r="EA104" s="5">
        <f t="shared" si="284"/>
        <v>14624.321208617699</v>
      </c>
      <c r="EB104" s="5">
        <f t="shared" si="284"/>
        <v>14624.321208617699</v>
      </c>
      <c r="EC104" s="5">
        <f t="shared" si="284"/>
        <v>14624.321208617699</v>
      </c>
      <c r="ED104" s="5">
        <f t="shared" si="284"/>
        <v>-14624.321208617685</v>
      </c>
      <c r="EE104" s="5">
        <f t="shared" si="284"/>
        <v>-14624.321208617685</v>
      </c>
      <c r="EF104" s="5">
        <f t="shared" si="284"/>
        <v>-14624.321208617685</v>
      </c>
      <c r="EG104" s="5">
        <f t="shared" si="284"/>
        <v>-13405.62777456621</v>
      </c>
      <c r="EH104" s="5">
        <f t="shared" si="284"/>
        <v>0</v>
      </c>
      <c r="EI104" s="5">
        <f t="shared" si="284"/>
        <v>0</v>
      </c>
      <c r="EJ104" s="5">
        <f t="shared" si="284"/>
        <v>0</v>
      </c>
      <c r="EK104" s="5">
        <f t="shared" si="284"/>
        <v>0</v>
      </c>
      <c r="EL104" s="5">
        <f t="shared" si="284"/>
        <v>0</v>
      </c>
      <c r="EM104" s="5">
        <f t="shared" si="284"/>
        <v>0</v>
      </c>
      <c r="EN104" s="5">
        <f t="shared" si="284"/>
        <v>0</v>
      </c>
      <c r="EO104" s="5">
        <f t="shared" si="284"/>
        <v>0</v>
      </c>
      <c r="EP104" s="5">
        <f t="shared" si="284"/>
        <v>0</v>
      </c>
      <c r="EQ104" s="5">
        <f t="shared" si="284"/>
        <v>1785.5893942581631</v>
      </c>
      <c r="ER104" s="5">
        <f t="shared" si="284"/>
        <v>1376.4087383904534</v>
      </c>
      <c r="ES104" s="5">
        <f t="shared" si="284"/>
        <v>1063.5621321302588</v>
      </c>
      <c r="ET104" s="5">
        <f t="shared" si="284"/>
        <v>823.24972945596528</v>
      </c>
      <c r="EU104" s="5">
        <f t="shared" si="284"/>
        <v>637.72624297888649</v>
      </c>
      <c r="EV104" s="5">
        <f t="shared" si="284"/>
        <v>493.2780031364295</v>
      </c>
      <c r="EW104" s="5">
        <f t="shared" si="284"/>
        <v>379.93058443133265</v>
      </c>
      <c r="EX104" s="5">
        <f t="shared" si="284"/>
        <v>289.82106237731796</v>
      </c>
      <c r="EY104" s="5">
        <f t="shared" si="284"/>
        <v>217.38126326398196</v>
      </c>
      <c r="EZ104" s="5">
        <f t="shared" si="284"/>
        <v>163.01087123835561</v>
      </c>
      <c r="FA104" s="5">
        <f t="shared" si="284"/>
        <v>141.64921261314967</v>
      </c>
      <c r="FB104" s="5">
        <f t="shared" si="284"/>
        <v>143.82820133878676</v>
      </c>
      <c r="FC104" s="5">
        <f t="shared" si="284"/>
        <v>145.26780282100017</v>
      </c>
      <c r="FD104" s="5">
        <f t="shared" si="284"/>
        <v>145.96240801311004</v>
      </c>
      <c r="FE104" s="5">
        <f t="shared" si="284"/>
        <v>0</v>
      </c>
      <c r="FF104" s="5">
        <f t="shared" si="284"/>
        <v>0</v>
      </c>
      <c r="FG104" s="5">
        <f t="shared" si="284"/>
        <v>0</v>
      </c>
      <c r="FH104" s="5">
        <f t="shared" si="284"/>
        <v>0</v>
      </c>
      <c r="FI104" s="5">
        <f t="shared" si="284"/>
        <v>0</v>
      </c>
      <c r="FJ104" s="5">
        <f t="shared" si="284"/>
        <v>0</v>
      </c>
      <c r="FK104" s="5">
        <f t="shared" ref="FK104:HV104" si="285">FK68*COS(RADIANS(FK94))+FK78</f>
        <v>0</v>
      </c>
      <c r="FL104" s="5">
        <f t="shared" si="285"/>
        <v>0</v>
      </c>
      <c r="FM104" s="5">
        <f t="shared" si="285"/>
        <v>0</v>
      </c>
      <c r="FN104" s="5">
        <f t="shared" si="285"/>
        <v>0</v>
      </c>
      <c r="FO104" s="5">
        <f t="shared" si="285"/>
        <v>0</v>
      </c>
      <c r="FP104" s="5">
        <f t="shared" si="285"/>
        <v>0</v>
      </c>
      <c r="FQ104" s="5">
        <f t="shared" si="285"/>
        <v>0</v>
      </c>
      <c r="FR104" s="5">
        <f t="shared" si="285"/>
        <v>0</v>
      </c>
      <c r="FS104" s="5">
        <f t="shared" si="285"/>
        <v>0</v>
      </c>
      <c r="FT104" s="5">
        <f t="shared" si="285"/>
        <v>0</v>
      </c>
      <c r="FU104" s="5">
        <f t="shared" si="285"/>
        <v>0</v>
      </c>
      <c r="FV104" s="5">
        <f t="shared" si="285"/>
        <v>0</v>
      </c>
      <c r="FW104" s="5">
        <f t="shared" si="285"/>
        <v>0</v>
      </c>
      <c r="FX104" s="5">
        <f t="shared" si="285"/>
        <v>0</v>
      </c>
      <c r="FY104" s="5">
        <f t="shared" si="285"/>
        <v>0</v>
      </c>
      <c r="FZ104" s="5">
        <f t="shared" si="285"/>
        <v>0</v>
      </c>
      <c r="GA104" s="5">
        <f t="shared" si="285"/>
        <v>0</v>
      </c>
      <c r="GB104" s="5">
        <f t="shared" si="285"/>
        <v>0</v>
      </c>
      <c r="GC104" s="5">
        <f t="shared" si="285"/>
        <v>0</v>
      </c>
      <c r="GD104" s="5">
        <f t="shared" si="285"/>
        <v>0</v>
      </c>
      <c r="GE104" s="5">
        <f t="shared" si="285"/>
        <v>0</v>
      </c>
      <c r="GF104" s="5">
        <f t="shared" si="285"/>
        <v>0</v>
      </c>
      <c r="GG104" s="5">
        <f t="shared" si="285"/>
        <v>0</v>
      </c>
      <c r="GH104" s="5">
        <f t="shared" si="285"/>
        <v>0</v>
      </c>
      <c r="GI104" s="5">
        <f t="shared" si="285"/>
        <v>0</v>
      </c>
      <c r="GJ104" s="5">
        <f t="shared" si="285"/>
        <v>0</v>
      </c>
      <c r="GK104" s="5">
        <f t="shared" si="285"/>
        <v>0</v>
      </c>
      <c r="GL104" s="5">
        <f t="shared" si="285"/>
        <v>0</v>
      </c>
      <c r="GM104" s="5">
        <f t="shared" si="285"/>
        <v>0</v>
      </c>
      <c r="GN104" s="5">
        <f t="shared" si="285"/>
        <v>0</v>
      </c>
      <c r="GO104" s="5">
        <f t="shared" si="285"/>
        <v>0</v>
      </c>
      <c r="GP104" s="5">
        <f t="shared" si="285"/>
        <v>0</v>
      </c>
      <c r="GQ104" s="5">
        <f t="shared" si="285"/>
        <v>0</v>
      </c>
      <c r="GR104" s="5">
        <f t="shared" si="285"/>
        <v>0</v>
      </c>
      <c r="GS104" s="5">
        <f t="shared" si="285"/>
        <v>0</v>
      </c>
      <c r="GT104" s="5">
        <f t="shared" si="285"/>
        <v>0</v>
      </c>
      <c r="GU104" s="5">
        <f t="shared" si="285"/>
        <v>0</v>
      </c>
      <c r="GV104" s="5">
        <f t="shared" si="285"/>
        <v>0</v>
      </c>
      <c r="GW104" s="5">
        <f t="shared" si="285"/>
        <v>0</v>
      </c>
      <c r="GX104" s="5">
        <f t="shared" si="285"/>
        <v>0</v>
      </c>
      <c r="GY104" s="5">
        <f t="shared" si="285"/>
        <v>0</v>
      </c>
      <c r="GZ104" s="5">
        <f t="shared" si="285"/>
        <v>0</v>
      </c>
      <c r="HA104" s="5">
        <f t="shared" si="285"/>
        <v>0</v>
      </c>
      <c r="HB104" s="5">
        <f t="shared" si="285"/>
        <v>0</v>
      </c>
      <c r="HC104" s="5">
        <f t="shared" si="285"/>
        <v>0</v>
      </c>
      <c r="HD104" s="5">
        <f t="shared" si="285"/>
        <v>0</v>
      </c>
      <c r="HE104" s="5">
        <f t="shared" si="285"/>
        <v>0</v>
      </c>
      <c r="HF104" s="5">
        <f t="shared" si="285"/>
        <v>0</v>
      </c>
      <c r="HG104" s="5">
        <f t="shared" si="285"/>
        <v>0</v>
      </c>
      <c r="HH104" s="5">
        <f t="shared" si="285"/>
        <v>0</v>
      </c>
      <c r="HI104" s="5">
        <f t="shared" si="285"/>
        <v>0</v>
      </c>
      <c r="HJ104" s="5">
        <f t="shared" si="285"/>
        <v>0</v>
      </c>
      <c r="HK104" s="5">
        <f t="shared" si="285"/>
        <v>0</v>
      </c>
      <c r="HL104" s="5">
        <f t="shared" si="285"/>
        <v>0</v>
      </c>
      <c r="HM104" s="5">
        <f t="shared" si="285"/>
        <v>0</v>
      </c>
      <c r="HN104" s="5">
        <f t="shared" si="285"/>
        <v>0</v>
      </c>
      <c r="HO104" s="5">
        <f t="shared" si="285"/>
        <v>0</v>
      </c>
      <c r="HP104" s="5">
        <f t="shared" si="285"/>
        <v>0</v>
      </c>
      <c r="HQ104" s="5">
        <f t="shared" si="285"/>
        <v>0</v>
      </c>
      <c r="HR104" s="5">
        <f t="shared" si="285"/>
        <v>0</v>
      </c>
      <c r="HS104" s="5">
        <f t="shared" si="285"/>
        <v>0</v>
      </c>
      <c r="HT104" s="5">
        <f t="shared" si="285"/>
        <v>0</v>
      </c>
      <c r="HU104" s="5">
        <f t="shared" si="285"/>
        <v>0</v>
      </c>
      <c r="HV104" s="5">
        <f t="shared" si="285"/>
        <v>0</v>
      </c>
      <c r="HW104" s="5">
        <f t="shared" ref="HW104:IR104" si="286">HW68*COS(RADIANS(HW94))+HW78</f>
        <v>0</v>
      </c>
      <c r="HX104" s="5">
        <f t="shared" si="286"/>
        <v>0</v>
      </c>
      <c r="HY104" s="5">
        <f t="shared" si="286"/>
        <v>0</v>
      </c>
      <c r="HZ104" s="5">
        <f t="shared" si="286"/>
        <v>0</v>
      </c>
      <c r="IA104" s="5">
        <f t="shared" si="286"/>
        <v>0</v>
      </c>
      <c r="IB104" s="5">
        <f t="shared" si="286"/>
        <v>0</v>
      </c>
      <c r="IC104" s="5">
        <f t="shared" si="286"/>
        <v>0</v>
      </c>
      <c r="ID104" s="5">
        <f t="shared" si="286"/>
        <v>0</v>
      </c>
      <c r="IE104" s="5">
        <f t="shared" si="286"/>
        <v>0</v>
      </c>
      <c r="IF104" s="5">
        <f t="shared" si="286"/>
        <v>0</v>
      </c>
      <c r="IG104" s="5">
        <f t="shared" si="286"/>
        <v>0</v>
      </c>
      <c r="IH104" s="5">
        <f t="shared" si="286"/>
        <v>0</v>
      </c>
      <c r="II104" s="5">
        <f t="shared" si="286"/>
        <v>0</v>
      </c>
      <c r="IJ104" s="5">
        <f t="shared" si="286"/>
        <v>0</v>
      </c>
      <c r="IK104" s="5">
        <f t="shared" si="286"/>
        <v>0</v>
      </c>
      <c r="IL104" s="5">
        <f t="shared" si="286"/>
        <v>0</v>
      </c>
      <c r="IM104" s="5">
        <f t="shared" si="286"/>
        <v>0</v>
      </c>
      <c r="IN104" s="5">
        <f t="shared" si="286"/>
        <v>0</v>
      </c>
      <c r="IO104" s="5">
        <f t="shared" si="286"/>
        <v>0</v>
      </c>
      <c r="IP104" s="5">
        <f t="shared" si="286"/>
        <v>0</v>
      </c>
      <c r="IQ104" s="5">
        <f t="shared" si="286"/>
        <v>0</v>
      </c>
      <c r="IR104" s="202">
        <f t="shared" si="286"/>
        <v>0</v>
      </c>
    </row>
    <row r="105" spans="1:252" s="3" customFormat="1" hidden="1" x14ac:dyDescent="0.25">
      <c r="A105" s="198"/>
      <c r="B105" s="5">
        <v>0</v>
      </c>
      <c r="C105" s="5">
        <f>IF(AND((C104/C86*9.8*Results!$C$45)-(C100*Results!$C$45)&lt;=0,B109&lt;=0),0,(C104/C86*9.8*Results!$C$45)-(C100*Results!$C$45))</f>
        <v>18.863832905826317</v>
      </c>
      <c r="D105" s="5">
        <f>IF(AND((D104/D86*9.8*Results!$C$45)-(D100*Results!$C$45)&lt;=0,C109&lt;=0),0,(D104/D86*9.8*Results!$C$45)-(D100*Results!$C$45))</f>
        <v>19.552906912093704</v>
      </c>
      <c r="E105" s="5">
        <f>IF(AND((E104/E86*9.8*Results!$C$45)-(E100*Results!$C$45)&lt;=0,D109&lt;=0),0,(E104/E86*9.8*Results!$C$45)-(E100*Results!$C$45))</f>
        <v>20.262401382930861</v>
      </c>
      <c r="F105" s="5">
        <f>IF(AND((F104/F86*9.8*Results!$C$45)-(F100*Results!$C$45)&lt;=0,E109&lt;=0),0,(F104/F86*9.8*Results!$C$45)-(F100*Results!$C$45))</f>
        <v>20.993057125276703</v>
      </c>
      <c r="G105" s="5">
        <f>IF(AND((G104/G86*9.8*Results!$C$45)-(G100*Results!$C$45)&lt;=0,F109&lt;=0),0,(G104/G86*9.8*Results!$C$45)-(G100*Results!$C$45))</f>
        <v>21.745538895850132</v>
      </c>
      <c r="H105" s="5">
        <f>IF(AND((H104/H86*9.8*Results!$C$45)-(H100*Results!$C$45)&lt;=0,G109&lt;=0),0,(H104/H86*9.8*Results!$C$45)-(H100*Results!$C$45))</f>
        <v>22.520415466323335</v>
      </c>
      <c r="I105" s="5">
        <f>IF(AND((I104/I86*9.8*Results!$C$45)-(I100*Results!$C$45)&lt;=0,H109&lt;=0),0,(I104/I86*9.8*Results!$C$45)-(I100*Results!$C$45))</f>
        <v>23.318136961269598</v>
      </c>
      <c r="J105" s="5">
        <f>IF(AND((J104/J86*9.8*Results!$C$45)-(J100*Results!$C$45)&lt;=0,I109&lt;=0),0,(J104/J86*9.8*Results!$C$45)-(J100*Results!$C$45))</f>
        <v>24.139008574974465</v>
      </c>
      <c r="K105" s="5">
        <f>IF(AND((K104/K86*9.8*Results!$C$45)-(K100*Results!$C$45)&lt;=0,J109&lt;=0),0,(K104/K86*9.8*Results!$C$45)-(K100*Results!$C$45))</f>
        <v>24.983160571470812</v>
      </c>
      <c r="L105" s="5">
        <f>IF(AND((L104/L86*9.8*Results!$C$45)-(L100*Results!$C$45)&lt;=0,K109&lt;=0),0,(L104/L86*9.8*Results!$C$45)-(L100*Results!$C$45))</f>
        <v>25.85051519767682</v>
      </c>
      <c r="M105" s="5">
        <f>IF(AND((M104/M86*9.8*Results!$C$45)-(M100*Results!$C$45)&lt;=0,L109&lt;=0),0,(M104/M86*9.8*Results!$C$45)-(M100*Results!$C$45))</f>
        <v>26.740745009647789</v>
      </c>
      <c r="N105" s="5">
        <f>IF(AND((N104/N86*9.8*Results!$C$45)-(N100*Results!$C$45)&lt;=0,M109&lt;=0),0,(N104/N86*9.8*Results!$C$45)-(N100*Results!$C$45))</f>
        <v>27.653232863093752</v>
      </c>
      <c r="O105" s="5">
        <f>IF(AND((O104/O86*9.8*Results!$C$45)-(O100*Results!$C$45)&lt;=0,N109&lt;=0),0,(O104/O86*9.8*Results!$C$45)-(O100*Results!$C$45))</f>
        <v>28.587018796364525</v>
      </c>
      <c r="P105" s="5">
        <f>IF(AND((P104/P86*9.8*Results!$C$45)-(P100*Results!$C$45)&lt;=0,O109&lt;=0),0,(P104/P86*9.8*Results!$C$45)-(P100*Results!$C$45))</f>
        <v>29.540744378002714</v>
      </c>
      <c r="Q105" s="5">
        <f>IF(AND((Q104/Q86*9.8*Results!$C$45)-(Q100*Results!$C$45)&lt;=0,P109&lt;=0),0,(Q104/Q86*9.8*Results!$C$45)-(Q100*Results!$C$45))</f>
        <v>30.512599855783783</v>
      </c>
      <c r="R105" s="5">
        <f>IF(AND((R104/R86*9.8*Results!$C$45)-(R100*Results!$C$45)&lt;=0,Q109&lt;=0),0,(R104/R86*9.8*Results!$C$45)-(R100*Results!$C$45))</f>
        <v>31.500233445167581</v>
      </c>
      <c r="S105" s="5">
        <f>IF(AND((S104/S86*9.8*Results!$C$45)-(S100*Results!$C$45)&lt;=0,R109&lt;=0),0,(S104/S86*9.8*Results!$C$45)-(S100*Results!$C$45))</f>
        <v>32.50068577420123</v>
      </c>
      <c r="T105" s="5">
        <f>IF(AND((T104/T86*9.8*Results!$C$45)-(T100*Results!$C$45)&lt;=0,S109&lt;=0),0,(T104/T86*9.8*Results!$C$45)-(T100*Results!$C$45))</f>
        <v>33.51030967978177</v>
      </c>
      <c r="U105" s="5">
        <f>IF(AND((U104/U86*9.8*Results!$C$45)-(U100*Results!$C$45)&lt;=0,T109&lt;=0),0,(U104/U86*9.8*Results!$C$45)-(U100*Results!$C$45))</f>
        <v>34.524672371494098</v>
      </c>
      <c r="V105" s="5">
        <f>IF(AND((V104/V86*9.8*Results!$C$45)-(V100*Results!$C$45)&lt;=0,U109&lt;=0),0,(V104/V86*9.8*Results!$C$45)-(V100*Results!$C$45))</f>
        <v>35.538437940447125</v>
      </c>
      <c r="W105" s="5">
        <f>IF(AND((W104/W86*9.8*Results!$C$45)-(W100*Results!$C$45)&lt;=0,V109&lt;=0),0,(W104/W86*9.8*Results!$C$45)-(W100*Results!$C$45))</f>
        <v>36.54525996159439</v>
      </c>
      <c r="X105" s="5">
        <f>IF(AND((X104/X86*9.8*Results!$C$45)-(X100*Results!$C$45)&lt;=0,W109&lt;=0),0,(X104/X86*9.8*Results!$C$45)-(X100*Results!$C$45))</f>
        <v>37.537680505609359</v>
      </c>
      <c r="Y105" s="5">
        <f>IF(AND((Y104/Y86*9.8*Results!$C$45)-(Y100*Results!$C$45)&lt;=0,X109&lt;=0),0,(Y104/Y86*9.8*Results!$C$45)-(Y100*Results!$C$45))</f>
        <v>38.506992867546643</v>
      </c>
      <c r="Z105" s="5">
        <f>IF(AND((Z104/Z86*9.8*Results!$C$45)-(Z100*Results!$C$45)&lt;=0,Y109&lt;=0),0,(Z104/Z86*9.8*Results!$C$45)-(Z100*Results!$C$45))</f>
        <v>39.443078210608299</v>
      </c>
      <c r="AA105" s="5">
        <f>IF(AND((AA104/AA86*9.8*Results!$C$45)-(AA100*Results!$C$45)&lt;=0,Z109&lt;=0),0,(AA104/AA86*9.8*Results!$C$45)-(AA100*Results!$C$45))</f>
        <v>40.334313842671158</v>
      </c>
      <c r="AB105" s="5">
        <f>IF(AND((AB104/AB86*9.8*Results!$C$45)-(AB100*Results!$C$45)&lt;=0,AA109&lt;=0),0,(AB104/AB86*9.8*Results!$C$45)-(AB100*Results!$C$45))</f>
        <v>41.167373953699702</v>
      </c>
      <c r="AC105" s="5">
        <f>IF(AND((AC104/AC86*9.8*Results!$C$45)-(AC100*Results!$C$45)&lt;=0,AB109&lt;=0),0,(AC104/AC86*9.8*Results!$C$45)-(AC100*Results!$C$45))</f>
        <v>41.927202005232729</v>
      </c>
      <c r="AD105" s="5">
        <f>IF(AND((AD104/AD86*9.8*Results!$C$45)-(AD100*Results!$C$45)&lt;=0,AC109&lt;=0),0,(AD104/AD86*9.8*Results!$C$45)-(AD100*Results!$C$45))</f>
        <v>42.596723639691518</v>
      </c>
      <c r="AE105" s="5">
        <f>IF(AND((AE104/AE86*9.8*Results!$C$45)-(AE100*Results!$C$45)&lt;=0,AD109&lt;=0),0,(AE104/AE86*9.8*Results!$C$45)-(AE100*Results!$C$45))</f>
        <v>43.156778865862506</v>
      </c>
      <c r="AF105" s="5">
        <f>IF(AND((AF104/AF86*9.8*Results!$C$45)-(AF100*Results!$C$45)&lt;=0,AE109&lt;=0),0,(AF104/AF86*9.8*Results!$C$45)-(AF100*Results!$C$45))</f>
        <v>43.586223026369893</v>
      </c>
      <c r="AG105" s="5">
        <f>IF(AND((AG104/AG86*9.8*Results!$C$45)-(AG100*Results!$C$45)&lt;=0,AF109&lt;=0),0,(AG104/AG86*9.8*Results!$C$45)-(AG100*Results!$C$45))</f>
        <v>43.8613382952026</v>
      </c>
      <c r="AH105" s="5">
        <f>IF(AND((AH104/AH86*9.8*Results!$C$45)-(AH100*Results!$C$45)&lt;=0,AG109&lt;=0),0,(AH104/AH86*9.8*Results!$C$45)-(AH100*Results!$C$45))</f>
        <v>43.956546328677106</v>
      </c>
      <c r="AI105" s="5">
        <f>IF(AND((AI104/AI86*9.8*Results!$C$45)-(AI100*Results!$C$45)&lt;=0,AH109&lt;=0),0,(AI104/AI86*9.8*Results!$C$45)-(AI100*Results!$C$45))</f>
        <v>43.843493578494595</v>
      </c>
      <c r="AJ105" s="5">
        <f>IF(AND((AJ104/AJ86*9.8*Results!$C$45)-(AJ100*Results!$C$45)&lt;=0,AI109&lt;=0),0,(AJ104/AJ86*9.8*Results!$C$45)-(AJ100*Results!$C$45))</f>
        <v>43.492026042040152</v>
      </c>
      <c r="AK105" s="5">
        <f>IF(AND((AK104/AK86*9.8*Results!$C$45)-(AK100*Results!$C$45)&lt;=0,AJ109&lt;=0),0,(AK104/AK86*9.8*Results!$C$45)-(AK100*Results!$C$45))</f>
        <v>42.869718407926541</v>
      </c>
      <c r="AL105" s="5">
        <f>IF(AND((AL104/AL86*9.8*Results!$C$45)-(AL100*Results!$C$45)&lt;=0,AK109&lt;=0),0,(AL104/AL86*9.8*Results!$C$45)-(AL100*Results!$C$45))</f>
        <v>41.941945003113226</v>
      </c>
      <c r="AM105" s="5">
        <f>IF(AND((AM104/AM86*9.8*Results!$C$45)-(AM100*Results!$C$45)&lt;=0,AL109&lt;=0),0,(AM104/AM86*9.8*Results!$C$45)-(AM100*Results!$C$45))</f>
        <v>40.672963663396885</v>
      </c>
      <c r="AN105" s="5">
        <f>IF(AND((AN104/AN86*9.8*Results!$C$45)-(AN100*Results!$C$45)&lt;=0,AM109&lt;=0),0,(AN104/AN86*9.8*Results!$C$45)-(AN100*Results!$C$45))</f>
        <v>39.025196518277468</v>
      </c>
      <c r="AO105" s="5">
        <f>IF(AND((AO104/AO86*9.8*Results!$C$45)-(AO100*Results!$C$45)&lt;=0,AN109&lt;=0),0,(AO104/AO86*9.8*Results!$C$45)-(AO100*Results!$C$45))</f>
        <v>36.960927937486687</v>
      </c>
      <c r="AP105" s="5">
        <f>IF(AND((AP104/AP86*9.8*Results!$C$45)-(AP100*Results!$C$45)&lt;=0,AO109&lt;=0),0,(AP104/AP86*9.8*Results!$C$45)-(AP100*Results!$C$45))</f>
        <v>34.441734469216698</v>
      </c>
      <c r="AQ105" s="5">
        <f>IF(AND((AQ104/AQ86*9.8*Results!$C$45)-(AQ100*Results!$C$45)&lt;=0,AP109&lt;=0),0,(AQ104/AQ86*9.8*Results!$C$45)-(AQ100*Results!$C$45))</f>
        <v>31.42956049272567</v>
      </c>
      <c r="AR105" s="5">
        <f>IF(AND((AR104/AR86*9.8*Results!$C$45)-(AR100*Results!$C$45)&lt;=0,AQ109&lt;=0),0,(AR104/AR86*9.8*Results!$C$45)-(AR100*Results!$C$45))</f>
        <v>27.887958366374065</v>
      </c>
      <c r="AS105" s="5">
        <f>IF(AND((AS104/AS86*9.8*Results!$C$45)-(AS100*Results!$C$45)&lt;=0,AR109&lt;=0),0,(AS104/AS86*9.8*Results!$C$45)-(AS100*Results!$C$45))</f>
        <v>23.781941521237705</v>
      </c>
      <c r="AT105" s="5">
        <f>IF(AND((AT104/AT86*9.8*Results!$C$45)-(AT100*Results!$C$45)&lt;=0,AS109&lt;=0),0,(AT104/AT86*9.8*Results!$C$45)-(AT100*Results!$C$45))</f>
        <v>19.07945299964841</v>
      </c>
      <c r="AU105" s="5">
        <f>IF(AND((AU104/AU86*9.8*Results!$C$45)-(AU100*Results!$C$45)&lt;=0,AT109&lt;=0),0,(AU104/AU86*9.8*Results!$C$45)-(AU100*Results!$C$45))</f>
        <v>13.751188911825079</v>
      </c>
      <c r="AV105" s="5">
        <f>IF(AND((AV104/AV86*9.8*Results!$C$45)-(AV100*Results!$C$45)&lt;=0,AU109&lt;=0),0,(AV104/AV86*9.8*Results!$C$45)-(AV100*Results!$C$45))</f>
        <v>7.7731654264416505</v>
      </c>
      <c r="AW105" s="5">
        <f>IF(AND((AW104/AW86*9.8*Results!$C$45)-(AW100*Results!$C$45)&lt;=0,AV109&lt;=0),0,(AW104/AW86*9.8*Results!$C$45)-(AW100*Results!$C$45))</f>
        <v>1.1241099065365603</v>
      </c>
      <c r="AX105" s="5">
        <f>IF(AND((AX104/AX86*9.8*Results!$C$45)-(AX100*Results!$C$45)&lt;=0,AW109&lt;=0),0,(AX104/AX86*9.8*Results!$C$45)-(AX100*Results!$C$45))</f>
        <v>-6.2111986690479135</v>
      </c>
      <c r="AY105" s="5">
        <f>IF(AND((AY104/AY86*9.8*Results!$C$45)-(AY100*Results!$C$45)&lt;=0,AX109&lt;=0),0,(AY104/AY86*9.8*Results!$C$45)-(AY100*Results!$C$45))</f>
        <v>-8.7463588539941419</v>
      </c>
      <c r="AZ105" s="5">
        <f>IF(AND((AZ104/AZ86*9.8*Results!$C$45)-(AZ100*Results!$C$45)&lt;=0,AY109&lt;=0),0,(AZ104/AZ86*9.8*Results!$C$45)-(AZ100*Results!$C$45))</f>
        <v>-7.6276588063918673</v>
      </c>
      <c r="BA105" s="5">
        <f>IF(AND((BA104/BA86*9.8*Results!$C$45)-(BA100*Results!$C$45)&lt;=0,AZ109&lt;=0),0,(BA104/BA86*9.8*Results!$C$45)-(BA100*Results!$C$45))</f>
        <v>-6.3986766341577166</v>
      </c>
      <c r="BB105" s="5">
        <f>IF(AND((BB104/BB86*9.8*Results!$C$45)-(BB100*Results!$C$45)&lt;=0,BA109&lt;=0),0,(BB104/BB86*9.8*Results!$C$45)-(BB100*Results!$C$45))</f>
        <v>-25.026177065638223</v>
      </c>
      <c r="BC105" s="5">
        <f>IF(AND((BC104/BC86*9.8*Results!$C$45)-(BC100*Results!$C$45)&lt;=0,BB109&lt;=0),0,(BC104/BC86*9.8*Results!$C$45)-(BC100*Results!$C$45))</f>
        <v>-25.826175656378386</v>
      </c>
      <c r="BD105" s="5">
        <f>IF(AND((BD104/BD86*9.8*Results!$C$45)-(BD100*Results!$C$45)&lt;=0,BC109&lt;=0),0,(BD104/BD86*9.8*Results!$C$45)-(BD100*Results!$C$45))</f>
        <v>-25.794632297260101</v>
      </c>
      <c r="BE105" s="5">
        <f>IF(AND((BE104/BE86*9.8*Results!$C$45)-(BE100*Results!$C$45)&lt;=0,BD109&lt;=0),0,(BE104/BE86*9.8*Results!$C$45)-(BE100*Results!$C$45))</f>
        <v>-25.763201045197281</v>
      </c>
      <c r="BF105" s="5">
        <f>IF(AND((BF104/BF86*9.8*Results!$C$45)-(BF100*Results!$C$45)&lt;=0,BE109&lt;=0),0,(BF104/BF86*9.8*Results!$C$45)-(BF100*Results!$C$45))</f>
        <v>-25.732471188771591</v>
      </c>
      <c r="BG105" s="5">
        <f>IF(AND((BG104/BG86*9.8*Results!$C$45)-(BG100*Results!$C$45)&lt;=0,BF109&lt;=0),0,(BG104/BG86*9.8*Results!$C$45)-(BG100*Results!$C$45))</f>
        <v>-25.702438255422653</v>
      </c>
      <c r="BH105" s="5">
        <f>IF(AND((BH104/BH86*9.8*Results!$C$45)-(BH100*Results!$C$45)&lt;=0,BG109&lt;=0),0,(BH104/BH86*9.8*Results!$C$45)-(BH100*Results!$C$45))</f>
        <v>-25.673097882668401</v>
      </c>
      <c r="BI105" s="5">
        <f>IF(AND((BI104/BI86*9.8*Results!$C$45)-(BI100*Results!$C$45)&lt;=0,BH109&lt;=0),0,(BI104/BI86*9.8*Results!$C$45)-(BI100*Results!$C$45))</f>
        <v>-25.64444581660414</v>
      </c>
      <c r="BJ105" s="5">
        <f>IF(AND((BJ104/BJ86*9.8*Results!$C$45)-(BJ100*Results!$C$45)&lt;=0,BI109&lt;=0),0,(BJ104/BJ86*9.8*Results!$C$45)-(BJ100*Results!$C$45))</f>
        <v>-25.6164779104448</v>
      </c>
      <c r="BK105" s="5">
        <f>IF(AND((BK104/BK86*9.8*Results!$C$45)-(BK100*Results!$C$45)&lt;=0,BJ109&lt;=0),0,(BK104/BK86*9.8*Results!$C$45)-(BK100*Results!$C$45))</f>
        <v>-25.589190123109461</v>
      </c>
      <c r="BL105" s="5">
        <f>IF(AND((BL104/BL86*9.8*Results!$C$45)-(BL100*Results!$C$45)&lt;=0,BK109&lt;=0),0,(BL104/BL86*9.8*Results!$C$45)-(BL100*Results!$C$45))</f>
        <v>-25.561991038449566</v>
      </c>
      <c r="BM105" s="5">
        <f>IF(AND((BM104/BM86*9.8*Results!$C$45)-(BM100*Results!$C$45)&lt;=0,BL109&lt;=0),0,(BM104/BM86*9.8*Results!$C$45)-(BM100*Results!$C$45))</f>
        <v>-20.773063151475228</v>
      </c>
      <c r="BN105" s="5">
        <f>IF(AND((BN104/BN86*9.8*Results!$C$45)-(BN100*Results!$C$45)&lt;=0,BM109&lt;=0),0,(BN104/BN86*9.8*Results!$C$45)-(BN100*Results!$C$45))</f>
        <v>-20.613182253180852</v>
      </c>
      <c r="BO105" s="5">
        <f>IF(AND((BO104/BO86*9.8*Results!$C$45)-(BO100*Results!$C$45)&lt;=0,BN109&lt;=0),0,(BO104/BO86*9.8*Results!$C$45)-(BO100*Results!$C$45))</f>
        <v>-20.451515788438186</v>
      </c>
      <c r="BP105" s="5">
        <f>IF(AND((BP104/BP86*9.8*Results!$C$45)-(BP100*Results!$C$45)&lt;=0,BO109&lt;=0),0,(BP104/BP86*9.8*Results!$C$45)-(BP100*Results!$C$45))</f>
        <v>-20.286175635687378</v>
      </c>
      <c r="BQ105" s="5">
        <f>IF(AND((BQ104/BQ86*9.8*Results!$C$45)-(BQ100*Results!$C$45)&lt;=0,BP109&lt;=0),0,(BQ104/BQ86*9.8*Results!$C$45)-(BQ100*Results!$C$45))</f>
        <v>-20.118904834517885</v>
      </c>
      <c r="BR105" s="5">
        <f>IF(AND((BR104/BR86*9.8*Results!$C$45)-(BR100*Results!$C$45)&lt;=0,BQ109&lt;=0),0,(BR104/BR86*9.8*Results!$C$45)-(BR100*Results!$C$45))</f>
        <v>-19.947754172476557</v>
      </c>
      <c r="BS105" s="5">
        <f>IF(AND((BS104/BS86*9.8*Results!$C$45)-(BS100*Results!$C$45)&lt;=0,BR109&lt;=0),0,(BS104/BS86*9.8*Results!$C$45)-(BS100*Results!$C$45))</f>
        <v>-30.671494165607168</v>
      </c>
      <c r="BT105" s="5">
        <f>IF(AND((BT104/BT86*9.8*Results!$C$45)-(BT100*Results!$C$45)&lt;=0,BS109&lt;=0),0,(BT104/BT86*9.8*Results!$C$45)-(BT100*Results!$C$45))</f>
        <v>-30.620153514577616</v>
      </c>
      <c r="BU105" s="5">
        <f>IF(AND((BU104/BU86*9.8*Results!$C$45)-(BU100*Results!$C$45)&lt;=0,BT109&lt;=0),0,(BU104/BU86*9.8*Results!$C$45)-(BU100*Results!$C$45))</f>
        <v>-30.567767301186869</v>
      </c>
      <c r="BV105" s="5">
        <f>IF(AND((BV104/BV86*9.8*Results!$C$45)-(BV100*Results!$C$45)&lt;=0,BU109&lt;=0),0,(BV104/BV86*9.8*Results!$C$45)-(BV100*Results!$C$45))</f>
        <v>-30.515641473790033</v>
      </c>
      <c r="BW105" s="5">
        <f>IF(AND((BW104/BW86*9.8*Results!$C$45)-(BW100*Results!$C$45)&lt;=0,BV109&lt;=0),0,(BW104/BW86*9.8*Results!$C$45)-(BW100*Results!$C$45))</f>
        <v>-30.463112171389248</v>
      </c>
      <c r="BX105" s="5">
        <f>IF(AND((BX104/BX86*9.8*Results!$C$45)-(BX100*Results!$C$45)&lt;=0,BW109&lt;=0),0,(BX104/BX86*9.8*Results!$C$45)-(BX100*Results!$C$45))</f>
        <v>-30.410171343402659</v>
      </c>
      <c r="BY105" s="5">
        <f>IF(AND((BY104/BY86*9.8*Results!$C$45)-(BY100*Results!$C$45)&lt;=0,BX109&lt;=0),0,(BY104/BY86*9.8*Results!$C$45)-(BY100*Results!$C$45))</f>
        <v>-30.357518311005105</v>
      </c>
      <c r="BZ105" s="5">
        <f>IF(AND((BZ104/BZ86*9.8*Results!$C$45)-(BZ100*Results!$C$45)&lt;=0,BY109&lt;=0),0,(BZ104/BZ86*9.8*Results!$C$45)-(BZ100*Results!$C$45))</f>
        <v>-30.303749417509973</v>
      </c>
      <c r="CA105" s="5">
        <f>IF(AND((CA104/CA86*9.8*Results!$C$45)-(CA100*Results!$C$45)&lt;=0,BZ109&lt;=0),0,(CA104/CA86*9.8*Results!$C$45)-(CA100*Results!$C$45))</f>
        <v>-30.249558084767145</v>
      </c>
      <c r="CB105" s="5">
        <f>IF(AND((CB104/CB86*9.8*Results!$C$45)-(CB100*Results!$C$45)&lt;=0,CA109&lt;=0),0,(CB104/CB86*9.8*Results!$C$45)-(CB100*Results!$C$45))</f>
        <v>-30.194945605377406</v>
      </c>
      <c r="CC105" s="5">
        <f>IF(AND((CC104/CC86*9.8*Results!$C$45)-(CC100*Results!$C$45)&lt;=0,CB109&lt;=0),0,(CC104/CC86*9.8*Results!$C$45)-(CC100*Results!$C$45))</f>
        <v>-30.139916112785855</v>
      </c>
      <c r="CD105" s="5">
        <f>IF(AND((CD104/CD86*9.8*Results!$C$45)-(CD100*Results!$C$45)&lt;=0,CC109&lt;=0),0,(CD104/CD86*9.8*Results!$C$45)-(CD100*Results!$C$45))</f>
        <v>-30.084476816204578</v>
      </c>
      <c r="CE105" s="5">
        <f>IF(AND((CE104/CE86*9.8*Results!$C$45)-(CE100*Results!$C$45)&lt;=0,CD109&lt;=0),0,(CE104/CE86*9.8*Results!$C$45)-(CE100*Results!$C$45))</f>
        <v>-30.027866556652761</v>
      </c>
      <c r="CF105" s="5">
        <f>IF(AND((CF104/CF86*9.8*Results!$C$45)-(CF100*Results!$C$45)&lt;=0,CE109&lt;=0),0,(CF104/CF86*9.8*Results!$C$45)-(CF100*Results!$C$45))</f>
        <v>-29.970847962894453</v>
      </c>
      <c r="CG105" s="5">
        <f>IF(AND((CG104/CG86*9.8*Results!$C$45)-(CG100*Results!$C$45)&lt;=0,CF109&lt;=0),0,(CG104/CG86*9.8*Results!$C$45)-(CG100*Results!$C$45))</f>
        <v>-29.913438630450077</v>
      </c>
      <c r="CH105" s="5">
        <f>IF(AND((CH104/CH86*9.8*Results!$C$45)-(CH100*Results!$C$45)&lt;=0,CG109&lt;=0),0,(CH104/CH86*9.8*Results!$C$45)-(CH100*Results!$C$45))</f>
        <v>-29.854853265868613</v>
      </c>
      <c r="CI105" s="5">
        <f>IF(AND((CI104/CI86*9.8*Results!$C$45)-(CI100*Results!$C$45)&lt;=0,CH109&lt;=0),0,(CI104/CI86*9.8*Results!$C$45)-(CI100*Results!$C$45))</f>
        <v>-29.795081830088144</v>
      </c>
      <c r="CJ105" s="5">
        <f>IF(AND((CJ104/CJ86*9.8*Results!$C$45)-(CJ100*Results!$C$45)&lt;=0,CI109&lt;=0),0,(CJ104/CJ86*9.8*Results!$C$45)-(CJ100*Results!$C$45))</f>
        <v>-29.734949889096566</v>
      </c>
      <c r="CK105" s="5">
        <f>IF(AND((CK104/CK86*9.8*Results!$C$45)-(CK100*Results!$C$45)&lt;=0,CJ109&lt;=0),0,(CK104/CK86*9.8*Results!$C$45)-(CK100*Results!$C$45))</f>
        <v>-29.674493248538639</v>
      </c>
      <c r="CL105" s="5">
        <f>IF(AND((CL104/CL86*9.8*Results!$C$45)-(CL100*Results!$C$45)&lt;=0,CK109&lt;=0),0,(CL104/CL86*9.8*Results!$C$45)-(CL100*Results!$C$45))</f>
        <v>-29.612039657214137</v>
      </c>
      <c r="CM105" s="5">
        <f>IF(AND((CM104/CM86*9.8*Results!$C$45)-(CM100*Results!$C$45)&lt;=0,CL109&lt;=0),0,(CM104/CM86*9.8*Results!$C$45)-(CM100*Results!$C$45))</f>
        <v>-29.549299438319174</v>
      </c>
      <c r="CN105" s="5">
        <f>IF(AND((CN104/CN86*9.8*Results!$C$45)-(CN100*Results!$C$45)&lt;=0,CM109&lt;=0),0,(CN104/CN86*9.8*Results!$C$45)-(CN100*Results!$C$45))</f>
        <v>-29.485443385713417</v>
      </c>
      <c r="CO105" s="5">
        <f>IF(AND((CO104/CO86*9.8*Results!$C$45)-(CO100*Results!$C$45)&lt;=0,CN109&lt;=0),0,(CO104/CO86*9.8*Results!$C$45)-(CO100*Results!$C$45))</f>
        <v>-29.420492868847539</v>
      </c>
      <c r="CP105" s="5">
        <f>IF(AND((CP104/CP86*9.8*Results!$C$45)-(CP100*Results!$C$45)&lt;=0,CO109&lt;=0),0,(CP104/CP86*9.8*Results!$C$45)-(CP100*Results!$C$45))</f>
        <v>-29.354476205363952</v>
      </c>
      <c r="CQ105" s="5">
        <f>IF(AND((CQ104/CQ86*9.8*Results!$C$45)-(CQ100*Results!$C$45)&lt;=0,CP109&lt;=0),0,(CQ104/CQ86*9.8*Results!$C$45)-(CQ100*Results!$C$45))</f>
        <v>-29.286505469102501</v>
      </c>
      <c r="CR105" s="5">
        <f>IF(AND((CR104/CR86*9.8*Results!$C$45)-(CR100*Results!$C$45)&lt;=0,CQ109&lt;=0),0,(CR104/CR86*9.8*Results!$C$45)-(CR100*Results!$C$45))</f>
        <v>-29.217520790733843</v>
      </c>
      <c r="CS105" s="5">
        <f>IF(AND((CS104/CS86*9.8*Results!$C$45)-(CS100*Results!$C$45)&lt;=0,CR109&lt;=0),0,(CS104/CS86*9.8*Results!$C$45)-(CS100*Results!$C$45))</f>
        <v>-29.147575107580252</v>
      </c>
      <c r="CT105" s="5">
        <f>IF(AND((CT104/CT86*9.8*Results!$C$45)-(CT100*Results!$C$45)&lt;=0,CS109&lt;=0),0,(CT104/CT86*9.8*Results!$C$45)-(CT100*Results!$C$45))</f>
        <v>-29.076731522100019</v>
      </c>
      <c r="CU105" s="5">
        <f>IF(AND((CU104/CU86*9.8*Results!$C$45)-(CU100*Results!$C$45)&lt;=0,CT109&lt;=0),0,(CU104/CU86*9.8*Results!$C$45)-(CU100*Results!$C$45))</f>
        <v>-13.022574430371122</v>
      </c>
      <c r="CV105" s="5">
        <f>IF(AND((CV104/CV86*9.8*Results!$C$45)-(CV100*Results!$C$45)&lt;=0,CU109&lt;=0),0,(CV104/CV86*9.8*Results!$C$45)-(CV100*Results!$C$45))</f>
        <v>-12.677260978005194</v>
      </c>
      <c r="CW105" s="5">
        <f>IF(AND((CW104/CW86*9.8*Results!$C$45)-(CW100*Results!$C$45)&lt;=0,CV109&lt;=0),0,(CW104/CW86*9.8*Results!$C$45)-(CW100*Results!$C$45))</f>
        <v>-12.320562061373112</v>
      </c>
      <c r="CX105" s="5">
        <f>IF(AND((CX104/CX86*9.8*Results!$C$45)-(CX100*Results!$C$45)&lt;=0,CW109&lt;=0),0,(CX104/CX86*9.8*Results!$C$45)-(CX100*Results!$C$45))</f>
        <v>-11.951025139498952</v>
      </c>
      <c r="CY105" s="5">
        <f>IF(AND((CY104/CY86*9.8*Results!$C$45)-(CY100*Results!$C$45)&lt;=0,CX109&lt;=0),0,(CY104/CY86*9.8*Results!$C$45)-(CY100*Results!$C$45))</f>
        <v>-11.570245584829186</v>
      </c>
      <c r="CZ105" s="5">
        <f>IF(AND((CZ104/CZ86*9.8*Results!$C$45)-(CZ100*Results!$C$45)&lt;=0,CY109&lt;=0),0,(CZ104/CZ86*9.8*Results!$C$45)-(CZ100*Results!$C$45))</f>
        <v>-11.176745047436125</v>
      </c>
      <c r="DA105" s="5">
        <f>IF(AND((DA104/DA86*9.8*Results!$C$45)-(DA100*Results!$C$45)&lt;=0,CZ109&lt;=0),0,(DA104/DA86*9.8*Results!$C$45)-(DA100*Results!$C$45))</f>
        <v>-10.7689575895114</v>
      </c>
      <c r="DB105" s="5">
        <f>IF(AND((DB104/DB86*9.8*Results!$C$45)-(DB100*Results!$C$45)&lt;=0,DA109&lt;=0),0,(DB104/DB86*9.8*Results!$C$45)-(DB100*Results!$C$45))</f>
        <v>-10.347412110431655</v>
      </c>
      <c r="DC105" s="5">
        <f>IF(AND((DC104/DC86*9.8*Results!$C$45)-(DC100*Results!$C$45)&lt;=0,DB109&lt;=0),0,(DC104/DC86*9.8*Results!$C$45)-(DC100*Results!$C$45))</f>
        <v>-9.9104557050765063</v>
      </c>
      <c r="DD105" s="5">
        <f>IF(AND((DD104/DD86*9.8*Results!$C$45)-(DD100*Results!$C$45)&lt;=0,DC109&lt;=0),0,(DD104/DD86*9.8*Results!$C$45)-(DD100*Results!$C$45))</f>
        <v>-9.4585929130969379</v>
      </c>
      <c r="DE105" s="5">
        <f>IF(AND((DE104/DE86*9.8*Results!$C$45)-(DE100*Results!$C$45)&lt;=0,DD109&lt;=0),0,(DE104/DE86*9.8*Results!$C$45)-(DE100*Results!$C$45))</f>
        <v>-8.9889270889056299</v>
      </c>
      <c r="DF105" s="5">
        <f>IF(AND((DF104/DF86*9.8*Results!$C$45)-(DF100*Results!$C$45)&lt;=0,DE109&lt;=0),0,(DF104/DF86*9.8*Results!$C$45)-(DF100*Results!$C$45))</f>
        <v>-8.5018747245911364</v>
      </c>
      <c r="DG105" s="5">
        <f>IF(AND((DG104/DG86*9.8*Results!$C$45)-(DG100*Results!$C$45)&lt;=0,DF109&lt;=0),0,(DG104/DG86*9.8*Results!$C$45)-(DG100*Results!$C$45))</f>
        <v>-7.9967015336081175</v>
      </c>
      <c r="DH105" s="5">
        <f>IF(AND((DH104/DH86*9.8*Results!$C$45)-(DH100*Results!$C$45)&lt;=0,DG109&lt;=0),0,(DH104/DH86*9.8*Results!$C$45)-(DH100*Results!$C$45))</f>
        <v>-7.4714273636440822</v>
      </c>
      <c r="DI105" s="5">
        <f>IF(AND((DI104/DI86*9.8*Results!$C$45)-(DI100*Results!$C$45)&lt;=0,DH109&lt;=0),0,(DI104/DI86*9.8*Results!$C$45)-(DI100*Results!$C$45))</f>
        <v>-6.9251684364219344</v>
      </c>
      <c r="DJ105" s="5">
        <f>IF(AND((DJ104/DJ86*9.8*Results!$C$45)-(DJ100*Results!$C$45)&lt;=0,DI109&lt;=0),0,(DJ104/DJ86*9.8*Results!$C$45)-(DJ100*Results!$C$45))</f>
        <v>-6.3582280070346968</v>
      </c>
      <c r="DK105" s="5">
        <f>IF(AND((DK104/DK86*9.8*Results!$C$45)-(DK100*Results!$C$45)&lt;=0,DJ109&lt;=0),0,(DK104/DK86*9.8*Results!$C$45)-(DK100*Results!$C$45))</f>
        <v>-5.7658824833953624</v>
      </c>
      <c r="DL105" s="5">
        <f>IF(AND((DL104/DL86*9.8*Results!$C$45)-(DL100*Results!$C$45)&lt;=0,DK109&lt;=0),0,(DL104/DL86*9.8*Results!$C$45)-(DL100*Results!$C$45))</f>
        <v>-5.1495096672383163</v>
      </c>
      <c r="DM105" s="5">
        <f>IF(AND((DM104/DM86*9.8*Results!$C$45)-(DM100*Results!$C$45)&lt;=0,DL109&lt;=0),0,(DM104/DM86*9.8*Results!$C$45)-(DM100*Results!$C$45))</f>
        <v>-4.5079708735921464</v>
      </c>
      <c r="DN105" s="5">
        <f>IF(AND((DN104/DN86*9.8*Results!$C$45)-(DN100*Results!$C$45)&lt;=0,DM109&lt;=0),0,(DN104/DN86*9.8*Results!$C$45)-(DN100*Results!$C$45))</f>
        <v>-3.836068751668849</v>
      </c>
      <c r="DO105" s="5">
        <f>IF(AND((DO104/DO86*9.8*Results!$C$45)-(DO100*Results!$C$45)&lt;=0,DN109&lt;=0),0,(DO104/DO86*9.8*Results!$C$45)-(DO100*Results!$C$45))</f>
        <v>-3.1363384691935714</v>
      </c>
      <c r="DP105" s="5">
        <f>IF(AND((DP104/DP86*9.8*Results!$C$45)-(DP100*Results!$C$45)&lt;=0,DO109&lt;=0),0,(DP104/DP86*9.8*Results!$C$45)-(DP100*Results!$C$45))</f>
        <v>-2.4032527533022545</v>
      </c>
      <c r="DQ105" s="5">
        <f>IF(AND((DQ104/DQ86*9.8*Results!$C$45)-(DQ100*Results!$C$45)&lt;=0,DP109&lt;=0),0,(DQ104/DQ86*9.8*Results!$C$45)-(DQ100*Results!$C$45))</f>
        <v>-1.6350750840282373</v>
      </c>
      <c r="DR105" s="5">
        <f>IF(AND((DR104/DR86*9.8*Results!$C$45)-(DR100*Results!$C$45)&lt;=0,DQ109&lt;=0),0,(DR104/DR86*9.8*Results!$C$45)-(DR100*Results!$C$45))</f>
        <v>-0.83135175256772165</v>
      </c>
      <c r="DS105" s="5">
        <f>IF(AND((DS104/DS86*9.8*Results!$C$45)-(DS100*Results!$C$45)&lt;=0,DR109&lt;=0),0,(DS104/DS86*9.8*Results!$C$45)-(DS100*Results!$C$45))</f>
        <v>1.1312052383438242E-2</v>
      </c>
      <c r="DT105" s="5">
        <f>IF(AND((DT104/DT86*9.8*Results!$C$45)-(DT100*Results!$C$45)&lt;=0,DS109&lt;=0),0,(DT104/DT86*9.8*Results!$C$45)-(DT100*Results!$C$45))</f>
        <v>0.89658090537250779</v>
      </c>
      <c r="DU105" s="5">
        <f>IF(AND((DU104/DU86*9.8*Results!$C$45)-(DU100*Results!$C$45)&lt;=0,DT109&lt;=0),0,(DU104/DU86*9.8*Results!$C$45)-(DU100*Results!$C$45))</f>
        <v>1.8284184911756736</v>
      </c>
      <c r="DV105" s="5">
        <f>IF(AND((DV104/DV86*9.8*Results!$C$45)-(DV100*Results!$C$45)&lt;=0,DU109&lt;=0),0,(DV104/DV86*9.8*Results!$C$45)-(DV100*Results!$C$45))</f>
        <v>2.8095993093785427</v>
      </c>
      <c r="DW105" s="5">
        <f>IF(AND((DW104/DW86*9.8*Results!$C$45)-(DW100*Results!$C$45)&lt;=0,DV109&lt;=0),0,(DW104/DW86*9.8*Results!$C$45)-(DW100*Results!$C$45))</f>
        <v>3.8431595158104201</v>
      </c>
      <c r="DX105" s="5">
        <f>IF(AND((DX104/DX86*9.8*Results!$C$45)-(DX100*Results!$C$45)&lt;=0,DW109&lt;=0),0,(DX104/DX86*9.8*Results!$C$45)-(DX100*Results!$C$45))</f>
        <v>4.9355924454456801</v>
      </c>
      <c r="DY105" s="5">
        <f>IF(AND((DY104/DY86*9.8*Results!$C$45)-(DY100*Results!$C$45)&lt;=0,DX109&lt;=0),0,(DY104/DY86*9.8*Results!$C$45)-(DY100*Results!$C$45))</f>
        <v>6.0907556938373961</v>
      </c>
      <c r="DZ105" s="5">
        <f>IF(AND((DZ104/DZ86*9.8*Results!$C$45)-(DZ100*Results!$C$45)&lt;=0,DY109&lt;=0),0,(DZ104/DZ86*9.8*Results!$C$45)-(DZ100*Results!$C$45))</f>
        <v>7.3145560367206617</v>
      </c>
      <c r="EA105" s="5">
        <f>IF(AND((EA104/EA86*9.8*Results!$C$45)-(EA100*Results!$C$45)&lt;=0,DZ109&lt;=0),0,(EA104/EA86*9.8*Results!$C$45)-(EA100*Results!$C$45))</f>
        <v>8.6118326816834809</v>
      </c>
      <c r="EB105" s="5">
        <f>IF(AND((EB104/EB86*9.8*Results!$C$45)-(EB100*Results!$C$45)&lt;=0,EA109&lt;=0),0,(EB104/EB86*9.8*Results!$C$45)-(EB100*Results!$C$45))</f>
        <v>9.9930983461224976</v>
      </c>
      <c r="EC105" s="5">
        <f>IF(AND((EC104/EC86*9.8*Results!$C$45)-(EC100*Results!$C$45)&lt;=0,EB109&lt;=0),0,(EC104/EC86*9.8*Results!$C$45)-(EC100*Results!$C$45))</f>
        <v>11.466461342819366</v>
      </c>
      <c r="ED105" s="5">
        <f>IF(AND((ED104/ED86*9.8*Results!$C$45)-(ED100*Results!$C$45)&lt;=0,EC109&lt;=0),0,(ED104/ED86*9.8*Results!$C$45)-(ED100*Results!$C$45))</f>
        <v>-22.747421372891054</v>
      </c>
      <c r="EE105" s="5">
        <f>IF(AND((EE104/EE86*9.8*Results!$C$45)-(EE100*Results!$C$45)&lt;=0,ED109&lt;=0),0,(EE104/EE86*9.8*Results!$C$45)-(EE100*Results!$C$45))</f>
        <v>-22.55280558162119</v>
      </c>
      <c r="EF105" s="5">
        <f>IF(AND((EF104/EF86*9.8*Results!$C$45)-(EF100*Results!$C$45)&lt;=0,EE109&lt;=0),0,(EF104/EF86*9.8*Results!$C$45)-(EF100*Results!$C$45))</f>
        <v>-22.363384428889539</v>
      </c>
      <c r="EG105" s="5">
        <f>IF(AND((EG104/EG86*9.8*Results!$C$45)-(EG100*Results!$C$45)&lt;=0,EF109&lt;=0),0,(EG104/EG86*9.8*Results!$C$45)-(EG100*Results!$C$45))</f>
        <v>-20.452390713585153</v>
      </c>
      <c r="EH105" s="5">
        <f>IF(AND((EH104/EH86*9.8*Results!$C$45)-(EH100*Results!$C$45)&lt;=0,EG109&lt;=0),0,(EH104/EH86*9.8*Results!$C$45)-(EH100*Results!$C$45))</f>
        <v>-0.81409365903934372</v>
      </c>
      <c r="EI105" s="5">
        <f>IF(AND((EI104/EI86*9.8*Results!$C$45)-(EI100*Results!$C$45)&lt;=0,EH109&lt;=0),0,(EI104/EI86*9.8*Results!$C$45)-(EI100*Results!$C$45))</f>
        <v>-0.76227936691416609</v>
      </c>
      <c r="EJ105" s="5">
        <f>IF(AND((EJ104/EJ86*9.8*Results!$C$45)-(EJ100*Results!$C$45)&lt;=0,EI109&lt;=0),0,(EJ104/EJ86*9.8*Results!$C$45)-(EJ100*Results!$C$45))</f>
        <v>-0.71042340051588404</v>
      </c>
      <c r="EK105" s="5">
        <f>IF(AND((EK104/EK86*9.8*Results!$C$45)-(EK100*Results!$C$45)&lt;=0,EJ109&lt;=0),0,(EK104/EK86*9.8*Results!$C$45)-(EK100*Results!$C$45))</f>
        <v>-0.66045575062236317</v>
      </c>
      <c r="EL105" s="5">
        <f>IF(AND((EL104/EL86*9.8*Results!$C$45)-(EL100*Results!$C$45)&lt;=0,EK109&lt;=0),0,(EL104/EL86*9.8*Results!$C$45)-(EL100*Results!$C$45))</f>
        <v>-0.60851621646659915</v>
      </c>
      <c r="EM105" s="5">
        <f>IF(AND((EM104/EM86*9.8*Results!$C$45)-(EM100*Results!$C$45)&lt;=0,EL109&lt;=0),0,(EM104/EM86*9.8*Results!$C$45)-(EM100*Results!$C$45))</f>
        <v>-0.55653290647094877</v>
      </c>
      <c r="EN105" s="5">
        <f>IF(AND((EN104/EN86*9.8*Results!$C$45)-(EN100*Results!$C$45)&lt;=0,EM109&lt;=0),0,(EN104/EN86*9.8*Results!$C$45)-(EN100*Results!$C$45))</f>
        <v>-0.50644146622695629</v>
      </c>
      <c r="EO105" s="5">
        <f>IF(AND((EO104/EO86*9.8*Results!$C$45)-(EO100*Results!$C$45)&lt;=0,EN109&lt;=0),0,(EO104/EO86*9.8*Results!$C$45)-(EO100*Results!$C$45))</f>
        <v>-0.45437042445144371</v>
      </c>
      <c r="EP105" s="5">
        <f>IF(AND((EP104/EP86*9.8*Results!$C$45)-(EP100*Results!$C$45)&lt;=0,EO109&lt;=0),0,(EP104/EP86*9.8*Results!$C$45)-(EP100*Results!$C$45))</f>
        <v>-0.40225354259830937</v>
      </c>
      <c r="EQ105" s="5">
        <f>IF(AND((EQ104/EQ86*9.8*Results!$C$45)-(EQ100*Results!$C$45)&lt;=0,EP109&lt;=0),0,(EQ104/EQ86*9.8*Results!$C$45)-(EQ100*Results!$C$45))</f>
        <v>4.5313472410599083</v>
      </c>
      <c r="ER105" s="5">
        <f>IF(AND((ER104/ER86*9.8*Results!$C$45)-(ER100*Results!$C$45)&lt;=0,EQ109&lt;=0),0,(ER104/ER86*9.8*Results!$C$45)-(ER100*Results!$C$45))</f>
        <v>3.4645249862701504</v>
      </c>
      <c r="ES105" s="5">
        <f>IF(AND((ES104/ES86*9.8*Results!$C$45)-(ES100*Results!$C$45)&lt;=0,ER109&lt;=0),0,(ES104/ES86*9.8*Results!$C$45)-(ES100*Results!$C$45))</f>
        <v>2.6612669177662651</v>
      </c>
      <c r="ET105" s="5">
        <f>IF(AND((ET104/ET86*9.8*Results!$C$45)-(ET100*Results!$C$45)&lt;=0,ES109&lt;=0),0,(ET104/ET86*9.8*Results!$C$45)-(ET100*Results!$C$45))</f>
        <v>2.0545236597683143</v>
      </c>
      <c r="EU105" s="5">
        <f>IF(AND((EU104/EU86*9.8*Results!$C$45)-(EU100*Results!$C$45)&lt;=0,ET109&lt;=0),0,(EU104/EU86*9.8*Results!$C$45)-(EU100*Results!$C$45))</f>
        <v>1.5996482817547824</v>
      </c>
      <c r="EV105" s="5">
        <f>IF(AND((EV104/EV86*9.8*Results!$C$45)-(EV100*Results!$C$45)&lt;=0,EU109&lt;=0),0,(EV104/EV86*9.8*Results!$C$45)-(EV100*Results!$C$45))</f>
        <v>1.2552316578637537</v>
      </c>
      <c r="EW105" s="5">
        <f>IF(AND((EW104/EW86*9.8*Results!$C$45)-(EW100*Results!$C$45)&lt;=0,EV109&lt;=0),0,(EW104/EW86*9.8*Results!$C$45)-(EW100*Results!$C$45))</f>
        <v>0.99789060967901033</v>
      </c>
      <c r="EX105" s="5">
        <f>IF(AND((EX104/EX86*9.8*Results!$C$45)-(EX100*Results!$C$45)&lt;=0,EW109&lt;=0),0,(EX104/EX86*9.8*Results!$C$45)-(EX100*Results!$C$45))</f>
        <v>0.80221261476562633</v>
      </c>
      <c r="EY105" s="5">
        <f>IF(AND((EY104/EY86*9.8*Results!$C$45)-(EY100*Results!$C$45)&lt;=0,EX109&lt;=0),0,(EY104/EY86*9.8*Results!$C$45)-(EY100*Results!$C$45))</f>
        <v>0.60210843882199727</v>
      </c>
      <c r="EZ105" s="5">
        <f>IF(AND((EZ104/EZ86*9.8*Results!$C$45)-(EZ100*Results!$C$45)&lt;=0,EY109&lt;=0),0,(EZ104/EZ86*9.8*Results!$C$45)-(EZ100*Results!$C$45))</f>
        <v>0.45143074554160473</v>
      </c>
      <c r="FA105" s="5">
        <f>IF(AND((FA104/FA86*9.8*Results!$C$45)-(FA100*Results!$C$45)&lt;=0,EZ109&lt;=0),0,(FA104/FA86*9.8*Results!$C$45)-(FA100*Results!$C$45))</f>
        <v>0.39103468626957633</v>
      </c>
      <c r="FB105" s="5">
        <f>IF(AND((FB104/FB86*9.8*Results!$C$45)-(FB100*Results!$C$45)&lt;=0,FA109&lt;=0),0,(FB104/FB86*9.8*Results!$C$45)-(FB100*Results!$C$45))</f>
        <v>0.39502484164538298</v>
      </c>
      <c r="FC105" s="5">
        <f>IF(AND((FC104/FC86*9.8*Results!$C$45)-(FC100*Results!$C$45)&lt;=0,FB109&lt;=0),0,(FC104/FC86*9.8*Results!$C$45)-(FC100*Results!$C$45))</f>
        <v>0.39699779232428845</v>
      </c>
      <c r="FD105" s="5">
        <f>IF(AND((FD104/FD86*9.8*Results!$C$45)-(FD100*Results!$C$45)&lt;=0,FC109&lt;=0),0,(FD104/FD86*9.8*Results!$C$45)-(FD100*Results!$C$45))</f>
        <v>0.39889288588269595</v>
      </c>
      <c r="FE105" s="5">
        <f>IF(AND((FE104/FE86*9.8*Results!$C$45)-(FE100*Results!$C$45)&lt;=0,FD109&lt;=0),0,(FE104/FE86*9.8*Results!$C$45)-(FE100*Results!$C$45))</f>
        <v>-2.969721171481865E-4</v>
      </c>
      <c r="FF105" s="5">
        <f>IF(AND((FF104/FF86*9.8*Results!$C$45)-(FF100*Results!$C$45)&lt;=0,FE109&lt;=0),0,(FF104/FF86*9.8*Results!$C$45)-(FF100*Results!$C$45))</f>
        <v>-2.9414933868920912E-4</v>
      </c>
      <c r="FG105" s="5">
        <f>IF(AND((FG104/FG86*9.8*Results!$C$45)-(FG100*Results!$C$45)&lt;=0,FF109&lt;=0),0,(FG104/FG86*9.8*Results!$C$45)-(FG100*Results!$C$45))</f>
        <v>-2.913302203317869E-4</v>
      </c>
      <c r="FH105" s="5">
        <f>IF(AND((FH104/FH86*9.8*Results!$C$45)-(FH100*Results!$C$45)&lt;=0,FG109&lt;=0),0,(FH104/FH86*9.8*Results!$C$45)-(FH100*Results!$C$45))</f>
        <v>-2.8851472713853354E-4</v>
      </c>
      <c r="FI105" s="5">
        <f>IF(AND((FI104/FI86*9.8*Results!$C$45)-(FI100*Results!$C$45)&lt;=0,FH109&lt;=0),0,(FI104/FI86*9.8*Results!$C$45)-(FI100*Results!$C$45))</f>
        <v>-2.8570282424666971E-4</v>
      </c>
      <c r="FJ105" s="5">
        <f>IF(AND((FJ104/FJ86*9.8*Results!$C$45)-(FJ100*Results!$C$45)&lt;=0,FI109&lt;=0),0,(FJ104/FJ86*9.8*Results!$C$45)-(FJ100*Results!$C$45))</f>
        <v>-2.828944768040742E-4</v>
      </c>
      <c r="FK105" s="5">
        <f>IF(AND((FK104/FK86*9.8*Results!$C$45)-(FK100*Results!$C$45)&lt;=0,FJ109&lt;=0),0,(FK104/FK86*9.8*Results!$C$45)-(FK100*Results!$C$45))</f>
        <v>-2.8008965002257469E-4</v>
      </c>
      <c r="FL105" s="5">
        <f>IF(AND((FL104/FL86*9.8*Results!$C$45)-(FL100*Results!$C$45)&lt;=0,FK109&lt;=0),0,(FL104/FL86*9.8*Results!$C$45)-(FL100*Results!$C$45))</f>
        <v>-2.7728830914597324E-4</v>
      </c>
      <c r="FM105" s="5">
        <f>IF(AND((FM104/FM86*9.8*Results!$C$45)-(FM100*Results!$C$45)&lt;=0,FL109&lt;=0),0,(FM104/FM86*9.8*Results!$C$45)-(FM100*Results!$C$45))</f>
        <v>-2.7449041947669173E-4</v>
      </c>
      <c r="FN105" s="5">
        <f>IF(AND((FN104/FN86*9.8*Results!$C$45)-(FN100*Results!$C$45)&lt;=0,FM109&lt;=0),0,(FN104/FN86*9.8*Results!$C$45)-(FN100*Results!$C$45))</f>
        <v>-2.7169594635445549E-4</v>
      </c>
      <c r="FO105" s="5">
        <f>IF(AND((FO104/FO86*9.8*Results!$C$45)-(FO100*Results!$C$45)&lt;=0,FN109&lt;=0),0,(FO104/FO86*9.8*Results!$C$45)-(FO100*Results!$C$45))</f>
        <v>-2.6890485515629337E-4</v>
      </c>
      <c r="FP105" s="5">
        <f>IF(AND((FP104/FP86*9.8*Results!$C$45)-(FP100*Results!$C$45)&lt;=0,FO109&lt;=0),0,(FP104/FP86*9.8*Results!$C$45)-(FP100*Results!$C$45))</f>
        <v>-2.6611711130186677E-4</v>
      </c>
      <c r="FQ105" s="5">
        <f>IF(AND((FQ104/FQ86*9.8*Results!$C$45)-(FQ100*Results!$C$45)&lt;=0,FP109&lt;=0),0,(FQ104/FQ86*9.8*Results!$C$45)-(FQ100*Results!$C$45))</f>
        <v>-2.6333268025346968E-4</v>
      </c>
      <c r="FR105" s="5">
        <f>IF(AND((FR104/FR86*9.8*Results!$C$45)-(FR100*Results!$C$45)&lt;=0,FQ109&lt;=0),0,(FR104/FR86*9.8*Results!$C$45)-(FR100*Results!$C$45))</f>
        <v>-2.6055152753201583E-4</v>
      </c>
      <c r="FS105" s="5">
        <f>IF(AND((FS104/FS86*9.8*Results!$C$45)-(FS100*Results!$C$45)&lt;=0,FR109&lt;=0),0,(FS104/FS86*9.8*Results!$C$45)-(FS100*Results!$C$45))</f>
        <v>-2.5777361867440618E-4</v>
      </c>
      <c r="FT105" s="5">
        <f>IF(AND((FT104/FT86*9.8*Results!$C$45)-(FT100*Results!$C$45)&lt;=0,FS109&lt;=0),0,(FT104/FT86*9.8*Results!$C$45)-(FT100*Results!$C$45))</f>
        <v>-2.5499891925484519E-4</v>
      </c>
      <c r="FU105" s="5">
        <f>IF(AND((FU104/FU86*9.8*Results!$C$45)-(FU100*Results!$C$45)&lt;=0,FT109&lt;=0),0,(FU104/FU86*9.8*Results!$C$45)-(FU100*Results!$C$45))</f>
        <v>-2.5222739491681523E-4</v>
      </c>
      <c r="FV105" s="5">
        <f>IF(AND((FV104/FV86*9.8*Results!$C$45)-(FV100*Results!$C$45)&lt;=0,FU109&lt;=0),0,(FV104/FV86*9.8*Results!$C$45)-(FV100*Results!$C$45))</f>
        <v>-2.494590113144568E-4</v>
      </c>
      <c r="FW105" s="5">
        <f>IF(AND((FW104/FW86*9.8*Results!$C$45)-(FW100*Results!$C$45)&lt;=0,FV109&lt;=0),0,(FW104/FW86*9.8*Results!$C$45)-(FW100*Results!$C$45))</f>
        <v>-2.4669373417118834E-4</v>
      </c>
      <c r="FX105" s="5">
        <f>IF(AND((FX104/FX86*9.8*Results!$C$45)-(FX100*Results!$C$45)&lt;=0,FW109&lt;=0),0,(FX104/FX86*9.8*Results!$C$45)-(FX100*Results!$C$45))</f>
        <v>-2.4393152921042827E-4</v>
      </c>
      <c r="FY105" s="5">
        <f>IF(AND((FY104/FY86*9.8*Results!$C$45)-(FY100*Results!$C$45)&lt;=0,FX109&lt;=0),0,(FY104/FY86*9.8*Results!$C$45)-(FY100*Results!$C$45))</f>
        <v>-2.4117236221421479E-4</v>
      </c>
      <c r="FZ105" s="5">
        <f>IF(AND((FZ104/FZ86*9.8*Results!$C$45)-(FZ100*Results!$C$45)&lt;=0,FY109&lt;=0),0,(FZ104/FZ86*9.8*Results!$C$45)-(FZ100*Results!$C$45))</f>
        <v>-2.3841619902320588E-4</v>
      </c>
      <c r="GA105" s="5">
        <f>IF(AND((GA104/GA86*9.8*Results!$C$45)-(GA100*Results!$C$45)&lt;=0,FZ109&lt;=0),0,(GA104/GA86*9.8*Results!$C$45)-(GA100*Results!$C$45))</f>
        <v>-2.3566300548871766E-4</v>
      </c>
      <c r="GB105" s="5">
        <f>IF(AND((GB104/GB86*9.8*Results!$C$45)-(GB100*Results!$C$45)&lt;=0,GA109&lt;=0),0,(GB104/GB86*9.8*Results!$C$45)-(GB100*Results!$C$45))</f>
        <v>-2.3291274748338253E-4</v>
      </c>
      <c r="GC105" s="5">
        <f>IF(AND((GC104/GC86*9.8*Results!$C$45)-(GC100*Results!$C$45)&lt;=0,GB109&lt;=0),0,(GC104/GC86*9.8*Results!$C$45)-(GC100*Results!$C$45))</f>
        <v>-2.3016539097575617E-4</v>
      </c>
      <c r="GD105" s="5">
        <f>IF(AND((GD104/GD86*9.8*Results!$C$45)-(GD100*Results!$C$45)&lt;=0,GC109&lt;=0),0,(GD104/GD86*9.8*Results!$C$45)-(GD100*Results!$C$45))</f>
        <v>-2.2742090190774888E-4</v>
      </c>
      <c r="GE105" s="5">
        <f>IF(AND((GE104/GE86*9.8*Results!$C$45)-(GE100*Results!$C$45)&lt;=0,GD109&lt;=0),0,(GE104/GE86*9.8*Results!$C$45)-(GE100*Results!$C$45))</f>
        <v>-2.2467924628521985E-4</v>
      </c>
      <c r="GF105" s="5">
        <f>IF(AND((GF104/GF86*9.8*Results!$C$45)-(GF100*Results!$C$45)&lt;=0,GE109&lt;=0),0,(GF104/GF86*9.8*Results!$C$45)-(GF100*Results!$C$45))</f>
        <v>-2.2194039015133171E-4</v>
      </c>
      <c r="GG105" s="5">
        <f>IF(AND((GG104/GG86*9.8*Results!$C$45)-(GG100*Results!$C$45)&lt;=0,GF109&lt;=0),0,(GG104/GG86*9.8*Results!$C$45)-(GG100*Results!$C$45))</f>
        <v>-2.1920429957589249E-4</v>
      </c>
      <c r="GH105" s="5">
        <f>IF(AND((GH104/GH86*9.8*Results!$C$45)-(GH100*Results!$C$45)&lt;=0,GG109&lt;=0),0,(GH104/GH86*9.8*Results!$C$45)-(GH100*Results!$C$45))</f>
        <v>-2.1647094067134276E-4</v>
      </c>
      <c r="GI105" s="5">
        <f>IF(AND((GI104/GI86*9.8*Results!$C$45)-(GI100*Results!$C$45)&lt;=0,GH109&lt;=0),0,(GI104/GI86*9.8*Results!$C$45)-(GI100*Results!$C$45))</f>
        <v>-2.1374027957676844E-4</v>
      </c>
      <c r="GJ105" s="5">
        <f>IF(AND((GJ104/GJ86*9.8*Results!$C$45)-(GJ100*Results!$C$45)&lt;=0,GI109&lt;=0),0,(GJ104/GJ86*9.8*Results!$C$45)-(GJ100*Results!$C$45))</f>
        <v>-2.1101228247921711E-4</v>
      </c>
      <c r="GK105" s="5">
        <f>IF(AND((GK104/GK86*9.8*Results!$C$45)-(GK100*Results!$C$45)&lt;=0,GJ109&lt;=0),0,(GK104/GK86*9.8*Results!$C$45)-(GK100*Results!$C$45))</f>
        <v>-2.0828691557106538E-4</v>
      </c>
      <c r="GL105" s="5">
        <f>IF(AND((GL104/GL86*9.8*Results!$C$45)-(GL100*Results!$C$45)&lt;=0,GK109&lt;=0),0,(GL104/GL86*9.8*Results!$C$45)-(GL100*Results!$C$45))</f>
        <v>-2.0556414510330967E-4</v>
      </c>
      <c r="GM105" s="5">
        <f>IF(AND((GM104/GM86*9.8*Results!$C$45)-(GM100*Results!$C$45)&lt;=0,GL109&lt;=0),0,(GM104/GM86*9.8*Results!$C$45)-(GM100*Results!$C$45))</f>
        <v>-2.0284393735359174E-4</v>
      </c>
      <c r="GN105" s="5">
        <f>IF(AND((GN104/GN86*9.8*Results!$C$45)-(GN100*Results!$C$45)&lt;=0,GM109&lt;=0),0,(GN104/GN86*9.8*Results!$C$45)-(GN100*Results!$C$45))</f>
        <v>-2.0012625862086963E-4</v>
      </c>
      <c r="GO105" s="5">
        <f>IF(AND((GO104/GO86*9.8*Results!$C$45)-(GO100*Results!$C$45)&lt;=0,GN109&lt;=0),0,(GO104/GO86*9.8*Results!$C$45)-(GO100*Results!$C$45))</f>
        <v>-1.9741107524140489E-4</v>
      </c>
      <c r="GP105" s="5">
        <f>IF(AND((GP104/GP86*9.8*Results!$C$45)-(GP100*Results!$C$45)&lt;=0,GO109&lt;=0),0,(GP104/GP86*9.8*Results!$C$45)-(GP100*Results!$C$45))</f>
        <v>-1.946983535940916E-4</v>
      </c>
      <c r="GQ105" s="5">
        <f>IF(AND((GQ104/GQ86*9.8*Results!$C$45)-(GQ100*Results!$C$45)&lt;=0,GP109&lt;=0),0,(GQ104/GQ86*9.8*Results!$C$45)-(GQ100*Results!$C$45))</f>
        <v>-1.9198806006848201E-4</v>
      </c>
      <c r="GR105" s="5">
        <f>IF(AND((GR104/GR86*9.8*Results!$C$45)-(GR100*Results!$C$45)&lt;=0,GQ109&lt;=0),0,(GR104/GR86*9.8*Results!$C$45)-(GR100*Results!$C$45))</f>
        <v>-1.8928016109676093E-4</v>
      </c>
      <c r="GS105" s="5">
        <f>IF(AND((GS104/GS86*9.8*Results!$C$45)-(GS100*Results!$C$45)&lt;=0,GR109&lt;=0),0,(GS104/GS86*9.8*Results!$C$45)-(GS100*Results!$C$45))</f>
        <v>-1.8657462315374573E-4</v>
      </c>
      <c r="GT105" s="5">
        <f>IF(AND((GT104/GT86*9.8*Results!$C$45)-(GT100*Results!$C$45)&lt;=0,GS109&lt;=0),0,(GT104/GT86*9.8*Results!$C$45)-(GT100*Results!$C$45))</f>
        <v>-1.8387141270359564E-4</v>
      </c>
      <c r="GU105" s="5">
        <f>IF(AND((GU104/GU86*9.8*Results!$C$45)-(GU100*Results!$C$45)&lt;=0,GT109&lt;=0),0,(GU104/GU86*9.8*Results!$C$45)-(GU100*Results!$C$45))</f>
        <v>-1.8117049627974779E-4</v>
      </c>
      <c r="GV105" s="5">
        <f>IF(AND((GV104/GV86*9.8*Results!$C$45)-(GV100*Results!$C$45)&lt;=0,GU109&lt;=0),0,(GV104/GV86*9.8*Results!$C$45)-(GV100*Results!$C$45))</f>
        <v>-1.784718404422847E-4</v>
      </c>
      <c r="GW105" s="5">
        <f>IF(AND((GW104/GW86*9.8*Results!$C$45)-(GW100*Results!$C$45)&lt;=0,GV109&lt;=0),0,(GW104/GW86*9.8*Results!$C$45)-(GW100*Results!$C$45))</f>
        <v>-1.7577541174063072E-4</v>
      </c>
      <c r="GX105" s="5">
        <f>IF(AND((GX104/GX86*9.8*Results!$C$45)-(GX100*Results!$C$45)&lt;=0,GW109&lt;=0),0,(GX104/GX86*9.8*Results!$C$45)-(GX100*Results!$C$45))</f>
        <v>-1.7308117679348811E-4</v>
      </c>
      <c r="GY105" s="5">
        <f>IF(AND((GY104/GY86*9.8*Results!$C$45)-(GY100*Results!$C$45)&lt;=0,GX109&lt;=0),0,(GY104/GY86*9.8*Results!$C$45)-(GY100*Results!$C$45))</f>
        <v>-1.7038910222488823E-4</v>
      </c>
      <c r="GZ105" s="5">
        <f>IF(AND((GZ104/GZ86*9.8*Results!$C$45)-(GZ100*Results!$C$45)&lt;=0,GY109&lt;=0),0,(GZ104/GZ86*9.8*Results!$C$45)-(GZ100*Results!$C$45))</f>
        <v>-1.6769915469083685E-4</v>
      </c>
      <c r="HA105" s="5">
        <f>IF(AND((HA104/HA86*9.8*Results!$C$45)-(HA100*Results!$C$45)&lt;=0,GZ109&lt;=0),0,(HA104/HA86*9.8*Results!$C$45)-(HA100*Results!$C$45))</f>
        <v>-1.6501130088997229E-4</v>
      </c>
      <c r="HB105" s="5">
        <f>IF(AND((HB104/HB86*9.8*Results!$C$45)-(HB100*Results!$C$45)&lt;=0,HA109&lt;=0),0,(HB104/HB86*9.8*Results!$C$45)-(HB100*Results!$C$45))</f>
        <v>-1.6232550752626196E-4</v>
      </c>
      <c r="HC105" s="5">
        <f>IF(AND((HC104/HC86*9.8*Results!$C$45)-(HC100*Results!$C$45)&lt;=0,HB109&lt;=0),0,(HC104/HC86*9.8*Results!$C$45)-(HC100*Results!$C$45))</f>
        <v>-1.5964174133564768E-4</v>
      </c>
      <c r="HD105" s="5">
        <f>IF(AND((HD104/HD86*9.8*Results!$C$45)-(HD100*Results!$C$45)&lt;=0,HC109&lt;=0),0,(HD104/HD86*9.8*Results!$C$45)-(HD100*Results!$C$45))</f>
        <v>-1.5695996906472942E-4</v>
      </c>
      <c r="HE105" s="5">
        <f>IF(AND((HE104/HE86*9.8*Results!$C$45)-(HE100*Results!$C$45)&lt;=0,HD109&lt;=0),0,(HE104/HE86*9.8*Results!$C$45)-(HE100*Results!$C$45))</f>
        <v>-1.5428015751872692E-4</v>
      </c>
      <c r="HF105" s="5">
        <f>IF(AND((HF104/HF86*9.8*Results!$C$45)-(HF100*Results!$C$45)&lt;=0,HE109&lt;=0),0,(HF104/HF86*9.8*Results!$C$45)-(HF100*Results!$C$45))</f>
        <v>-1.5160227351351807E-4</v>
      </c>
      <c r="HG105" s="5">
        <f>IF(AND((HG104/HG86*9.8*Results!$C$45)-(HG100*Results!$C$45)&lt;=0,HF109&lt;=0),0,(HG104/HG86*9.8*Results!$C$45)-(HG100*Results!$C$45))</f>
        <v>-1.4892628385965168E-4</v>
      </c>
      <c r="HH105" s="5">
        <f>IF(AND((HH104/HH86*9.8*Results!$C$45)-(HH100*Results!$C$45)&lt;=0,HG109&lt;=0),0,(HH104/HH86*9.8*Results!$C$45)-(HH100*Results!$C$45))</f>
        <v>-1.4625215543695447E-4</v>
      </c>
      <c r="HI105" s="5">
        <f>IF(AND((HI104/HI86*9.8*Results!$C$45)-(HI100*Results!$C$45)&lt;=0,HH109&lt;=0),0,(HI104/HI86*9.8*Results!$C$45)-(HI100*Results!$C$45))</f>
        <v>-1.435798551199241E-4</v>
      </c>
      <c r="HJ105" s="5">
        <f>IF(AND((HJ104/HJ86*9.8*Results!$C$45)-(HJ100*Results!$C$45)&lt;=0,HI109&lt;=0),0,(HJ104/HJ86*9.8*Results!$C$45)-(HJ100*Results!$C$45))</f>
        <v>-1.4090934981503267E-4</v>
      </c>
      <c r="HK105" s="5">
        <f>IF(AND((HK104/HK86*9.8*Results!$C$45)-(HK100*Results!$C$45)&lt;=0,HJ109&lt;=0),0,(HK104/HK86*9.8*Results!$C$45)-(HK100*Results!$C$45))</f>
        <v>-1.3824060645006853E-4</v>
      </c>
      <c r="HL105" s="5">
        <f>IF(AND((HL104/HL86*9.8*Results!$C$45)-(HL100*Results!$C$45)&lt;=0,HK109&lt;=0),0,(HL104/HL86*9.8*Results!$C$45)-(HL100*Results!$C$45))</f>
        <v>-1.3557359197946539E-4</v>
      </c>
      <c r="HM105" s="5">
        <f>IF(AND((HM104/HM86*9.8*Results!$C$45)-(HM100*Results!$C$45)&lt;=0,HL109&lt;=0),0,(HM104/HM86*9.8*Results!$C$45)-(HM100*Results!$C$45))</f>
        <v>-1.3290827336298605E-4</v>
      </c>
      <c r="HN105" s="5">
        <f>IF(AND((HN104/HN86*9.8*Results!$C$45)-(HN100*Results!$C$45)&lt;=0,HM109&lt;=0),0,(HN104/HN86*9.8*Results!$C$45)-(HN100*Results!$C$45))</f>
        <v>-1.3024461760835493E-4</v>
      </c>
      <c r="HO105" s="5">
        <f>IF(AND((HO104/HO86*9.8*Results!$C$45)-(HO100*Results!$C$45)&lt;=0,HN109&lt;=0),0,(HO104/HO86*9.8*Results!$C$45)-(HO100*Results!$C$45))</f>
        <v>-1.275825917126383E-4</v>
      </c>
      <c r="HP105" s="5">
        <f>IF(AND((HP104/HP86*9.8*Results!$C$45)-(HP100*Results!$C$45)&lt;=0,HO109&lt;=0),0,(HP104/HP86*9.8*Results!$C$45)-(HP100*Results!$C$45))</f>
        <v>-1.2492216272619316E-4</v>
      </c>
      <c r="HQ105" s="5">
        <f>IF(AND((HQ104/HQ86*9.8*Results!$C$45)-(HQ100*Results!$C$45)&lt;=0,HP109&lt;=0),0,(HQ104/HQ86*9.8*Results!$C$45)-(HQ100*Results!$C$45))</f>
        <v>-1.2226329768338928E-4</v>
      </c>
      <c r="HR105" s="5">
        <f>IF(AND((HR104/HR86*9.8*Results!$C$45)-(HR100*Results!$C$45)&lt;=0,HQ109&lt;=0),0,(HR104/HR86*9.8*Results!$C$45)-(HR100*Results!$C$45))</f>
        <v>-1.1960596367721621E-4</v>
      </c>
      <c r="HS105" s="5">
        <f>IF(AND((HS104/HS86*9.8*Results!$C$45)-(HS100*Results!$C$45)&lt;=0,HR109&lt;=0),0,(HS104/HS86*9.8*Results!$C$45)-(HS100*Results!$C$45))</f>
        <v>-1.1695012779000535E-4</v>
      </c>
      <c r="HT105" s="5">
        <f>IF(AND((HT104/HT86*9.8*Results!$C$45)-(HT100*Results!$C$45)&lt;=0,HS109&lt;=0),0,(HT104/HT86*9.8*Results!$C$45)-(HT100*Results!$C$45))</f>
        <v>-1.1429575714139162E-4</v>
      </c>
      <c r="HU105" s="5">
        <f>IF(AND((HU104/HU86*9.8*Results!$C$45)-(HU100*Results!$C$45)&lt;=0,HT109&lt;=0),0,(HU104/HU86*9.8*Results!$C$45)-(HU100*Results!$C$45))</f>
        <v>-1.1164281885100991E-4</v>
      </c>
      <c r="HV105" s="5">
        <f>IF(AND((HV104/HV86*9.8*Results!$C$45)-(HV100*Results!$C$45)&lt;=0,HU109&lt;=0),0,(HV104/HV86*9.8*Results!$C$45)-(HV100*Results!$C$45))</f>
        <v>-1.0899128008112768E-4</v>
      </c>
      <c r="HW105" s="5">
        <f>IF(AND((HW104/HW86*9.8*Results!$C$45)-(HW100*Results!$C$45)&lt;=0,HV109&lt;=0),0,(HW104/HW86*9.8*Results!$C$45)-(HW100*Results!$C$45))</f>
        <v>-1.0634110797802521E-4</v>
      </c>
      <c r="HX105" s="5">
        <f>IF(AND((HX104/HX86*9.8*Results!$C$45)-(HX100*Results!$C$45)&lt;=0,HW109&lt;=0),0,(HX104/HX86*9.8*Results!$C$45)-(HX100*Results!$C$45))</f>
        <v>-1.0369226972528622E-4</v>
      </c>
      <c r="HY105" s="5">
        <f>IF(AND((HY104/HY86*9.8*Results!$C$45)-(HY100*Results!$C$45)&lt;=0,HX109&lt;=0),0,(HY104/HY86*9.8*Results!$C$45)-(HY100*Results!$C$45))</f>
        <v>-1.0104473254912705E-4</v>
      </c>
      <c r="HZ105" s="5">
        <f>IF(AND((HZ104/HZ86*9.8*Results!$C$45)-(HZ100*Results!$C$45)&lt;=0,HY109&lt;=0),0,(HZ104/HZ86*9.8*Results!$C$45)-(HZ100*Results!$C$45))</f>
        <v>-9.8398463633131428E-5</v>
      </c>
      <c r="IA105" s="5">
        <f>IF(AND((IA104/IA86*9.8*Results!$C$45)-(IA100*Results!$C$45)&lt;=0,HZ109&lt;=0),0,(IA104/IA86*9.8*Results!$C$45)-(IA100*Results!$C$45))</f>
        <v>-9.57534302354901E-5</v>
      </c>
      <c r="IB105" s="5">
        <f>IF(AND((IB104/IB86*9.8*Results!$C$45)-(IB100*Results!$C$45)&lt;=0,IA109&lt;=0),0,(IB104/IB86*9.8*Results!$C$45)-(IB100*Results!$C$45))</f>
        <v>-9.3109599587748448E-5</v>
      </c>
      <c r="IC105" s="5">
        <f>IF(AND((IC104/IC86*9.8*Results!$C$45)-(IC100*Results!$C$45)&lt;=0,IB109&lt;=0),0,(IC104/IC86*9.8*Results!$C$45)-(IC100*Results!$C$45))</f>
        <v>-9.0466938953426279E-5</v>
      </c>
      <c r="ID105" s="5">
        <f>IF(AND((ID104/ID86*9.8*Results!$C$45)-(ID100*Results!$C$45)&lt;=0,IC109&lt;=0),0,(ID104/ID86*9.8*Results!$C$45)-(ID100*Results!$C$45))</f>
        <v>-8.7825415617359681E-5</v>
      </c>
      <c r="IE105" s="5">
        <f>IF(AND((IE104/IE86*9.8*Results!$C$45)-(IE100*Results!$C$45)&lt;=0,ID109&lt;=0),0,(IE104/IE86*9.8*Results!$C$45)-(IE100*Results!$C$45))</f>
        <v>-8.5184996859055673E-5</v>
      </c>
      <c r="IF105" s="5">
        <f>IF(AND((IF104/IF86*9.8*Results!$C$45)-(IF100*Results!$C$45)&lt;=0,IE109&lt;=0),0,(IF104/IF86*9.8*Results!$C$45)-(IF100*Results!$C$45))</f>
        <v>-8.2545649995324766E-5</v>
      </c>
      <c r="IG105" s="5">
        <f>IF(AND((IG104/IG86*9.8*Results!$C$45)-(IG100*Results!$C$45)&lt;=0,IF109&lt;=0),0,(IG104/IG86*9.8*Results!$C$45)-(IG100*Results!$C$45))</f>
        <v>-7.9907342337648402E-5</v>
      </c>
      <c r="IH105" s="5">
        <f>IF(AND((IH104/IH86*9.8*Results!$C$45)-(IH100*Results!$C$45)&lt;=0,IG109&lt;=0),0,(IH104/IH86*9.8*Results!$C$45)-(IH100*Results!$C$45))</f>
        <v>-7.7270041229482445E-5</v>
      </c>
      <c r="II105" s="5">
        <f>IF(AND((II104/II86*9.8*Results!$C$45)-(II100*Results!$C$45)&lt;=0,IH109&lt;=0),0,(II104/II86*9.8*Results!$C$45)-(II100*Results!$C$45))</f>
        <v>-7.4633714003624618E-5</v>
      </c>
      <c r="IJ105" s="5">
        <f>IF(AND((IJ104/IJ86*9.8*Results!$C$45)-(IJ100*Results!$C$45)&lt;=0,II109&lt;=0),0,(IJ104/IJ86*9.8*Results!$C$45)-(IJ100*Results!$C$45))</f>
        <v>-7.1998328019517999E-5</v>
      </c>
      <c r="IK105" s="5">
        <f>IF(AND((IK104/IK86*9.8*Results!$C$45)-(IK100*Results!$C$45)&lt;=0,IJ109&lt;=0),0,(IK104/IK86*9.8*Results!$C$45)-(IK100*Results!$C$45))</f>
        <v>-6.9363850647263803E-5</v>
      </c>
      <c r="IL105" s="5">
        <f>IF(AND((IL104/IL86*9.8*Results!$C$45)-(IL100*Results!$C$45)&lt;=0,IK109&lt;=0),0,(IL104/IL86*9.8*Results!$C$45)-(IL100*Results!$C$45))</f>
        <v>-6.6730249272950459E-5</v>
      </c>
      <c r="IM105" s="5">
        <f>IF(AND((IM104/IM86*9.8*Results!$C$45)-(IM100*Results!$C$45)&lt;=0,IL109&lt;=0),0,(IM104/IM86*9.8*Results!$C$45)-(IM100*Results!$C$45))</f>
        <v>-6.4097491282666397E-5</v>
      </c>
      <c r="IN105" s="5">
        <f>IF(AND((IN104/IN86*9.8*Results!$C$45)-(IN100*Results!$C$45)&lt;=0,IM109&lt;=0),0,(IN104/IN86*9.8*Results!$C$45)-(IN100*Results!$C$45))</f>
        <v>-6.1465544073158185E-5</v>
      </c>
      <c r="IO105" s="5">
        <f>IF(AND((IO104/IO86*9.8*Results!$C$45)-(IO100*Results!$C$45)&lt;=0,IN109&lt;=0),0,(IO104/IO86*9.8*Results!$C$45)-(IO100*Results!$C$45))</f>
        <v>-5.8834375067817746E-5</v>
      </c>
      <c r="IP105" s="5">
        <f>IF(AND((IP104/IP86*9.8*Results!$C$45)-(IP100*Results!$C$45)&lt;=0,IO109&lt;=0),0,(IP104/IP86*9.8*Results!$C$45)-(IP100*Results!$C$45))</f>
        <v>-5.6203951690037002E-5</v>
      </c>
      <c r="IQ105" s="5">
        <f>IF(AND((IQ104/IQ86*9.8*Results!$C$45)-(IQ100*Results!$C$45)&lt;=0,IP109&lt;=0),0,(IQ104/IQ86*9.8*Results!$C$45)-(IQ100*Results!$C$45))</f>
        <v>-5.3574241363207875E-5</v>
      </c>
      <c r="IR105" s="5">
        <f>IF(AND((IR104/IR86*9.8*Results!$C$45)-(IR100*Results!$C$45)&lt;=0,IQ109&lt;=0),0,(IR104/IR86*9.8*Results!$C$45)-(IR100*Results!$C$45))</f>
        <v>-5.09452115267095E-5</v>
      </c>
    </row>
    <row r="106" spans="1:252" s="7" customFormat="1" hidden="1" x14ac:dyDescent="0.25">
      <c r="A106" s="164"/>
      <c r="B106" s="2">
        <v>0</v>
      </c>
      <c r="C106" s="45">
        <f>IF(AND((C104/C88*9.8)-C100&lt;=0,B109&lt;=0),0,SUM($B$105:C105))</f>
        <v>18.863832905826317</v>
      </c>
      <c r="D106" s="45">
        <f>IF(AND((D104/D88*9.8)-D100&lt;=0,C109&lt;=0),0,SUM($B$105:D105))</f>
        <v>38.416739817920018</v>
      </c>
      <c r="E106" s="45">
        <f>IF(AND((E104/E88*9.8)-E100&lt;=0,D109&lt;=0),0,SUM($B$105:E105))</f>
        <v>58.679141200850879</v>
      </c>
      <c r="F106" s="45">
        <f>IF(AND((F104/F88*9.8)-F100&lt;=0,E109&lt;=0),0,SUM($B$105:F105))</f>
        <v>79.672198326127585</v>
      </c>
      <c r="G106" s="45">
        <f>IF(AND((G104/G88*9.8)-G100&lt;=0,F109&lt;=0),0,SUM($B$105:G105))</f>
        <v>101.41773722197772</v>
      </c>
      <c r="H106" s="45">
        <f>IF(AND((H104/H88*9.8)-H100&lt;=0,G109&lt;=0),0,SUM($B$105:H105))</f>
        <v>123.93815268830105</v>
      </c>
      <c r="I106" s="45">
        <f>IF(AND((I104/I88*9.8)-I100&lt;=0,H109&lt;=0),0,SUM($B$105:I105))</f>
        <v>147.25628964957065</v>
      </c>
      <c r="J106" s="45">
        <f>IF(AND((J104/J88*9.8)-J100&lt;=0,I109&lt;=0),0,SUM($B$105:J105))</f>
        <v>171.39529822454512</v>
      </c>
      <c r="K106" s="45">
        <f>IF(AND((K104/K88*9.8)-K100&lt;=0,J109&lt;=0),0,SUM($B$105:K105))</f>
        <v>196.37845879601593</v>
      </c>
      <c r="L106" s="45">
        <f>IF(AND((L104/L88*9.8)-L100&lt;=0,K109&lt;=0),0,SUM($B$105:L105))</f>
        <v>222.22897399369276</v>
      </c>
      <c r="M106" s="45">
        <f>IF(AND((M104/M88*9.8)-M100&lt;=0,L109&lt;=0),0,SUM($B$105:M105))</f>
        <v>248.96971900334054</v>
      </c>
      <c r="N106" s="45">
        <f>IF(AND((N104/N88*9.8)-N100&lt;=0,M109&lt;=0),0,SUM($B$105:N105))</f>
        <v>276.62295186643428</v>
      </c>
      <c r="O106" s="45">
        <f>IF(AND((O104/O88*9.8)-O100&lt;=0,N109&lt;=0),0,SUM($B$105:O105))</f>
        <v>305.20997066279881</v>
      </c>
      <c r="P106" s="45">
        <f>IF(AND((P104/P88*9.8)-P100&lt;=0,O109&lt;=0),0,SUM($B$105:P105))</f>
        <v>334.75071504080154</v>
      </c>
      <c r="Q106" s="45">
        <f>IF(AND((Q104/Q88*9.8)-Q100&lt;=0,P109&lt;=0),0,SUM($B$105:Q105))</f>
        <v>365.26331489658531</v>
      </c>
      <c r="R106" s="45">
        <f>IF(AND((R104/R88*9.8)-R100&lt;=0,Q109&lt;=0),0,SUM($B$105:R105))</f>
        <v>396.76354834175288</v>
      </c>
      <c r="S106" s="45">
        <f>IF(AND((S104/S88*9.8)-S100&lt;=0,R109&lt;=0),0,SUM($B$105:S105))</f>
        <v>429.26423411595408</v>
      </c>
      <c r="T106" s="45">
        <f>IF(AND((T104/T88*9.8)-T100&lt;=0,S109&lt;=0),0,SUM($B$105:T105))</f>
        <v>462.77454379573584</v>
      </c>
      <c r="U106" s="45">
        <f>IF(AND((U104/U88*9.8)-U100&lt;=0,T109&lt;=0),0,SUM($B$105:U105))</f>
        <v>497.29921616722993</v>
      </c>
      <c r="V106" s="45">
        <f>IF(AND((V104/V88*9.8)-V100&lt;=0,U109&lt;=0),0,SUM($B$105:V105))</f>
        <v>532.83765410767705</v>
      </c>
      <c r="W106" s="45">
        <f>IF(AND((W104/W88*9.8)-W100&lt;=0,V109&lt;=0),0,SUM($B$105:W105))</f>
        <v>569.38291406927146</v>
      </c>
      <c r="X106" s="45">
        <f>IF(AND((X104/X88*9.8)-X100&lt;=0,W109&lt;=0),0,SUM($B$105:X105))</f>
        <v>606.92059457488085</v>
      </c>
      <c r="Y106" s="45">
        <f>IF(AND((Y104/Y88*9.8)-Y100&lt;=0,X109&lt;=0),0,SUM($B$105:Y105))</f>
        <v>645.42758744242747</v>
      </c>
      <c r="Z106" s="45">
        <f>IF(AND((Z104/Z88*9.8)-Z100&lt;=0,Y109&lt;=0),0,SUM($B$105:Z105))</f>
        <v>684.87066565303576</v>
      </c>
      <c r="AA106" s="45">
        <f>IF(AND((AA104/AA88*9.8)-AA100&lt;=0,Z109&lt;=0),0,SUM($B$105:AA105))</f>
        <v>725.20497949570688</v>
      </c>
      <c r="AB106" s="45">
        <f>IF(AND((AB104/AB88*9.8)-AB100&lt;=0,AA109&lt;=0),0,SUM($B$105:AB105))</f>
        <v>766.37235344940655</v>
      </c>
      <c r="AC106" s="45">
        <f>IF(AND((AC104/AC88*9.8)-AC100&lt;=0,AB109&lt;=0),0,SUM($B$105:AC105))</f>
        <v>808.29955545463929</v>
      </c>
      <c r="AD106" s="45">
        <f>IF(AND((AD104/AD88*9.8)-AD100&lt;=0,AC109&lt;=0),0,SUM($B$105:AD105))</f>
        <v>850.89627909433079</v>
      </c>
      <c r="AE106" s="45">
        <f>IF(AND((AE104/AE88*9.8)-AE100&lt;=0,AD109&lt;=0),0,SUM($B$105:AE105))</f>
        <v>894.05305796019331</v>
      </c>
      <c r="AF106" s="45">
        <f>IF(AND((AF104/AF88*9.8)-AF100&lt;=0,AE109&lt;=0),0,SUM($B$105:AF105))</f>
        <v>937.63928098656322</v>
      </c>
      <c r="AG106" s="45">
        <f>IF(AND((AG104/AG88*9.8)-AG100&lt;=0,AF109&lt;=0),0,SUM($B$105:AG105))</f>
        <v>981.50061928176581</v>
      </c>
      <c r="AH106" s="45">
        <f>IF(AND((AH104/AH88*9.8)-AH100&lt;=0,AG109&lt;=0),0,SUM($B$105:AH105))</f>
        <v>1025.4571656104429</v>
      </c>
      <c r="AI106" s="45">
        <f>IF(AND((AI104/AI88*9.8)-AI100&lt;=0,AH109&lt;=0),0,SUM($B$105:AI105))</f>
        <v>1069.3006591889375</v>
      </c>
      <c r="AJ106" s="45">
        <f>IF(AND((AJ104/AJ88*9.8)-AJ100&lt;=0,AI109&lt;=0),0,SUM($B$105:AJ105))</f>
        <v>1112.7926852309777</v>
      </c>
      <c r="AK106" s="45">
        <f>IF(AND((AK104/AK88*9.8)-AK100&lt;=0,AJ109&lt;=0),0,SUM($B$105:AK105))</f>
        <v>1155.6624036389042</v>
      </c>
      <c r="AL106" s="45">
        <f>IF(AND((AL104/AL88*9.8)-AL100&lt;=0,AK109&lt;=0),0,SUM($B$105:AL105))</f>
        <v>1197.6043486420174</v>
      </c>
      <c r="AM106" s="45">
        <f>IF(AND((AM104/AM88*9.8)-AM100&lt;=0,AL109&lt;=0),0,SUM($B$105:AM105))</f>
        <v>1238.2773123054142</v>
      </c>
      <c r="AN106" s="45">
        <f>IF(AND((AN104/AN88*9.8)-AN100&lt;=0,AM109&lt;=0),0,SUM($B$105:AN105))</f>
        <v>1277.3025088236916</v>
      </c>
      <c r="AO106" s="45">
        <f>IF(AND((AO104/AO88*9.8)-AO100&lt;=0,AN109&lt;=0),0,SUM($B$105:AO105))</f>
        <v>1314.2634367611784</v>
      </c>
      <c r="AP106" s="45">
        <f>IF(AND((AP104/AP88*9.8)-AP100&lt;=0,AO109&lt;=0),0,SUM($B$105:AP105))</f>
        <v>1348.7051712303951</v>
      </c>
      <c r="AQ106" s="45">
        <f>IF(AND((AQ104/AQ88*9.8)-AQ100&lt;=0,AP109&lt;=0),0,SUM($B$105:AQ105))</f>
        <v>1380.1347317231207</v>
      </c>
      <c r="AR106" s="45">
        <f>IF(AND((AR104/AR88*9.8)-AR100&lt;=0,AQ109&lt;=0),0,SUM($B$105:AR105))</f>
        <v>1408.0226900894947</v>
      </c>
      <c r="AS106" s="45">
        <f>IF(AND((AS104/AS88*9.8)-AS100&lt;=0,AR109&lt;=0),0,SUM($B$105:AS105))</f>
        <v>1431.8046316107325</v>
      </c>
      <c r="AT106" s="45">
        <f>IF(AND((AT104/AT88*9.8)-AT100&lt;=0,AS109&lt;=0),0,SUM($B$105:AT105))</f>
        <v>1450.8840846103808</v>
      </c>
      <c r="AU106" s="45">
        <f>IF(AND((AU104/AU88*9.8)-AU100&lt;=0,AT109&lt;=0),0,SUM($B$105:AU105))</f>
        <v>1464.6352735222058</v>
      </c>
      <c r="AV106" s="45">
        <f>IF(AND((AV104/AV88*9.8)-AV100&lt;=0,AU109&lt;=0),0,SUM($B$105:AV105))</f>
        <v>1472.4084389486475</v>
      </c>
      <c r="AW106" s="45">
        <f>IF(AND((AW104/AW88*9.8)-AW100&lt;=0,AV109&lt;=0),0,SUM($B$105:AW105))</f>
        <v>1473.5325488551841</v>
      </c>
      <c r="AX106" s="45">
        <f>IF(AND((AX104/AX88*9.8)-AX100&lt;=0,AW109&lt;=0),0,SUM($B$105:AX105))</f>
        <v>1467.3213501861362</v>
      </c>
      <c r="AY106" s="45">
        <f>IF(AND((AY104/AY88*9.8)-AY100&lt;=0,AX109&lt;=0),0,SUM($B$105:AY105))</f>
        <v>1458.574991332142</v>
      </c>
      <c r="AZ106" s="45">
        <f>IF(AND((AZ104/AZ88*9.8)-AZ100&lt;=0,AY109&lt;=0),0,SUM($B$105:AZ105))</f>
        <v>1450.9473325257502</v>
      </c>
      <c r="BA106" s="45">
        <f>IF(AND((BA104/BA88*9.8)-BA100&lt;=0,AZ109&lt;=0),0,SUM($B$105:BA105))</f>
        <v>1444.5486558915925</v>
      </c>
      <c r="BB106" s="45">
        <f>IF(AND((BB104/BB88*9.8)-BB100&lt;=0,BA109&lt;=0),0,SUM($B$105:BB105))</f>
        <v>1419.5224788259543</v>
      </c>
      <c r="BC106" s="45">
        <f>IF(AND((BC104/BC88*9.8)-BC100&lt;=0,BB109&lt;=0),0,SUM($B$105:BC105))</f>
        <v>1393.6963031695759</v>
      </c>
      <c r="BD106" s="45">
        <f>IF(AND((BD104/BD88*9.8)-BD100&lt;=0,BC109&lt;=0),0,SUM($B$105:BD105))</f>
        <v>1367.9016708723159</v>
      </c>
      <c r="BE106" s="45">
        <f>IF(AND((BE104/BE88*9.8)-BE100&lt;=0,BD109&lt;=0),0,SUM($B$105:BE105))</f>
        <v>1342.1384698271186</v>
      </c>
      <c r="BF106" s="45">
        <f>IF(AND((BF104/BF88*9.8)-BF100&lt;=0,BE109&lt;=0),0,SUM($B$105:BF105))</f>
        <v>1316.405998638347</v>
      </c>
      <c r="BG106" s="45">
        <f>IF(AND((BG104/BG88*9.8)-BG100&lt;=0,BF109&lt;=0),0,SUM($B$105:BG105))</f>
        <v>1290.7035603829243</v>
      </c>
      <c r="BH106" s="45">
        <f>IF(AND((BH104/BH88*9.8)-BH100&lt;=0,BG109&lt;=0),0,SUM($B$105:BH105))</f>
        <v>1265.0304625002559</v>
      </c>
      <c r="BI106" s="45">
        <f>IF(AND((BI104/BI88*9.8)-BI100&lt;=0,BH109&lt;=0),0,SUM($B$105:BI105))</f>
        <v>1239.3860166836519</v>
      </c>
      <c r="BJ106" s="45">
        <f>IF(AND((BJ104/BJ88*9.8)-BJ100&lt;=0,BI109&lt;=0),0,SUM($B$105:BJ105))</f>
        <v>1213.7695387732072</v>
      </c>
      <c r="BK106" s="45">
        <f>IF(AND((BK104/BK88*9.8)-BK100&lt;=0,BJ109&lt;=0),0,SUM($B$105:BK105))</f>
        <v>1188.1803486500976</v>
      </c>
      <c r="BL106" s="45">
        <f>IF(AND((BL104/BL88*9.8)-BL100&lt;=0,BK109&lt;=0),0,SUM($B$105:BL105))</f>
        <v>1162.618357611648</v>
      </c>
      <c r="BM106" s="45">
        <f>IF(AND((BM104/BM88*9.8)-BM100&lt;=0,BL109&lt;=0),0,SUM($B$105:BM105))</f>
        <v>1141.8452944601727</v>
      </c>
      <c r="BN106" s="45">
        <f>IF(AND((BN104/BN88*9.8)-BN100&lt;=0,BM109&lt;=0),0,SUM($B$105:BN105))</f>
        <v>1121.2321122069918</v>
      </c>
      <c r="BO106" s="45">
        <f>IF(AND((BO104/BO88*9.8)-BO100&lt;=0,BN109&lt;=0),0,SUM($B$105:BO105))</f>
        <v>1100.7805964185536</v>
      </c>
      <c r="BP106" s="45">
        <f>IF(AND((BP104/BP88*9.8)-BP100&lt;=0,BO109&lt;=0),0,SUM($B$105:BP105))</f>
        <v>1080.4944207828662</v>
      </c>
      <c r="BQ106" s="45">
        <f>IF(AND((BQ104/BQ88*9.8)-BQ100&lt;=0,BP109&lt;=0),0,SUM($B$105:BQ105))</f>
        <v>1060.3755159483483</v>
      </c>
      <c r="BR106" s="45">
        <f>IF(AND((BR104/BR88*9.8)-BR100&lt;=0,BQ109&lt;=0),0,SUM($B$105:BR105))</f>
        <v>1040.4277617758717</v>
      </c>
      <c r="BS106" s="45">
        <f>IF(AND((BS104/BS88*9.8)-BS100&lt;=0,BR109&lt;=0),0,SUM($B$105:BS105))</f>
        <v>1009.7562676102644</v>
      </c>
      <c r="BT106" s="45">
        <f>IF(AND((BT104/BT88*9.8)-BT100&lt;=0,BS109&lt;=0),0,SUM($B$105:BT105))</f>
        <v>979.13611409568682</v>
      </c>
      <c r="BU106" s="45">
        <f>IF(AND((BU104/BU88*9.8)-BU100&lt;=0,BT109&lt;=0),0,SUM($B$105:BU105))</f>
        <v>948.56834679449992</v>
      </c>
      <c r="BV106" s="45">
        <f>IF(AND((BV104/BV88*9.8)-BV100&lt;=0,BU109&lt;=0),0,SUM($B$105:BV105))</f>
        <v>918.05270532070983</v>
      </c>
      <c r="BW106" s="45">
        <f>IF(AND((BW104/BW88*9.8)-BW100&lt;=0,BV109&lt;=0),0,SUM($B$105:BW105))</f>
        <v>887.58959314932054</v>
      </c>
      <c r="BX106" s="45">
        <f>IF(AND((BX104/BX88*9.8)-BX100&lt;=0,BW109&lt;=0),0,SUM($B$105:BX105))</f>
        <v>857.17942180591785</v>
      </c>
      <c r="BY106" s="45">
        <f>IF(AND((BY104/BY88*9.8)-BY100&lt;=0,BX109&lt;=0),0,SUM($B$105:BY105))</f>
        <v>826.8219034949127</v>
      </c>
      <c r="BZ106" s="45">
        <f>IF(AND((BZ104/BZ88*9.8)-BZ100&lt;=0,BY109&lt;=0),0,SUM($B$105:BZ105))</f>
        <v>796.51815407740276</v>
      </c>
      <c r="CA106" s="45">
        <f>IF(AND((CA104/CA88*9.8)-CA100&lt;=0,BZ109&lt;=0),0,SUM($B$105:CA105))</f>
        <v>766.2685959926356</v>
      </c>
      <c r="CB106" s="45">
        <f>IF(AND((CB104/CB88*9.8)-CB100&lt;=0,CA109&lt;=0),0,SUM($B$105:CB105))</f>
        <v>736.07365038725823</v>
      </c>
      <c r="CC106" s="45">
        <f>IF(AND((CC104/CC88*9.8)-CC100&lt;=0,CB109&lt;=0),0,SUM($B$105:CC105))</f>
        <v>705.93373427447239</v>
      </c>
      <c r="CD106" s="45">
        <f>IF(AND((CD104/CD88*9.8)-CD100&lt;=0,CC109&lt;=0),0,SUM($B$105:CD105))</f>
        <v>675.84925745826786</v>
      </c>
      <c r="CE106" s="45">
        <f>IF(AND((CE104/CE88*9.8)-CE100&lt;=0,CD109&lt;=0),0,SUM($B$105:CE105))</f>
        <v>645.82139090161513</v>
      </c>
      <c r="CF106" s="45">
        <f>IF(AND((CF104/CF88*9.8)-CF100&lt;=0,CE109&lt;=0),0,SUM($B$105:CF105))</f>
        <v>615.85054293872065</v>
      </c>
      <c r="CG106" s="45">
        <f>IF(AND((CG104/CG88*9.8)-CG100&lt;=0,CF109&lt;=0),0,SUM($B$105:CG105))</f>
        <v>585.93710430827059</v>
      </c>
      <c r="CH106" s="45">
        <f>IF(AND((CH104/CH88*9.8)-CH100&lt;=0,CG109&lt;=0),0,SUM($B$105:CH105))</f>
        <v>556.08225104240194</v>
      </c>
      <c r="CI106" s="45">
        <f>IF(AND((CI104/CI88*9.8)-CI100&lt;=0,CH109&lt;=0),0,SUM($B$105:CI105))</f>
        <v>526.28716921231376</v>
      </c>
      <c r="CJ106" s="45">
        <f>IF(AND((CJ104/CJ88*9.8)-CJ100&lt;=0,CI109&lt;=0),0,SUM($B$105:CJ105))</f>
        <v>496.55221932321717</v>
      </c>
      <c r="CK106" s="45">
        <f>IF(AND((CK104/CK88*9.8)-CK100&lt;=0,CJ109&lt;=0),0,SUM($B$105:CK105))</f>
        <v>466.87772607467855</v>
      </c>
      <c r="CL106" s="45">
        <f>IF(AND((CL104/CL88*9.8)-CL100&lt;=0,CK109&lt;=0),0,SUM($B$105:CL105))</f>
        <v>437.26568641746439</v>
      </c>
      <c r="CM106" s="45">
        <f>IF(AND((CM104/CM88*9.8)-CM100&lt;=0,CL109&lt;=0),0,SUM($B$105:CM105))</f>
        <v>407.71638697914523</v>
      </c>
      <c r="CN106" s="45">
        <f>IF(AND((CN104/CN88*9.8)-CN100&lt;=0,CM109&lt;=0),0,SUM($B$105:CN105))</f>
        <v>378.23094359343179</v>
      </c>
      <c r="CO106" s="45">
        <f>IF(AND((CO104/CO88*9.8)-CO100&lt;=0,CN109&lt;=0),0,SUM($B$105:CO105))</f>
        <v>348.81045072458426</v>
      </c>
      <c r="CP106" s="45">
        <f>IF(AND((CP104/CP88*9.8)-CP100&lt;=0,CO109&lt;=0),0,SUM($B$105:CP105))</f>
        <v>319.45597451922032</v>
      </c>
      <c r="CQ106" s="45">
        <f>IF(AND((CQ104/CQ88*9.8)-CQ100&lt;=0,CP109&lt;=0),0,SUM($B$105:CQ105))</f>
        <v>290.16946905011781</v>
      </c>
      <c r="CR106" s="45">
        <f>IF(AND((CR104/CR88*9.8)-CR100&lt;=0,CQ109&lt;=0),0,SUM($B$105:CR105))</f>
        <v>260.95194825938398</v>
      </c>
      <c r="CS106" s="45">
        <f>IF(AND((CS104/CS88*9.8)-CS100&lt;=0,CR109&lt;=0),0,SUM($B$105:CS105))</f>
        <v>231.80437315180373</v>
      </c>
      <c r="CT106" s="45">
        <f>IF(AND((CT104/CT88*9.8)-CT100&lt;=0,CS109&lt;=0),0,SUM($B$105:CT105))</f>
        <v>202.72764162970373</v>
      </c>
      <c r="CU106" s="45">
        <f>IF(AND((CU104/CU88*9.8)-CU100&lt;=0,CT109&lt;=0),0,SUM($B$105:CU105))</f>
        <v>189.7050671993326</v>
      </c>
      <c r="CV106" s="45">
        <f>IF(AND((CV104/CV88*9.8)-CV100&lt;=0,CU109&lt;=0),0,SUM($B$105:CV105))</f>
        <v>177.02780622132741</v>
      </c>
      <c r="CW106" s="45">
        <f>IF(AND((CW104/CW88*9.8)-CW100&lt;=0,CV109&lt;=0),0,SUM($B$105:CW105))</f>
        <v>164.70724415995429</v>
      </c>
      <c r="CX106" s="45">
        <f>IF(AND((CX104/CX88*9.8)-CX100&lt;=0,CW109&lt;=0),0,SUM($B$105:CX105))</f>
        <v>152.75621902045532</v>
      </c>
      <c r="CY106" s="45">
        <f>IF(AND((CY104/CY88*9.8)-CY100&lt;=0,CX109&lt;=0),0,SUM($B$105:CY105))</f>
        <v>141.18597343562612</v>
      </c>
      <c r="CZ106" s="45">
        <f>IF(AND((CZ104/CZ88*9.8)-CZ100&lt;=0,CY109&lt;=0),0,SUM($B$105:CZ105))</f>
        <v>130.00922838819</v>
      </c>
      <c r="DA106" s="45">
        <f>IF(AND((DA104/DA88*9.8)-DA100&lt;=0,CZ109&lt;=0),0,SUM($B$105:DA105))</f>
        <v>119.24027079867859</v>
      </c>
      <c r="DB106" s="45">
        <f>IF(AND((DB104/DB88*9.8)-DB100&lt;=0,DA109&lt;=0),0,SUM($B$105:DB105))</f>
        <v>108.89285868824695</v>
      </c>
      <c r="DC106" s="45">
        <f>IF(AND((DC104/DC88*9.8)-DC100&lt;=0,DB109&lt;=0),0,SUM($B$105:DC105))</f>
        <v>98.982402983170445</v>
      </c>
      <c r="DD106" s="45">
        <f>IF(AND((DD104/DD88*9.8)-DD100&lt;=0,DC109&lt;=0),0,SUM($B$105:DD105))</f>
        <v>89.523810070073509</v>
      </c>
      <c r="DE106" s="45">
        <f>IF(AND((DE104/DE88*9.8)-DE100&lt;=0,DD109&lt;=0),0,SUM($B$105:DE105))</f>
        <v>80.534882981167883</v>
      </c>
      <c r="DF106" s="45">
        <f>IF(AND((DF104/DF88*9.8)-DF100&lt;=0,DE109&lt;=0),0,SUM($B$105:DF105))</f>
        <v>72.03300825657675</v>
      </c>
      <c r="DG106" s="45">
        <f>IF(AND((DG104/DG88*9.8)-DG100&lt;=0,DF109&lt;=0),0,SUM($B$105:DG105))</f>
        <v>64.036306722968632</v>
      </c>
      <c r="DH106" s="45">
        <f>IF(AND((DH104/DH88*9.8)-DH100&lt;=0,DG109&lt;=0),0,SUM($B$105:DH105))</f>
        <v>56.56487935932455</v>
      </c>
      <c r="DI106" s="45">
        <f>IF(AND((DI104/DI88*9.8)-DI100&lt;=0,DH109&lt;=0),0,SUM($B$105:DI105))</f>
        <v>49.639710922902616</v>
      </c>
      <c r="DJ106" s="45">
        <f>IF(AND((DJ104/DJ88*9.8)-DJ100&lt;=0,DI109&lt;=0),0,SUM($B$105:DJ105))</f>
        <v>43.281482915867919</v>
      </c>
      <c r="DK106" s="45">
        <f>IF(AND((DK104/DK88*9.8)-DK100&lt;=0,DJ109&lt;=0),0,SUM($B$105:DK105))</f>
        <v>37.515600432472553</v>
      </c>
      <c r="DL106" s="45">
        <f>IF(AND((DL104/DL88*9.8)-DL100&lt;=0,DK109&lt;=0),0,SUM($B$105:DL105))</f>
        <v>32.366090765234233</v>
      </c>
      <c r="DM106" s="45">
        <f>IF(AND((DM104/DM88*9.8)-DM100&lt;=0,DL109&lt;=0),0,SUM($B$105:DM105))</f>
        <v>27.858119891642087</v>
      </c>
      <c r="DN106" s="45">
        <f>IF(AND((DN104/DN88*9.8)-DN100&lt;=0,DM109&lt;=0),0,SUM($B$105:DN105))</f>
        <v>24.022051139973236</v>
      </c>
      <c r="DO106" s="45">
        <f>IF(AND((DO104/DO88*9.8)-DO100&lt;=0,DN109&lt;=0),0,SUM($B$105:DO105))</f>
        <v>20.885712670779665</v>
      </c>
      <c r="DP106" s="45">
        <f>IF(AND((DP104/DP88*9.8)-DP100&lt;=0,DO109&lt;=0),0,SUM($B$105:DP105))</f>
        <v>18.48245991747741</v>
      </c>
      <c r="DQ106" s="45">
        <f>IF(AND((DQ104/DQ88*9.8)-DQ100&lt;=0,DP109&lt;=0),0,SUM($B$105:DQ105))</f>
        <v>16.847384833449173</v>
      </c>
      <c r="DR106" s="45">
        <f>IF(AND((DR104/DR88*9.8)-DR100&lt;=0,DQ109&lt;=0),0,SUM($B$105:DR105))</f>
        <v>16.016033080881449</v>
      </c>
      <c r="DS106" s="45">
        <f>IF(AND((DS104/DS88*9.8)-DS100&lt;=0,DR109&lt;=0),0,SUM($B$105:DS105))</f>
        <v>16.027345133264888</v>
      </c>
      <c r="DT106" s="45">
        <f>IF(AND((DT104/DT88*9.8)-DT100&lt;=0,DS109&lt;=0),0,SUM($B$105:DT105))</f>
        <v>16.923926038637397</v>
      </c>
      <c r="DU106" s="45">
        <f>IF(AND((DU104/DU88*9.8)-DU100&lt;=0,DT109&lt;=0),0,SUM($B$105:DU105))</f>
        <v>18.752344529813072</v>
      </c>
      <c r="DV106" s="45">
        <f>IF(AND((DV104/DV88*9.8)-DV100&lt;=0,DU109&lt;=0),0,SUM($B$105:DV105))</f>
        <v>21.561943839191613</v>
      </c>
      <c r="DW106" s="45">
        <f>IF(AND((DW104/DW88*9.8)-DW100&lt;=0,DV109&lt;=0),0,SUM($B$105:DW105))</f>
        <v>25.405103355002034</v>
      </c>
      <c r="DX106" s="45">
        <f>IF(AND((DX104/DX88*9.8)-DX100&lt;=0,DW109&lt;=0),0,SUM($B$105:DX105))</f>
        <v>30.340695800447712</v>
      </c>
      <c r="DY106" s="45">
        <f>IF(AND((DY104/DY88*9.8)-DY100&lt;=0,DX109&lt;=0),0,SUM($B$105:DY105))</f>
        <v>36.431451494285106</v>
      </c>
      <c r="DZ106" s="45">
        <f>IF(AND((DZ104/DZ88*9.8)-DZ100&lt;=0,DY109&lt;=0),0,SUM($B$105:DZ105))</f>
        <v>43.746007531005766</v>
      </c>
      <c r="EA106" s="45">
        <f>IF(AND((EA104/EA88*9.8)-EA100&lt;=0,DZ109&lt;=0),0,SUM($B$105:EA105))</f>
        <v>52.357840212689247</v>
      </c>
      <c r="EB106" s="45">
        <f>IF(AND((EB104/EB88*9.8)-EB100&lt;=0,EA109&lt;=0),0,SUM($B$105:EB105))</f>
        <v>62.350938558811748</v>
      </c>
      <c r="EC106" s="45">
        <f>IF(AND((EC104/EC88*9.8)-EC100&lt;=0,EB109&lt;=0),0,SUM($B$105:EC105))</f>
        <v>73.81739990163112</v>
      </c>
      <c r="ED106" s="45">
        <f>IF(AND((ED104/ED88*9.8)-ED100&lt;=0,EC109&lt;=0),0,SUM($B$105:ED105))</f>
        <v>51.069978528740066</v>
      </c>
      <c r="EE106" s="45">
        <f>IF(AND((EE104/EE88*9.8)-EE100&lt;=0,ED109&lt;=0),0,SUM($B$105:EE105))</f>
        <v>28.517172947118876</v>
      </c>
      <c r="EF106" s="45">
        <f>IF(AND((EF104/EF88*9.8)-EF100&lt;=0,EE109&lt;=0),0,SUM($B$105:EF105))</f>
        <v>6.1537885182293373</v>
      </c>
      <c r="EG106" s="45">
        <f>IF(AND((EG104/EG88*9.8)-EG100&lt;=0,EF109&lt;=0),0,SUM($B$105:EG105))</f>
        <v>-14.298602195355816</v>
      </c>
      <c r="EH106" s="45">
        <f>IF(AND((EH104/EH88*9.8)-EH100&lt;=0,EG109&lt;=0),0,SUM($B$105:EH105))</f>
        <v>-15.11269585439516</v>
      </c>
      <c r="EI106" s="45">
        <f>IF(AND((EI104/EI88*9.8)-EI100&lt;=0,EH109&lt;=0),0,SUM($B$105:EI105))</f>
        <v>-15.874975221309326</v>
      </c>
      <c r="EJ106" s="45">
        <f>IF(AND((EJ104/EJ88*9.8)-EJ100&lt;=0,EI109&lt;=0),0,SUM($B$105:EJ105))</f>
        <v>-16.58539862182521</v>
      </c>
      <c r="EK106" s="45">
        <f>IF(AND((EK104/EK88*9.8)-EK100&lt;=0,EJ109&lt;=0),0,SUM($B$105:EK105))</f>
        <v>-17.245854372447575</v>
      </c>
      <c r="EL106" s="45">
        <f>IF(AND((EL104/EL88*9.8)-EL100&lt;=0,EK109&lt;=0),0,SUM($B$105:EL105))</f>
        <v>-17.854370588914172</v>
      </c>
      <c r="EM106" s="45">
        <f>IF(AND((EM104/EM88*9.8)-EM100&lt;=0,EL109&lt;=0),0,SUM($B$105:EM105))</f>
        <v>-18.410903495385121</v>
      </c>
      <c r="EN106" s="45">
        <f>IF(AND((EN104/EN88*9.8)-EN100&lt;=0,EM109&lt;=0),0,SUM($B$105:EN105))</f>
        <v>-18.917344961612077</v>
      </c>
      <c r="EO106" s="45">
        <f>IF(AND((EO104/EO88*9.8)-EO100&lt;=0,EN109&lt;=0),0,SUM($B$105:EO105))</f>
        <v>-19.371715386063521</v>
      </c>
      <c r="EP106" s="45">
        <f>IF(AND((EP104/EP88*9.8)-EP100&lt;=0,EO109&lt;=0),0,SUM($B$105:EP105))</f>
        <v>-19.77396892866183</v>
      </c>
      <c r="EQ106" s="45">
        <f>IF(AND((EQ104/EQ88*9.8)-EQ100&lt;=0,EP109&lt;=0),0,SUM($B$105:EQ105))</f>
        <v>-15.242621687601922</v>
      </c>
      <c r="ER106" s="45">
        <f>IF(AND((ER104/ER88*9.8)-ER100&lt;=0,EQ109&lt;=0),0,SUM($B$105:ER105))</f>
        <v>-11.778096701331771</v>
      </c>
      <c r="ES106" s="45">
        <f>IF(AND((ES104/ES88*9.8)-ES100&lt;=0,ER109&lt;=0),0,SUM($B$105:ES105))</f>
        <v>-9.1168297835655068</v>
      </c>
      <c r="ET106" s="45">
        <f>IF(AND((ET104/ET88*9.8)-ET100&lt;=0,ES109&lt;=0),0,SUM($B$105:ET105))</f>
        <v>-7.0623061237971925</v>
      </c>
      <c r="EU106" s="45">
        <f>IF(AND((EU104/EU88*9.8)-EU100&lt;=0,ET109&lt;=0),0,SUM($B$105:EU105))</f>
        <v>-5.4626578420424101</v>
      </c>
      <c r="EV106" s="45">
        <f>IF(AND((EV104/EV88*9.8)-EV100&lt;=0,EU109&lt;=0),0,SUM($B$105:EV105))</f>
        <v>-4.2074261841786562</v>
      </c>
      <c r="EW106" s="45">
        <f>IF(AND((EW104/EW88*9.8)-EW100&lt;=0,EV109&lt;=0),0,SUM($B$105:EW105))</f>
        <v>-3.2095355744996459</v>
      </c>
      <c r="EX106" s="45">
        <f>IF(AND((EX104/EX88*9.8)-EX100&lt;=0,EW109&lt;=0),0,SUM($B$105:EX105))</f>
        <v>-2.4073229597340196</v>
      </c>
      <c r="EY106" s="45">
        <f>IF(AND((EY104/EY88*9.8)-EY100&lt;=0,EX109&lt;=0),0,SUM($B$105:EY105))</f>
        <v>-1.8052145209120223</v>
      </c>
      <c r="EZ106" s="45">
        <f>IF(AND((EZ104/EZ88*9.8)-EZ100&lt;=0,EY109&lt;=0),0,SUM($B$105:EZ105))</f>
        <v>-1.3537837753704176</v>
      </c>
      <c r="FA106" s="45">
        <f>IF(AND((FA104/FA88*9.8)-FA100&lt;=0,EZ109&lt;=0),0,SUM($B$105:FA105))</f>
        <v>-0.96274908910084123</v>
      </c>
      <c r="FB106" s="45">
        <f>IF(AND((FB104/FB88*9.8)-FB100&lt;=0,FA109&lt;=0),0,SUM($B$105:FB105))</f>
        <v>-0.56772424745545824</v>
      </c>
      <c r="FC106" s="45">
        <f>IF(AND((FC104/FC88*9.8)-FC100&lt;=0,FB109&lt;=0),0,SUM($B$105:FC105))</f>
        <v>-0.1707264551311698</v>
      </c>
      <c r="FD106" s="45">
        <f>IF(AND((FD104/FD88*9.8)-FD100&lt;=0,FC109&lt;=0),0,SUM($B$105:FD105))</f>
        <v>0.22816643075152615</v>
      </c>
      <c r="FE106" s="45">
        <f>IF(AND((FE104/FE88*9.8)-FE100&lt;=0,FD109&lt;=0),0,SUM($B$105:FE105))</f>
        <v>0.22786945863437796</v>
      </c>
      <c r="FF106" s="45">
        <f>IF(AND((FF104/FF88*9.8)-FF100&lt;=0,FE109&lt;=0),0,SUM($B$105:FF105))</f>
        <v>0.22757530929568875</v>
      </c>
      <c r="FG106" s="45">
        <f>IF(AND((FG104/FG88*9.8)-FG100&lt;=0,FF109&lt;=0),0,SUM($B$105:FG105))</f>
        <v>0.22728397907535697</v>
      </c>
      <c r="FH106" s="45">
        <f>IF(AND((FH104/FH88*9.8)-FH100&lt;=0,FG109&lt;=0),0,SUM($B$105:FH105))</f>
        <v>0.22699546434821843</v>
      </c>
      <c r="FI106" s="45">
        <f>IF(AND((FI104/FI88*9.8)-FI100&lt;=0,FH109&lt;=0),0,SUM($B$105:FI105))</f>
        <v>0.22670976152397176</v>
      </c>
      <c r="FJ106" s="45">
        <f>IF(AND((FJ104/FJ88*9.8)-FJ100&lt;=0,FI109&lt;=0),0,SUM($B$105:FJ105))</f>
        <v>0.22642686704716769</v>
      </c>
      <c r="FK106" s="45">
        <f>IF(AND((FK104/FK88*9.8)-FK100&lt;=0,FJ109&lt;=0),0,SUM($B$105:FK105))</f>
        <v>0.22614677739714512</v>
      </c>
      <c r="FL106" s="45">
        <f>IF(AND((FL104/FL88*9.8)-FL100&lt;=0,FK109&lt;=0),0,SUM($B$105:FL105))</f>
        <v>0.22586948908799914</v>
      </c>
      <c r="FM106" s="45">
        <f>IF(AND((FM104/FM88*9.8)-FM100&lt;=0,FL109&lt;=0),0,SUM($B$105:FM105))</f>
        <v>0.22559499866852245</v>
      </c>
      <c r="FN106" s="45">
        <f>IF(AND((FN104/FN88*9.8)-FN100&lt;=0,FM109&lt;=0),0,SUM($B$105:FN105))</f>
        <v>0.225323302722168</v>
      </c>
      <c r="FO106" s="45">
        <f>IF(AND((FO104/FO88*9.8)-FO100&lt;=0,FN109&lt;=0),0,SUM($B$105:FO105))</f>
        <v>0.2250543978670117</v>
      </c>
      <c r="FP106" s="45">
        <f>IF(AND((FP104/FP88*9.8)-FP100&lt;=0,FO109&lt;=0),0,SUM($B$105:FP105))</f>
        <v>0.22478828075570984</v>
      </c>
      <c r="FQ106" s="45">
        <f>IF(AND((FQ104/FQ88*9.8)-FQ100&lt;=0,FP109&lt;=0),0,SUM($B$105:FQ105))</f>
        <v>0.22452494807545637</v>
      </c>
      <c r="FR106" s="45">
        <f>IF(AND((FR104/FR88*9.8)-FR100&lt;=0,FQ109&lt;=0),0,SUM($B$105:FR105))</f>
        <v>0.22426439654792435</v>
      </c>
      <c r="FS106" s="45">
        <f>IF(AND((FS104/FS88*9.8)-FS100&lt;=0,FR109&lt;=0),0,SUM($B$105:FS105))</f>
        <v>0.22400662292924994</v>
      </c>
      <c r="FT106" s="45">
        <f>IF(AND((FT104/FT88*9.8)-FT100&lt;=0,FS109&lt;=0),0,SUM($B$105:FT105))</f>
        <v>0.2237516240099951</v>
      </c>
      <c r="FU106" s="45">
        <f>IF(AND((FU104/FU88*9.8)-FU100&lt;=0,FT109&lt;=0),0,SUM($B$105:FU105))</f>
        <v>0.22349939661507828</v>
      </c>
      <c r="FV106" s="45">
        <f>IF(AND((FV104/FV88*9.8)-FV100&lt;=0,FU109&lt;=0),0,SUM($B$105:FV105))</f>
        <v>0.22324993760376383</v>
      </c>
      <c r="FW106" s="45">
        <f>IF(AND((FW104/FW88*9.8)-FW100&lt;=0,FV109&lt;=0),0,SUM($B$105:FW105))</f>
        <v>0.22300324386959264</v>
      </c>
      <c r="FX106" s="45">
        <f>IF(AND((FX104/FX88*9.8)-FX100&lt;=0,FW109&lt;=0),0,SUM($B$105:FX105))</f>
        <v>0.22275931234038221</v>
      </c>
      <c r="FY106" s="45">
        <f>IF(AND((FY104/FY88*9.8)-FY100&lt;=0,FX109&lt;=0),0,SUM($B$105:FY105))</f>
        <v>0.22251813997816799</v>
      </c>
      <c r="FZ106" s="45">
        <f>IF(AND((FZ104/FZ88*9.8)-FZ100&lt;=0,FY109&lt;=0),0,SUM($B$105:FZ105))</f>
        <v>0.22227972377914479</v>
      </c>
      <c r="GA106" s="45">
        <f>IF(AND((GA104/GA88*9.8)-GA100&lt;=0,FZ109&lt;=0),0,SUM($B$105:GA105))</f>
        <v>0.22204406077365607</v>
      </c>
      <c r="GB106" s="45">
        <f>IF(AND((GB104/GB88*9.8)-GB100&lt;=0,GA109&lt;=0),0,SUM($B$105:GB105))</f>
        <v>0.22181114802617269</v>
      </c>
      <c r="GC106" s="45">
        <f>IF(AND((GC104/GC88*9.8)-GC100&lt;=0,GB109&lt;=0),0,SUM($B$105:GC105))</f>
        <v>0.22158098263519693</v>
      </c>
      <c r="GD106" s="45">
        <f>IF(AND((GD104/GD88*9.8)-GD100&lt;=0,GC109&lt;=0),0,SUM($B$105:GD105))</f>
        <v>0.22135356173328918</v>
      </c>
      <c r="GE106" s="45">
        <f>IF(AND((GE104/GE88*9.8)-GE100&lt;=0,GD109&lt;=0),0,SUM($B$105:GE105))</f>
        <v>0.22112888248700396</v>
      </c>
      <c r="GF106" s="45">
        <f>IF(AND((GF104/GF88*9.8)-GF100&lt;=0,GE109&lt;=0),0,SUM($B$105:GF105))</f>
        <v>0.22090694209685263</v>
      </c>
      <c r="GG106" s="45">
        <f>IF(AND((GG104/GG88*9.8)-GG100&lt;=0,GF109&lt;=0),0,SUM($B$105:GG105))</f>
        <v>0.22068773779727674</v>
      </c>
      <c r="GH106" s="45">
        <f>IF(AND((GH104/GH88*9.8)-GH100&lt;=0,GG109&lt;=0),0,SUM($B$105:GH105))</f>
        <v>0.2204712668566054</v>
      </c>
      <c r="GI106" s="45">
        <f>IF(AND((GI104/GI88*9.8)-GI100&lt;=0,GH109&lt;=0),0,SUM($B$105:GI105))</f>
        <v>0.22025752657702863</v>
      </c>
      <c r="GJ106" s="45">
        <f>IF(AND((GJ104/GJ88*9.8)-GJ100&lt;=0,GI109&lt;=0),0,SUM($B$105:GJ105))</f>
        <v>0.22004651429454941</v>
      </c>
      <c r="GK106" s="45">
        <f>IF(AND((GK104/GK88*9.8)-GK100&lt;=0,GJ109&lt;=0),0,SUM($B$105:GK105))</f>
        <v>0.21983822737897835</v>
      </c>
      <c r="GL106" s="45">
        <f>IF(AND((GL104/GL88*9.8)-GL100&lt;=0,GK109&lt;=0),0,SUM($B$105:GL105))</f>
        <v>0.21963266323387504</v>
      </c>
      <c r="GM106" s="45">
        <f>IF(AND((GM104/GM88*9.8)-GM100&lt;=0,GL109&lt;=0),0,SUM($B$105:GM105))</f>
        <v>0.21942981929652144</v>
      </c>
      <c r="GN106" s="45">
        <f>IF(AND((GN104/GN88*9.8)-GN100&lt;=0,GM109&lt;=0),0,SUM($B$105:GN105))</f>
        <v>0.21922969303790057</v>
      </c>
      <c r="GO106" s="45">
        <f>IF(AND((GO104/GO88*9.8)-GO100&lt;=0,GN109&lt;=0),0,SUM($B$105:GO105))</f>
        <v>0.21903228196265917</v>
      </c>
      <c r="GP106" s="45">
        <f>IF(AND((GP104/GP88*9.8)-GP100&lt;=0,GO109&lt;=0),0,SUM($B$105:GP105))</f>
        <v>0.21883758360906508</v>
      </c>
      <c r="GQ106" s="45">
        <f>IF(AND((GQ104/GQ88*9.8)-GQ100&lt;=0,GP109&lt;=0),0,SUM($B$105:GQ105))</f>
        <v>0.2186455955489966</v>
      </c>
      <c r="GR106" s="45">
        <f>IF(AND((GR104/GR88*9.8)-GR100&lt;=0,GQ109&lt;=0),0,SUM($B$105:GR105))</f>
        <v>0.21845631538789984</v>
      </c>
      <c r="GS106" s="45">
        <f>IF(AND((GS104/GS88*9.8)-GS100&lt;=0,GR109&lt;=0),0,SUM($B$105:GS105))</f>
        <v>0.21826974076474609</v>
      </c>
      <c r="GT106" s="45">
        <f>IF(AND((GT104/GT88*9.8)-GT100&lt;=0,GS109&lt;=0),0,SUM($B$105:GT105))</f>
        <v>0.21808586935204249</v>
      </c>
      <c r="GU106" s="45">
        <f>IF(AND((GU104/GU88*9.8)-GU100&lt;=0,GT109&lt;=0),0,SUM($B$105:GU105))</f>
        <v>0.21790469885576275</v>
      </c>
      <c r="GV106" s="45">
        <f>IF(AND((GV104/GV88*9.8)-GV100&lt;=0,GU109&lt;=0),0,SUM($B$105:GV105))</f>
        <v>0.21772622701532046</v>
      </c>
      <c r="GW106" s="45">
        <f>IF(AND((GW104/GW88*9.8)-GW100&lt;=0,GV109&lt;=0),0,SUM($B$105:GW105))</f>
        <v>0.21755045160357983</v>
      </c>
      <c r="GX106" s="45">
        <f>IF(AND((GX104/GX88*9.8)-GX100&lt;=0,GW109&lt;=0),0,SUM($B$105:GX105))</f>
        <v>0.21737737042678634</v>
      </c>
      <c r="GY106" s="45">
        <f>IF(AND((GY104/GY88*9.8)-GY100&lt;=0,GX109&lt;=0),0,SUM($B$105:GY105))</f>
        <v>0.21720698132456145</v>
      </c>
      <c r="GZ106" s="45">
        <f>IF(AND((GZ104/GZ88*9.8)-GZ100&lt;=0,GY109&lt;=0),0,SUM($B$105:GZ105))</f>
        <v>0.21703928216987062</v>
      </c>
      <c r="HA106" s="45">
        <f>IF(AND((HA104/HA88*9.8)-HA100&lt;=0,GZ109&lt;=0),0,SUM($B$105:HA105))</f>
        <v>0.21687427086898065</v>
      </c>
      <c r="HB106" s="45">
        <f>IF(AND((HB104/HB88*9.8)-HB100&lt;=0,HA109&lt;=0),0,SUM($B$105:HB105))</f>
        <v>0.21671194536145438</v>
      </c>
      <c r="HC106" s="45">
        <f>IF(AND((HC104/HC88*9.8)-HC100&lt;=0,HB109&lt;=0),0,SUM($B$105:HC105))</f>
        <v>0.21655230362011874</v>
      </c>
      <c r="HD106" s="45">
        <f>IF(AND((HD104/HD88*9.8)-HD100&lt;=0,HC109&lt;=0),0,SUM($B$105:HD105))</f>
        <v>0.21639534365105401</v>
      </c>
      <c r="HE106" s="45">
        <f>IF(AND((HE104/HE88*9.8)-HE100&lt;=0,HD109&lt;=0),0,SUM($B$105:HE105))</f>
        <v>0.21624106349353528</v>
      </c>
      <c r="HF106" s="45">
        <f>IF(AND((HF104/HF88*9.8)-HF100&lt;=0,HE109&lt;=0),0,SUM($B$105:HF105))</f>
        <v>0.21608946122002176</v>
      </c>
      <c r="HG106" s="45">
        <f>IF(AND((HG104/HG88*9.8)-HG100&lt;=0,HF109&lt;=0),0,SUM($B$105:HG105))</f>
        <v>0.21594053493616211</v>
      </c>
      <c r="HH106" s="45">
        <f>IF(AND((HH104/HH88*9.8)-HH100&lt;=0,HG109&lt;=0),0,SUM($B$105:HH105))</f>
        <v>0.21579428278072516</v>
      </c>
      <c r="HI106" s="45">
        <f>IF(AND((HI104/HI88*9.8)-HI100&lt;=0,HH109&lt;=0),0,SUM($B$105:HI105))</f>
        <v>0.21565070292560523</v>
      </c>
      <c r="HJ106" s="45">
        <f>IF(AND((HJ104/HJ88*9.8)-HJ100&lt;=0,HI109&lt;=0),0,SUM($B$105:HJ105))</f>
        <v>0.2155097935757902</v>
      </c>
      <c r="HK106" s="45">
        <f>IF(AND((HK104/HK88*9.8)-HK100&lt;=0,HJ109&lt;=0),0,SUM($B$105:HK105))</f>
        <v>0.21537155296934013</v>
      </c>
      <c r="HL106" s="45">
        <f>IF(AND((HL104/HL88*9.8)-HL100&lt;=0,HK109&lt;=0),0,SUM($B$105:HL105))</f>
        <v>0.21523597937736066</v>
      </c>
      <c r="HM106" s="45">
        <f>IF(AND((HM104/HM88*9.8)-HM100&lt;=0,HL109&lt;=0),0,SUM($B$105:HM105))</f>
        <v>0.21510307110399768</v>
      </c>
      <c r="HN106" s="45">
        <f>IF(AND((HN104/HN88*9.8)-HN100&lt;=0,HM109&lt;=0),0,SUM($B$105:HN105))</f>
        <v>0.21497282648638932</v>
      </c>
      <c r="HO106" s="45">
        <f>IF(AND((HO104/HO88*9.8)-HO100&lt;=0,HN109&lt;=0),0,SUM($B$105:HO105))</f>
        <v>0.21484524389467669</v>
      </c>
      <c r="HP106" s="45">
        <f>IF(AND((HP104/HP88*9.8)-HP100&lt;=0,HO109&lt;=0),0,SUM($B$105:HP105))</f>
        <v>0.21472032173195049</v>
      </c>
      <c r="HQ106" s="45">
        <f>IF(AND((HQ104/HQ88*9.8)-HQ100&lt;=0,HP109&lt;=0),0,SUM($B$105:HQ105))</f>
        <v>0.2145980584342671</v>
      </c>
      <c r="HR106" s="45">
        <f>IF(AND((HR104/HR88*9.8)-HR100&lt;=0,HQ109&lt;=0),0,SUM($B$105:HR105))</f>
        <v>0.21447845247058989</v>
      </c>
      <c r="HS106" s="45">
        <f>IF(AND((HS104/HS88*9.8)-HS100&lt;=0,HR109&lt;=0),0,SUM($B$105:HS105))</f>
        <v>0.21436150234279988</v>
      </c>
      <c r="HT106" s="45">
        <f>IF(AND((HT104/HT88*9.8)-HT100&lt;=0,HS109&lt;=0),0,SUM($B$105:HT105))</f>
        <v>0.21424720658565849</v>
      </c>
      <c r="HU106" s="45">
        <f>IF(AND((HU104/HU88*9.8)-HU100&lt;=0,HT109&lt;=0),0,SUM($B$105:HU105))</f>
        <v>0.21413556376680748</v>
      </c>
      <c r="HV106" s="45">
        <f>IF(AND((HV104/HV88*9.8)-HV100&lt;=0,HU109&lt;=0),0,SUM($B$105:HV105))</f>
        <v>0.21402657248672635</v>
      </c>
      <c r="HW106" s="45">
        <f>IF(AND((HW104/HW88*9.8)-HW100&lt;=0,HV109&lt;=0),0,SUM($B$105:HW105))</f>
        <v>0.21392023137874833</v>
      </c>
      <c r="HX106" s="45">
        <f>IF(AND((HX104/HX88*9.8)-HX100&lt;=0,HW109&lt;=0),0,SUM($B$105:HX105))</f>
        <v>0.21381653910902304</v>
      </c>
      <c r="HY106" s="45">
        <f>IF(AND((HY104/HY88*9.8)-HY100&lt;=0,HX109&lt;=0),0,SUM($B$105:HY105))</f>
        <v>0.21371549437647391</v>
      </c>
      <c r="HZ106" s="45">
        <f>IF(AND((HZ104/HZ88*9.8)-HZ100&lt;=0,HY109&lt;=0),0,SUM($B$105:HZ105))</f>
        <v>0.21361709591284078</v>
      </c>
      <c r="IA106" s="45">
        <f>IF(AND((IA104/IA88*9.8)-IA100&lt;=0,HZ109&lt;=0),0,SUM($B$105:IA105))</f>
        <v>0.21352134248260529</v>
      </c>
      <c r="IB106" s="45">
        <f>IF(AND((IB104/IB88*9.8)-IB100&lt;=0,IA109&lt;=0),0,SUM($B$105:IB105))</f>
        <v>0.21342823288301754</v>
      </c>
      <c r="IC106" s="45">
        <f>IF(AND((IC104/IC88*9.8)-IC100&lt;=0,IB109&lt;=0),0,SUM($B$105:IC105))</f>
        <v>0.21333776594406412</v>
      </c>
      <c r="ID106" s="45">
        <f>IF(AND((ID104/ID88*9.8)-ID100&lt;=0,IC109&lt;=0),0,SUM($B$105:ID105))</f>
        <v>0.21324994052844676</v>
      </c>
      <c r="IE106" s="45">
        <f>IF(AND((IE104/IE88*9.8)-IE100&lt;=0,ID109&lt;=0),0,SUM($B$105:IE105))</f>
        <v>0.2131647555315877</v>
      </c>
      <c r="IF106" s="45">
        <f>IF(AND((IF104/IF88*9.8)-IF100&lt;=0,IE109&lt;=0),0,SUM($B$105:IF105))</f>
        <v>0.21308220988159238</v>
      </c>
      <c r="IG106" s="45">
        <f>IF(AND((IG104/IG88*9.8)-IG100&lt;=0,IF109&lt;=0),0,SUM($B$105:IG105))</f>
        <v>0.21300230253925473</v>
      </c>
      <c r="IH106" s="45">
        <f>IF(AND((IH104/IH88*9.8)-IH100&lt;=0,IG109&lt;=0),0,SUM($B$105:IH105))</f>
        <v>0.21292503249802525</v>
      </c>
      <c r="II106" s="45">
        <f>IF(AND((II104/II88*9.8)-II100&lt;=0,IH109&lt;=0),0,SUM($B$105:II105))</f>
        <v>0.21285039878402162</v>
      </c>
      <c r="IJ106" s="45">
        <f>IF(AND((IJ104/IJ88*9.8)-IJ100&lt;=0,II109&lt;=0),0,SUM($B$105:IJ105))</f>
        <v>0.2127784004560021</v>
      </c>
      <c r="IK106" s="45">
        <f>IF(AND((IK104/IK88*9.8)-IK100&lt;=0,IJ109&lt;=0),0,SUM($B$105:IK105))</f>
        <v>0.21270903660535484</v>
      </c>
      <c r="IL106" s="45">
        <f>IF(AND((IL104/IL88*9.8)-IL100&lt;=0,IK109&lt;=0),0,SUM($B$105:IL105))</f>
        <v>0.21264230635608189</v>
      </c>
      <c r="IM106" s="45">
        <f>IF(AND((IM104/IM88*9.8)-IM100&lt;=0,IL109&lt;=0),0,SUM($B$105:IM105))</f>
        <v>0.21257820886479922</v>
      </c>
      <c r="IN106" s="45">
        <f>IF(AND((IN104/IN88*9.8)-IN100&lt;=0,IM109&lt;=0),0,SUM($B$105:IN105))</f>
        <v>0.21251674332072606</v>
      </c>
      <c r="IO106" s="45">
        <f>IF(AND((IO104/IO88*9.8)-IO100&lt;=0,IN109&lt;=0),0,SUM($B$105:IO105))</f>
        <v>0.21245790894565825</v>
      </c>
      <c r="IP106" s="45">
        <f>IF(AND((IP104/IP88*9.8)-IP100&lt;=0,IO109&lt;=0),0,SUM($B$105:IP105))</f>
        <v>0.21240170499396821</v>
      </c>
      <c r="IQ106" s="45">
        <f>IF(AND((IQ104/IQ88*9.8)-IQ100&lt;=0,IP109&lt;=0),0,SUM($B$105:IQ105))</f>
        <v>0.212348130752605</v>
      </c>
      <c r="IR106" s="45">
        <f>IF(AND((IR104/IR88*9.8)-IR100&lt;=0,IQ109&lt;=0),0,SUM($B$105:IR105))</f>
        <v>0.21229718554107829</v>
      </c>
    </row>
    <row r="107" spans="1:252" s="3" customFormat="1" hidden="1" x14ac:dyDescent="0.25">
      <c r="A107" s="198"/>
      <c r="B107" s="4">
        <v>0</v>
      </c>
      <c r="C107" s="5">
        <f>C106*3600/1000</f>
        <v>67.909798460974741</v>
      </c>
      <c r="D107" s="5">
        <f t="shared" ref="D107:BO107" si="287">D106*3600/1000</f>
        <v>138.30026334451205</v>
      </c>
      <c r="E107" s="5">
        <f t="shared" si="287"/>
        <v>211.24490832306316</v>
      </c>
      <c r="F107" s="5">
        <f t="shared" si="287"/>
        <v>286.81991397405926</v>
      </c>
      <c r="G107" s="5">
        <f t="shared" si="287"/>
        <v>365.10385399911979</v>
      </c>
      <c r="H107" s="5">
        <f t="shared" si="287"/>
        <v>446.1773496778838</v>
      </c>
      <c r="I107" s="5">
        <f t="shared" si="287"/>
        <v>530.12264273845426</v>
      </c>
      <c r="J107" s="5">
        <f t="shared" si="287"/>
        <v>617.02307360836244</v>
      </c>
      <c r="K107" s="5">
        <f t="shared" si="287"/>
        <v>706.96245166565734</v>
      </c>
      <c r="L107" s="5">
        <f t="shared" si="287"/>
        <v>800.0243063772939</v>
      </c>
      <c r="M107" s="5">
        <f t="shared" si="287"/>
        <v>896.29098841202597</v>
      </c>
      <c r="N107" s="5">
        <f t="shared" si="287"/>
        <v>995.84262671916338</v>
      </c>
      <c r="O107" s="5">
        <f t="shared" si="287"/>
        <v>1098.7558943860756</v>
      </c>
      <c r="P107" s="5">
        <f t="shared" si="287"/>
        <v>1205.1025741468854</v>
      </c>
      <c r="Q107" s="5">
        <f t="shared" si="287"/>
        <v>1314.9479336277072</v>
      </c>
      <c r="R107" s="5">
        <f t="shared" si="287"/>
        <v>1428.3487740303103</v>
      </c>
      <c r="S107" s="5">
        <f t="shared" si="287"/>
        <v>1545.3512428174347</v>
      </c>
      <c r="T107" s="5">
        <f t="shared" si="287"/>
        <v>1665.9883576646489</v>
      </c>
      <c r="U107" s="5">
        <f t="shared" si="287"/>
        <v>1790.2771782020277</v>
      </c>
      <c r="V107" s="5">
        <f t="shared" si="287"/>
        <v>1918.2155547876375</v>
      </c>
      <c r="W107" s="5">
        <f t="shared" si="287"/>
        <v>2049.7784906493771</v>
      </c>
      <c r="X107" s="5">
        <f t="shared" si="287"/>
        <v>2184.9141404695711</v>
      </c>
      <c r="Y107" s="5">
        <f t="shared" si="287"/>
        <v>2323.5393147927389</v>
      </c>
      <c r="Z107" s="5">
        <f t="shared" si="287"/>
        <v>2465.5343963509285</v>
      </c>
      <c r="AA107" s="5">
        <f t="shared" si="287"/>
        <v>2610.7379261845449</v>
      </c>
      <c r="AB107" s="5">
        <f t="shared" si="287"/>
        <v>2758.9404724178635</v>
      </c>
      <c r="AC107" s="5">
        <f t="shared" si="287"/>
        <v>2909.878399636701</v>
      </c>
      <c r="AD107" s="5">
        <f t="shared" si="287"/>
        <v>3063.226604739591</v>
      </c>
      <c r="AE107" s="5">
        <f t="shared" si="287"/>
        <v>3218.591008656696</v>
      </c>
      <c r="AF107" s="5">
        <f t="shared" si="287"/>
        <v>3375.5014115516278</v>
      </c>
      <c r="AG107" s="5">
        <f t="shared" si="287"/>
        <v>3533.402229414357</v>
      </c>
      <c r="AH107" s="5">
        <f t="shared" si="287"/>
        <v>3691.6457961975943</v>
      </c>
      <c r="AI107" s="5">
        <f t="shared" si="287"/>
        <v>3849.482373080175</v>
      </c>
      <c r="AJ107" s="5">
        <f t="shared" si="287"/>
        <v>4006.0536668315194</v>
      </c>
      <c r="AK107" s="5">
        <f t="shared" si="287"/>
        <v>4160.3846531000554</v>
      </c>
      <c r="AL107" s="5">
        <f t="shared" si="287"/>
        <v>4311.3756551112629</v>
      </c>
      <c r="AM107" s="5">
        <f t="shared" si="287"/>
        <v>4457.7983242994906</v>
      </c>
      <c r="AN107" s="5">
        <f t="shared" si="287"/>
        <v>4598.28903176529</v>
      </c>
      <c r="AO107" s="5">
        <f t="shared" si="287"/>
        <v>4731.3483723402423</v>
      </c>
      <c r="AP107" s="5">
        <f t="shared" si="287"/>
        <v>4855.3386164294225</v>
      </c>
      <c r="AQ107" s="5">
        <f t="shared" si="287"/>
        <v>4968.4850342032341</v>
      </c>
      <c r="AR107" s="5">
        <f t="shared" si="287"/>
        <v>5068.8816843221812</v>
      </c>
      <c r="AS107" s="5">
        <f t="shared" si="287"/>
        <v>5154.4966737986369</v>
      </c>
      <c r="AT107" s="5">
        <f t="shared" si="287"/>
        <v>5223.1827045973705</v>
      </c>
      <c r="AU107" s="5">
        <f t="shared" si="287"/>
        <v>5272.6869846799409</v>
      </c>
      <c r="AV107" s="5">
        <f t="shared" si="287"/>
        <v>5300.6703802151305</v>
      </c>
      <c r="AW107" s="5">
        <f t="shared" si="287"/>
        <v>5304.7171758786626</v>
      </c>
      <c r="AX107" s="5">
        <f t="shared" si="287"/>
        <v>5282.356860670091</v>
      </c>
      <c r="AY107" s="5">
        <f t="shared" si="287"/>
        <v>5250.8699687957114</v>
      </c>
      <c r="AZ107" s="5">
        <f t="shared" si="287"/>
        <v>5223.4103970927008</v>
      </c>
      <c r="BA107" s="5">
        <f t="shared" si="287"/>
        <v>5200.3751612097331</v>
      </c>
      <c r="BB107" s="5">
        <f t="shared" si="287"/>
        <v>5110.2809237734355</v>
      </c>
      <c r="BC107" s="5">
        <f t="shared" si="287"/>
        <v>5017.3066914104738</v>
      </c>
      <c r="BD107" s="5">
        <f t="shared" si="287"/>
        <v>4924.4460151403373</v>
      </c>
      <c r="BE107" s="5">
        <f t="shared" si="287"/>
        <v>4831.6984913776269</v>
      </c>
      <c r="BF107" s="5">
        <f t="shared" si="287"/>
        <v>4739.0615950980491</v>
      </c>
      <c r="BG107" s="5">
        <f t="shared" si="287"/>
        <v>4646.5328173785274</v>
      </c>
      <c r="BH107" s="5">
        <f t="shared" si="287"/>
        <v>4554.1096650009213</v>
      </c>
      <c r="BI107" s="5">
        <f t="shared" si="287"/>
        <v>4461.7896600611475</v>
      </c>
      <c r="BJ107" s="5">
        <f t="shared" si="287"/>
        <v>4369.5703395835462</v>
      </c>
      <c r="BK107" s="5">
        <f t="shared" si="287"/>
        <v>4277.4492551403509</v>
      </c>
      <c r="BL107" s="5">
        <f t="shared" si="287"/>
        <v>4185.4260874019328</v>
      </c>
      <c r="BM107" s="5">
        <f t="shared" si="287"/>
        <v>4110.6430600566218</v>
      </c>
      <c r="BN107" s="5">
        <f t="shared" si="287"/>
        <v>4036.4356039451704</v>
      </c>
      <c r="BO107" s="5">
        <f t="shared" si="287"/>
        <v>3962.8101471067926</v>
      </c>
      <c r="BP107" s="5">
        <f t="shared" ref="BP107:EA107" si="288">BP106*3600/1000</f>
        <v>3889.779914818318</v>
      </c>
      <c r="BQ107" s="5">
        <f t="shared" si="288"/>
        <v>3817.3518574140539</v>
      </c>
      <c r="BR107" s="5">
        <f t="shared" si="288"/>
        <v>3745.5399423931381</v>
      </c>
      <c r="BS107" s="5">
        <f t="shared" si="288"/>
        <v>3635.122563396952</v>
      </c>
      <c r="BT107" s="5">
        <f t="shared" si="288"/>
        <v>3524.8900107444724</v>
      </c>
      <c r="BU107" s="5">
        <f t="shared" si="288"/>
        <v>3414.8460484601997</v>
      </c>
      <c r="BV107" s="5">
        <f t="shared" si="288"/>
        <v>3304.9897391545555</v>
      </c>
      <c r="BW107" s="5">
        <f t="shared" si="288"/>
        <v>3195.3225353375537</v>
      </c>
      <c r="BX107" s="5">
        <f t="shared" si="288"/>
        <v>3085.8459185013044</v>
      </c>
      <c r="BY107" s="5">
        <f t="shared" si="288"/>
        <v>2976.5588525816861</v>
      </c>
      <c r="BZ107" s="5">
        <f t="shared" si="288"/>
        <v>2867.4653546786499</v>
      </c>
      <c r="CA107" s="5">
        <f t="shared" si="288"/>
        <v>2758.5669455734883</v>
      </c>
      <c r="CB107" s="5">
        <f t="shared" si="288"/>
        <v>2649.8651413941293</v>
      </c>
      <c r="CC107" s="5">
        <f t="shared" si="288"/>
        <v>2541.3614433881007</v>
      </c>
      <c r="CD107" s="5">
        <f t="shared" si="288"/>
        <v>2433.0573268497642</v>
      </c>
      <c r="CE107" s="5">
        <f t="shared" si="288"/>
        <v>2324.9570072458146</v>
      </c>
      <c r="CF107" s="5">
        <f t="shared" si="288"/>
        <v>2217.0619545793943</v>
      </c>
      <c r="CG107" s="5">
        <f t="shared" si="288"/>
        <v>2109.3735755097741</v>
      </c>
      <c r="CH107" s="5">
        <f t="shared" si="288"/>
        <v>2001.8961037526472</v>
      </c>
      <c r="CI107" s="5">
        <f t="shared" si="288"/>
        <v>1894.6338091643295</v>
      </c>
      <c r="CJ107" s="5">
        <f t="shared" si="288"/>
        <v>1787.5879895635817</v>
      </c>
      <c r="CK107" s="5">
        <f t="shared" si="288"/>
        <v>1680.7598138688427</v>
      </c>
      <c r="CL107" s="5">
        <f t="shared" si="288"/>
        <v>1574.1564711028718</v>
      </c>
      <c r="CM107" s="5">
        <f t="shared" si="288"/>
        <v>1467.7789931249226</v>
      </c>
      <c r="CN107" s="5">
        <f t="shared" si="288"/>
        <v>1361.6313969363543</v>
      </c>
      <c r="CO107" s="5">
        <f t="shared" si="288"/>
        <v>1255.7176226085032</v>
      </c>
      <c r="CP107" s="5">
        <f t="shared" si="288"/>
        <v>1150.0415082691932</v>
      </c>
      <c r="CQ107" s="5">
        <f t="shared" si="288"/>
        <v>1044.6100885804242</v>
      </c>
      <c r="CR107" s="5">
        <f t="shared" si="288"/>
        <v>939.42701373378236</v>
      </c>
      <c r="CS107" s="5">
        <f t="shared" si="288"/>
        <v>834.49574334649344</v>
      </c>
      <c r="CT107" s="5">
        <f t="shared" si="288"/>
        <v>729.81950986693346</v>
      </c>
      <c r="CU107" s="5">
        <f t="shared" si="288"/>
        <v>682.93824191759734</v>
      </c>
      <c r="CV107" s="5">
        <f t="shared" si="288"/>
        <v>637.3001023967787</v>
      </c>
      <c r="CW107" s="5">
        <f t="shared" si="288"/>
        <v>592.94607897583546</v>
      </c>
      <c r="CX107" s="5">
        <f t="shared" si="288"/>
        <v>549.9223884736391</v>
      </c>
      <c r="CY107" s="5">
        <f t="shared" si="288"/>
        <v>508.26950436825405</v>
      </c>
      <c r="CZ107" s="5">
        <f t="shared" si="288"/>
        <v>468.03322219748401</v>
      </c>
      <c r="DA107" s="5">
        <f t="shared" si="288"/>
        <v>429.2649748752429</v>
      </c>
      <c r="DB107" s="5">
        <f t="shared" si="288"/>
        <v>392.01429127768898</v>
      </c>
      <c r="DC107" s="5">
        <f t="shared" si="288"/>
        <v>356.33665073941364</v>
      </c>
      <c r="DD107" s="5">
        <f t="shared" si="288"/>
        <v>322.28571625226465</v>
      </c>
      <c r="DE107" s="5">
        <f t="shared" si="288"/>
        <v>289.92557873220437</v>
      </c>
      <c r="DF107" s="5">
        <f t="shared" si="288"/>
        <v>259.31882972367629</v>
      </c>
      <c r="DG107" s="5">
        <f t="shared" si="288"/>
        <v>230.53070420268708</v>
      </c>
      <c r="DH107" s="5">
        <f t="shared" si="288"/>
        <v>203.63356569356839</v>
      </c>
      <c r="DI107" s="5">
        <f t="shared" si="288"/>
        <v>178.7029593224494</v>
      </c>
      <c r="DJ107" s="5">
        <f t="shared" si="288"/>
        <v>155.81333849712451</v>
      </c>
      <c r="DK107" s="5">
        <f t="shared" si="288"/>
        <v>135.05616155690117</v>
      </c>
      <c r="DL107" s="5">
        <f t="shared" si="288"/>
        <v>116.51792675484324</v>
      </c>
      <c r="DM107" s="5">
        <f t="shared" si="288"/>
        <v>100.28923160991151</v>
      </c>
      <c r="DN107" s="5">
        <f t="shared" si="288"/>
        <v>86.479384103903655</v>
      </c>
      <c r="DO107" s="5">
        <f t="shared" si="288"/>
        <v>75.188565614806791</v>
      </c>
      <c r="DP107" s="5">
        <f t="shared" si="288"/>
        <v>66.536855702918672</v>
      </c>
      <c r="DQ107" s="5">
        <f t="shared" si="288"/>
        <v>60.650585400417022</v>
      </c>
      <c r="DR107" s="5">
        <f t="shared" si="288"/>
        <v>57.65771909117322</v>
      </c>
      <c r="DS107" s="5">
        <f t="shared" si="288"/>
        <v>57.698442479753595</v>
      </c>
      <c r="DT107" s="5">
        <f t="shared" si="288"/>
        <v>60.926133739094631</v>
      </c>
      <c r="DU107" s="5">
        <f t="shared" si="288"/>
        <v>67.508440307327064</v>
      </c>
      <c r="DV107" s="5">
        <f t="shared" si="288"/>
        <v>77.622997821089811</v>
      </c>
      <c r="DW107" s="5">
        <f t="shared" si="288"/>
        <v>91.458372078007315</v>
      </c>
      <c r="DX107" s="5">
        <f t="shared" si="288"/>
        <v>109.22650488161176</v>
      </c>
      <c r="DY107" s="5">
        <f t="shared" si="288"/>
        <v>131.15322537942637</v>
      </c>
      <c r="DZ107" s="5">
        <f t="shared" si="288"/>
        <v>157.48562711162077</v>
      </c>
      <c r="EA107" s="5">
        <f t="shared" si="288"/>
        <v>188.48822476568128</v>
      </c>
      <c r="EB107" s="5">
        <f t="shared" ref="EB107:GM107" si="289">EB106*3600/1000</f>
        <v>224.46337881172229</v>
      </c>
      <c r="EC107" s="5">
        <f t="shared" si="289"/>
        <v>265.74263964587203</v>
      </c>
      <c r="ED107" s="5">
        <f t="shared" si="289"/>
        <v>183.85192270346423</v>
      </c>
      <c r="EE107" s="5">
        <f t="shared" si="289"/>
        <v>102.66182260962795</v>
      </c>
      <c r="EF107" s="5">
        <f t="shared" si="289"/>
        <v>22.153638665625614</v>
      </c>
      <c r="EG107" s="5">
        <f t="shared" si="289"/>
        <v>-51.474967903280934</v>
      </c>
      <c r="EH107" s="5">
        <f t="shared" si="289"/>
        <v>-54.405705075822574</v>
      </c>
      <c r="EI107" s="5">
        <f t="shared" si="289"/>
        <v>-57.14991079671357</v>
      </c>
      <c r="EJ107" s="5">
        <f t="shared" si="289"/>
        <v>-59.70743503857075</v>
      </c>
      <c r="EK107" s="5">
        <f t="shared" si="289"/>
        <v>-62.08507574081127</v>
      </c>
      <c r="EL107" s="5">
        <f t="shared" si="289"/>
        <v>-64.275734120091016</v>
      </c>
      <c r="EM107" s="5">
        <f t="shared" si="289"/>
        <v>-66.279252583386437</v>
      </c>
      <c r="EN107" s="5">
        <f t="shared" si="289"/>
        <v>-68.102441861803484</v>
      </c>
      <c r="EO107" s="5">
        <f t="shared" si="289"/>
        <v>-69.738175389828669</v>
      </c>
      <c r="EP107" s="5">
        <f t="shared" si="289"/>
        <v>-71.186288143182594</v>
      </c>
      <c r="EQ107" s="5">
        <f t="shared" si="289"/>
        <v>-54.87343807536692</v>
      </c>
      <c r="ER107" s="5">
        <f t="shared" si="289"/>
        <v>-42.401148124794375</v>
      </c>
      <c r="ES107" s="5">
        <f t="shared" si="289"/>
        <v>-32.820587220835826</v>
      </c>
      <c r="ET107" s="5">
        <f t="shared" si="289"/>
        <v>-25.424302045669894</v>
      </c>
      <c r="EU107" s="5">
        <f t="shared" si="289"/>
        <v>-19.665568231352676</v>
      </c>
      <c r="EV107" s="5">
        <f t="shared" si="289"/>
        <v>-15.146734263043163</v>
      </c>
      <c r="EW107" s="5">
        <f t="shared" si="289"/>
        <v>-11.554328068198725</v>
      </c>
      <c r="EX107" s="5">
        <f t="shared" si="289"/>
        <v>-8.6663626550424713</v>
      </c>
      <c r="EY107" s="5">
        <f t="shared" si="289"/>
        <v>-6.4987722752832804</v>
      </c>
      <c r="EZ107" s="5">
        <f t="shared" si="289"/>
        <v>-4.8736215913335039</v>
      </c>
      <c r="FA107" s="5">
        <f t="shared" si="289"/>
        <v>-3.4658967207630287</v>
      </c>
      <c r="FB107" s="5">
        <f t="shared" si="289"/>
        <v>-2.0438072908396494</v>
      </c>
      <c r="FC107" s="5">
        <f t="shared" si="289"/>
        <v>-0.61461523847221122</v>
      </c>
      <c r="FD107" s="5">
        <f t="shared" si="289"/>
        <v>0.82139915070549407</v>
      </c>
      <c r="FE107" s="5">
        <f t="shared" si="289"/>
        <v>0.82033005108376067</v>
      </c>
      <c r="FF107" s="5">
        <f t="shared" si="289"/>
        <v>0.81927111346447956</v>
      </c>
      <c r="FG107" s="5">
        <f t="shared" si="289"/>
        <v>0.81822232467128508</v>
      </c>
      <c r="FH107" s="5">
        <f t="shared" si="289"/>
        <v>0.8171836716535863</v>
      </c>
      <c r="FI107" s="5">
        <f t="shared" si="289"/>
        <v>0.81615514148629831</v>
      </c>
      <c r="FJ107" s="5">
        <f t="shared" si="289"/>
        <v>0.81513672136980364</v>
      </c>
      <c r="FK107" s="5">
        <f t="shared" si="289"/>
        <v>0.81412839862972242</v>
      </c>
      <c r="FL107" s="5">
        <f t="shared" si="289"/>
        <v>0.81313016071679689</v>
      </c>
      <c r="FM107" s="5">
        <f t="shared" si="289"/>
        <v>0.81214199520668084</v>
      </c>
      <c r="FN107" s="5">
        <f t="shared" si="289"/>
        <v>0.8111638897998048</v>
      </c>
      <c r="FO107" s="5">
        <f t="shared" si="289"/>
        <v>0.81019583232124215</v>
      </c>
      <c r="FP107" s="5">
        <f t="shared" si="289"/>
        <v>0.80923781072055545</v>
      </c>
      <c r="FQ107" s="5">
        <f t="shared" si="289"/>
        <v>0.80828981307164294</v>
      </c>
      <c r="FR107" s="5">
        <f t="shared" si="289"/>
        <v>0.80735182757252766</v>
      </c>
      <c r="FS107" s="5">
        <f t="shared" si="289"/>
        <v>0.80642384254529975</v>
      </c>
      <c r="FT107" s="5">
        <f t="shared" si="289"/>
        <v>0.80550584643598233</v>
      </c>
      <c r="FU107" s="5">
        <f t="shared" si="289"/>
        <v>0.8045978278142818</v>
      </c>
      <c r="FV107" s="5">
        <f t="shared" si="289"/>
        <v>0.80369977537354975</v>
      </c>
      <c r="FW107" s="5">
        <f t="shared" si="289"/>
        <v>0.80281167793053354</v>
      </c>
      <c r="FX107" s="5">
        <f t="shared" si="289"/>
        <v>0.80193352442537591</v>
      </c>
      <c r="FY107" s="5">
        <f t="shared" si="289"/>
        <v>0.80106530392140474</v>
      </c>
      <c r="FZ107" s="5">
        <f t="shared" si="289"/>
        <v>0.80020700560492131</v>
      </c>
      <c r="GA107" s="5">
        <f t="shared" si="289"/>
        <v>0.7993586187851619</v>
      </c>
      <c r="GB107" s="5">
        <f t="shared" si="289"/>
        <v>0.79852013289422163</v>
      </c>
      <c r="GC107" s="5">
        <f t="shared" si="289"/>
        <v>0.79769153748670896</v>
      </c>
      <c r="GD107" s="5">
        <f t="shared" si="289"/>
        <v>0.79687282223984102</v>
      </c>
      <c r="GE107" s="5">
        <f t="shared" si="289"/>
        <v>0.79606397695321429</v>
      </c>
      <c r="GF107" s="5">
        <f t="shared" si="289"/>
        <v>0.79526499154866948</v>
      </c>
      <c r="GG107" s="5">
        <f t="shared" si="289"/>
        <v>0.79447585607019633</v>
      </c>
      <c r="GH107" s="5">
        <f t="shared" si="289"/>
        <v>0.79369656068377947</v>
      </c>
      <c r="GI107" s="5">
        <f t="shared" si="289"/>
        <v>0.79292709567730313</v>
      </c>
      <c r="GJ107" s="5">
        <f t="shared" si="289"/>
        <v>0.79216745146037781</v>
      </c>
      <c r="GK107" s="5">
        <f t="shared" si="289"/>
        <v>0.79141761856432213</v>
      </c>
      <c r="GL107" s="5">
        <f t="shared" si="289"/>
        <v>0.79067758764195017</v>
      </c>
      <c r="GM107" s="5">
        <f t="shared" si="289"/>
        <v>0.78994734946747724</v>
      </c>
      <c r="GN107" s="5">
        <f t="shared" ref="GN107:IR107" si="290">GN106*3600/1000</f>
        <v>0.78922689493644205</v>
      </c>
      <c r="GO107" s="5">
        <f t="shared" si="290"/>
        <v>0.78851621506557301</v>
      </c>
      <c r="GP107" s="5">
        <f t="shared" si="290"/>
        <v>0.7878153009926343</v>
      </c>
      <c r="GQ107" s="5">
        <f t="shared" si="290"/>
        <v>0.78712414397638775</v>
      </c>
      <c r="GR107" s="5">
        <f t="shared" si="290"/>
        <v>0.78644273539643939</v>
      </c>
      <c r="GS107" s="5">
        <f t="shared" si="290"/>
        <v>0.78577106675308594</v>
      </c>
      <c r="GT107" s="5">
        <f t="shared" si="290"/>
        <v>0.78510912966735291</v>
      </c>
      <c r="GU107" s="5">
        <f t="shared" si="290"/>
        <v>0.78445691588074584</v>
      </c>
      <c r="GV107" s="5">
        <f t="shared" si="290"/>
        <v>0.78381441725515366</v>
      </c>
      <c r="GW107" s="5">
        <f t="shared" si="290"/>
        <v>0.78318162577288741</v>
      </c>
      <c r="GX107" s="5">
        <f t="shared" si="290"/>
        <v>0.78255853353643079</v>
      </c>
      <c r="GY107" s="5">
        <f t="shared" si="290"/>
        <v>0.78194513276842126</v>
      </c>
      <c r="GZ107" s="5">
        <f t="shared" si="290"/>
        <v>0.78134141581153427</v>
      </c>
      <c r="HA107" s="5">
        <f t="shared" si="290"/>
        <v>0.78074737512833026</v>
      </c>
      <c r="HB107" s="5">
        <f t="shared" si="290"/>
        <v>0.78016300330123578</v>
      </c>
      <c r="HC107" s="5">
        <f t="shared" si="290"/>
        <v>0.77958829303242749</v>
      </c>
      <c r="HD107" s="5">
        <f t="shared" si="290"/>
        <v>0.7790232371437944</v>
      </c>
      <c r="HE107" s="5">
        <f t="shared" si="290"/>
        <v>0.77846782857672703</v>
      </c>
      <c r="HF107" s="5">
        <f t="shared" si="290"/>
        <v>0.77792206039207834</v>
      </c>
      <c r="HG107" s="5">
        <f t="shared" si="290"/>
        <v>0.77738592577018362</v>
      </c>
      <c r="HH107" s="5">
        <f t="shared" si="290"/>
        <v>0.77685941801061054</v>
      </c>
      <c r="HI107" s="5">
        <f t="shared" si="290"/>
        <v>0.77634253053217883</v>
      </c>
      <c r="HJ107" s="5">
        <f t="shared" si="290"/>
        <v>0.77583525687284471</v>
      </c>
      <c r="HK107" s="5">
        <f t="shared" si="290"/>
        <v>0.77533759068962449</v>
      </c>
      <c r="HL107" s="5">
        <f t="shared" si="290"/>
        <v>0.77484952575849841</v>
      </c>
      <c r="HM107" s="5">
        <f t="shared" si="290"/>
        <v>0.7743710559743916</v>
      </c>
      <c r="HN107" s="5">
        <f t="shared" si="290"/>
        <v>0.77390217535100159</v>
      </c>
      <c r="HO107" s="5">
        <f t="shared" si="290"/>
        <v>0.773442878020836</v>
      </c>
      <c r="HP107" s="5">
        <f t="shared" si="290"/>
        <v>0.77299315823502168</v>
      </c>
      <c r="HQ107" s="5">
        <f t="shared" si="290"/>
        <v>0.77255301036336155</v>
      </c>
      <c r="HR107" s="5">
        <f t="shared" si="290"/>
        <v>0.77212242889412352</v>
      </c>
      <c r="HS107" s="5">
        <f t="shared" si="290"/>
        <v>0.77170140843407953</v>
      </c>
      <c r="HT107" s="5">
        <f t="shared" si="290"/>
        <v>0.77128994370837056</v>
      </c>
      <c r="HU107" s="5">
        <f t="shared" si="290"/>
        <v>0.77088802956050684</v>
      </c>
      <c r="HV107" s="5">
        <f t="shared" si="290"/>
        <v>0.77049566095221489</v>
      </c>
      <c r="HW107" s="5">
        <f t="shared" si="290"/>
        <v>0.77011283296349398</v>
      </c>
      <c r="HX107" s="5">
        <f t="shared" si="290"/>
        <v>0.76973954079248286</v>
      </c>
      <c r="HY107" s="5">
        <f t="shared" si="290"/>
        <v>0.76937577975530613</v>
      </c>
      <c r="HZ107" s="5">
        <f t="shared" si="290"/>
        <v>0.76902154528622679</v>
      </c>
      <c r="IA107" s="5">
        <f t="shared" si="290"/>
        <v>0.76867683293737898</v>
      </c>
      <c r="IB107" s="5">
        <f t="shared" si="290"/>
        <v>0.76834163837886316</v>
      </c>
      <c r="IC107" s="5">
        <f t="shared" si="290"/>
        <v>0.76801595739863082</v>
      </c>
      <c r="ID107" s="5">
        <f t="shared" si="290"/>
        <v>0.76769978590240828</v>
      </c>
      <c r="IE107" s="5">
        <f t="shared" si="290"/>
        <v>0.76739311991371573</v>
      </c>
      <c r="IF107" s="5">
        <f t="shared" si="290"/>
        <v>0.76709595557373256</v>
      </c>
      <c r="IG107" s="5">
        <f t="shared" si="290"/>
        <v>0.76680828914131705</v>
      </c>
      <c r="IH107" s="5">
        <f t="shared" si="290"/>
        <v>0.76653011699289086</v>
      </c>
      <c r="II107" s="5">
        <f t="shared" si="290"/>
        <v>0.76626143562247784</v>
      </c>
      <c r="IJ107" s="5">
        <f t="shared" si="290"/>
        <v>0.76600224164160757</v>
      </c>
      <c r="IK107" s="5">
        <f t="shared" si="290"/>
        <v>0.76575253177927738</v>
      </c>
      <c r="IL107" s="5">
        <f t="shared" si="290"/>
        <v>0.76551230288189476</v>
      </c>
      <c r="IM107" s="5">
        <f t="shared" si="290"/>
        <v>0.76528155191327718</v>
      </c>
      <c r="IN107" s="5">
        <f t="shared" si="290"/>
        <v>0.7650602759546139</v>
      </c>
      <c r="IO107" s="5">
        <f t="shared" si="290"/>
        <v>0.76484847220436969</v>
      </c>
      <c r="IP107" s="5">
        <f t="shared" si="290"/>
        <v>0.76464613797828551</v>
      </c>
      <c r="IQ107" s="5">
        <f t="shared" si="290"/>
        <v>0.76445327070937796</v>
      </c>
      <c r="IR107" s="5">
        <f t="shared" si="290"/>
        <v>0.76426986794788188</v>
      </c>
    </row>
    <row r="108" spans="1:252" s="7" customFormat="1" hidden="1" x14ac:dyDescent="0.25">
      <c r="A108" s="164"/>
      <c r="B108" s="45">
        <v>0</v>
      </c>
      <c r="C108" s="45">
        <f>IF(AND((C104/C88*9.8*Results!$C$45)-(C100*Results!$C$45)&lt;=0,B109&lt;=0),0,(B106+(C106-B106)/2)*Results!$C$45)</f>
        <v>28.295749358739478</v>
      </c>
      <c r="D108" s="45">
        <f>IF(AND((D104/D88*9.8*Results!$C$45)-(D100*Results!$C$45)&lt;=0,C109&lt;=0),0,(C106+(D106-C106)/2)*Results!$C$45)</f>
        <v>85.920859085619497</v>
      </c>
      <c r="E108" s="45">
        <f>IF(AND((E104/E88*9.8*Results!$C$45)-(E100*Results!$C$45)&lt;=0,D109&lt;=0),0,(D106+(E106-D106)/2)*Results!$C$45)</f>
        <v>145.64382152815634</v>
      </c>
      <c r="F108" s="45">
        <f>IF(AND((F104/F88*9.8*Results!$C$45)-(F100*Results!$C$45)&lt;=0,E109&lt;=0),0,(E106+(F106-E106)/2)*Results!$C$45)</f>
        <v>207.52700929046767</v>
      </c>
      <c r="G108" s="45">
        <f>IF(AND((G104/G88*9.8*Results!$C$45)-(G100*Results!$C$45)&lt;=0,F109&lt;=0),0,(F106+(G106-F106)/2)*Results!$C$45)</f>
        <v>271.63490332215792</v>
      </c>
      <c r="H108" s="45">
        <f>IF(AND((H104/H88*9.8*Results!$C$45)-(H100*Results!$C$45)&lt;=0,G109&lt;=0),0,(G106+(H106-G106)/2)*Results!$C$45)</f>
        <v>338.03383486541816</v>
      </c>
      <c r="I108" s="45">
        <f>IF(AND((I104/I88*9.8*Results!$C$45)-(I100*Results!$C$45)&lt;=0,H109&lt;=0),0,(H106+(I106-H106)/2)*Results!$C$45)</f>
        <v>406.79166350680754</v>
      </c>
      <c r="J108" s="45">
        <f>IF(AND((J104/J88*9.8*Results!$C$45)-(J100*Results!$C$45)&lt;=0,I109&lt;=0),0,(I106+(J106-I106)/2)*Results!$C$45)</f>
        <v>477.97738181117364</v>
      </c>
      <c r="K108" s="45">
        <f>IF(AND((K104/K88*9.8*Results!$C$45)-(K100*Results!$C$45)&lt;=0,J109&lt;=0),0,(J106+(K106-J106)/2)*Results!$C$45)</f>
        <v>551.66063553084155</v>
      </c>
      <c r="L108" s="45">
        <f>IF(AND((L104/L88*9.8*Results!$C$45)-(L100*Results!$C$45)&lt;=0,K109&lt;=0),0,(K106+(L106-K106)/2)*Results!$C$45)</f>
        <v>627.9111491845631</v>
      </c>
      <c r="M108" s="45">
        <f>IF(AND((M104/M88*9.8*Results!$C$45)-(M100*Results!$C$45)&lt;=0,L109&lt;=0),0,(L106+(M106-L106)/2)*Results!$C$45)</f>
        <v>706.79803949554992</v>
      </c>
      <c r="N108" s="45">
        <f>IF(AND((N104/N88*9.8*Results!$C$45)-(N100*Results!$C$45)&lt;=0,M109&lt;=0),0,(M106+(N106-M106)/2)*Results!$C$45)</f>
        <v>788.38900630466219</v>
      </c>
      <c r="O108" s="45">
        <f>IF(AND((O104/O88*9.8*Results!$C$45)-(O100*Results!$C$45)&lt;=0,N109&lt;=0),0,(N106+(O106-N106)/2)*Results!$C$45)</f>
        <v>872.74938379384957</v>
      </c>
      <c r="P108" s="45">
        <f>IF(AND((P104/P88*9.8*Results!$C$45)-(P100*Results!$C$45)&lt;=0,O109&lt;=0),0,(O106+(P106-O106)/2)*Results!$C$45)</f>
        <v>959.94102855540052</v>
      </c>
      <c r="Q108" s="45">
        <f>IF(AND((Q104/Q88*9.8*Results!$C$45)-(Q100*Results!$C$45)&lt;=0,P109&lt;=0),0,(P106+(Q106-P106)/2)*Results!$C$45)</f>
        <v>1050.0210449060801</v>
      </c>
      <c r="R108" s="45">
        <f>IF(AND((R104/R88*9.8*Results!$C$45)-(R100*Results!$C$45)&lt;=0,Q109&lt;=0),0,(Q106+(R106-Q106)/2)*Results!$C$45)</f>
        <v>1143.0402948575072</v>
      </c>
      <c r="S108" s="45">
        <f>IF(AND((S104/S88*9.8*Results!$C$45)-(S100*Results!$C$45)&lt;=0,R109&lt;=0),0,(R106+(S106-R106)/2)*Results!$C$45)</f>
        <v>1239.0416736865604</v>
      </c>
      <c r="T108" s="45">
        <f>IF(AND((T104/T88*9.8*Results!$C$45)-(T100*Results!$C$45)&lt;=0,S109&lt;=0),0,(S106+(T106-S106)/2)*Results!$C$45)</f>
        <v>1338.058166867535</v>
      </c>
      <c r="U108" s="45">
        <f>IF(AND((U104/U88*9.8*Results!$C$45)-(U100*Results!$C$45)&lt;=0,T109&lt;=0),0,(T106+(U106-T106)/2)*Results!$C$45)</f>
        <v>1440.1106399444488</v>
      </c>
      <c r="V108" s="45">
        <f>IF(AND((V104/V88*9.8*Results!$C$45)-(V100*Results!$C$45)&lt;=0,U109&lt;=0),0,(U106+(V106-U106)/2)*Results!$C$45)</f>
        <v>1545.2053054123603</v>
      </c>
      <c r="W108" s="45">
        <f>IF(AND((W104/W88*9.8*Results!$C$45)-(W100*Results!$C$45)&lt;=0,V109&lt;=0),0,(V106+(W106-V106)/2)*Results!$C$45)</f>
        <v>1653.3308522654229</v>
      </c>
      <c r="X108" s="45">
        <f>IF(AND((X104/X88*9.8*Results!$C$45)-(X100*Results!$C$45)&lt;=0,W109&lt;=0),0,(W106+(X106-W106)/2)*Results!$C$45)</f>
        <v>1764.4552629662285</v>
      </c>
      <c r="Y108" s="45">
        <f>IF(AND((Y104/Y88*9.8*Results!$C$45)-(Y100*Results!$C$45)&lt;=0,X109&lt;=0),0,(X106+(Y106-X106)/2)*Results!$C$45)</f>
        <v>1878.5222730259625</v>
      </c>
      <c r="Z108" s="45">
        <f>IF(AND((Z104/Z88*9.8*Results!$C$45)-(Z100*Results!$C$45)&lt;=0,Y109&lt;=0),0,(Y106+(Z106-Y106)/2)*Results!$C$45)</f>
        <v>1995.4473796431948</v>
      </c>
      <c r="AA108" s="45">
        <f>IF(AND((AA104/AA88*9.8*Results!$C$45)-(AA100*Results!$C$45)&lt;=0,Z109&lt;=0),0,(Z106+(AA106-Z106)/2)*Results!$C$45)</f>
        <v>2115.1134677231139</v>
      </c>
      <c r="AB108" s="45">
        <f>IF(AND((AB104/AB88*9.8*Results!$C$45)-(AB100*Results!$C$45)&lt;=0,AA109&lt;=0),0,(AA106+(AB106-AA106)/2)*Results!$C$45)</f>
        <v>2237.3659994176705</v>
      </c>
      <c r="AC108" s="45">
        <f>IF(AND((AC104/AC88*9.8*Results!$C$45)-(AC100*Results!$C$45)&lt;=0,AB109&lt;=0),0,(AB106+(AC106-AB106)/2)*Results!$C$45)</f>
        <v>2362.0078633560688</v>
      </c>
      <c r="AD108" s="45">
        <f>IF(AND((AD104/AD88*9.8*Results!$C$45)-(AD100*Results!$C$45)&lt;=0,AC109&lt;=0),0,(AC106+(AD106-AC106)/2)*Results!$C$45)</f>
        <v>2488.7937518234553</v>
      </c>
      <c r="AE108" s="45">
        <f>IF(AND((AE104/AE88*9.8*Results!$C$45)-(AE100*Results!$C$45)&lt;=0,AD109&lt;=0),0,(AD106+(AE106-AD106)/2)*Results!$C$45)</f>
        <v>2617.4240055817863</v>
      </c>
      <c r="AF108" s="45">
        <f>IF(AND((AF104/AF88*9.8*Results!$C$45)-(AF100*Results!$C$45)&lt;=0,AE109&lt;=0),0,(AE106+(AF106-AE106)/2)*Results!$C$45)</f>
        <v>2747.5385084201348</v>
      </c>
      <c r="AG108" s="45">
        <f>IF(AND((AG104/AG88*9.8*Results!$C$45)-(AG100*Results!$C$45)&lt;=0,AF109&lt;=0),0,(AF106+(AG106-AF106)/2)*Results!$C$45)</f>
        <v>2878.7098504024934</v>
      </c>
      <c r="AH108" s="45">
        <f>IF(AND((AH104/AH88*9.8*Results!$C$45)-(AH100*Results!$C$45)&lt;=0,AG109&lt;=0),0,(AG106+(AH106-AG106)/2)*Results!$C$45)</f>
        <v>3010.4366773383126</v>
      </c>
      <c r="AI108" s="45">
        <f>IF(AND((AI104/AI88*9.8*Results!$C$45)-(AI100*Results!$C$45)&lt;=0,AH109&lt;=0),0,(AH106+(AI106-AH106)/2)*Results!$C$45)</f>
        <v>3142.1367371990709</v>
      </c>
      <c r="AJ108" s="45">
        <f>IF(AND((AJ104/AJ88*9.8*Results!$C$45)-(AJ100*Results!$C$45)&lt;=0,AI109&lt;=0),0,(AI106+(AJ106-AI106)/2)*Results!$C$45)</f>
        <v>3273.1400166298731</v>
      </c>
      <c r="AK108" s="45">
        <f>IF(AND((AK104/AK88*9.8*Results!$C$45)-(AK100*Results!$C$45)&lt;=0,AJ109&lt;=0),0,(AJ106+(AK106-AJ106)/2)*Results!$C$45)</f>
        <v>3402.682633304823</v>
      </c>
      <c r="AL108" s="45">
        <f>IF(AND((AL104/AL88*9.8*Results!$C$45)-(AL100*Results!$C$45)&lt;=0,AK109&lt;=0),0,(AK106+(AL106-AK106)/2)*Results!$C$45)</f>
        <v>3529.9001284213823</v>
      </c>
      <c r="AM108" s="45">
        <f>IF(AND((AM104/AM88*9.8*Results!$C$45)-(AM100*Results!$C$45)&lt;=0,AL109&lt;=0),0,(AL106+(AM106-AL106)/2)*Results!$C$45)</f>
        <v>3653.8224914211473</v>
      </c>
      <c r="AN108" s="45">
        <f>IF(AND((AN104/AN88*9.8*Results!$C$45)-(AN100*Results!$C$45)&lt;=0,AM109&lt;=0),0,(AM106+(AN106-AM106)/2)*Results!$C$45)</f>
        <v>3773.3697316936587</v>
      </c>
      <c r="AO108" s="45">
        <f>IF(AND((AO104/AO88*9.8*Results!$C$45)-(AO100*Results!$C$45)&lt;=0,AN109&lt;=0),0,(AN106+(AO106-AN106)/2)*Results!$C$45)</f>
        <v>3887.3489183773049</v>
      </c>
      <c r="AP108" s="45">
        <f>IF(AND((AP104/AP88*9.8*Results!$C$45)-(AP100*Results!$C$45)&lt;=0,AO109&lt;=0),0,(AO106+(AP106-AO106)/2)*Results!$C$45)</f>
        <v>3994.4529119873605</v>
      </c>
      <c r="AQ108" s="45">
        <f>IF(AND((AQ104/AQ88*9.8*Results!$C$45)-(AQ100*Results!$C$45)&lt;=0,AP109&lt;=0),0,(AP106+(AQ106-AP106)/2)*Results!$C$45)</f>
        <v>4093.2598544302737</v>
      </c>
      <c r="AR108" s="45">
        <f>IF(AND((AR104/AR88*9.8*Results!$C$45)-(AR100*Results!$C$45)&lt;=0,AQ109&lt;=0),0,(AQ106+(AR106-AQ106)/2)*Results!$C$45)</f>
        <v>4182.2361327189228</v>
      </c>
      <c r="AS108" s="45">
        <f>IF(AND((AS104/AS88*9.8*Results!$C$45)-(AS100*Results!$C$45)&lt;=0,AR109&lt;=0),0,(AR106+(AS106-AR106)/2)*Results!$C$45)</f>
        <v>4259.74098255034</v>
      </c>
      <c r="AT108" s="45">
        <f>IF(AND((AT104/AT88*9.8*Results!$C$45)-(AT100*Results!$C$45)&lt;=0,AS109&lt;=0),0,(AS106+(AT106-AS106)/2)*Results!$C$45)</f>
        <v>4324.0330743316699</v>
      </c>
      <c r="AU108" s="45">
        <f>IF(AND((AU104/AU88*9.8*Results!$C$45)-(AU100*Results!$C$45)&lt;=0,AT109&lt;=0),0,(AT106+(AU106-AT106)/2)*Results!$C$45)</f>
        <v>4373.2790371988795</v>
      </c>
      <c r="AV108" s="45">
        <f>IF(AND((AV104/AV88*9.8*Results!$C$45)-(AV100*Results!$C$45)&lt;=0,AU109&lt;=0),0,(AU106+(AV106-AU106)/2)*Results!$C$45)</f>
        <v>4405.5655687062799</v>
      </c>
      <c r="AW108" s="45">
        <f>IF(AND((AW104/AW88*9.8*Results!$C$45)-(AW100*Results!$C$45)&lt;=0,AV109&lt;=0),0,(AV106+(AW106-AV106)/2)*Results!$C$45)</f>
        <v>4418.9114817057471</v>
      </c>
      <c r="AX108" s="45">
        <f>IF(AND((AX104/AX88*9.8*Results!$C$45)-(AX100*Results!$C$45)&lt;=0,AW109&lt;=0),0,(AW106+(AX106-AW106)/2)*Results!$C$45)</f>
        <v>4411.2808485619807</v>
      </c>
      <c r="AY108" s="45">
        <f>IF(AND((AY104/AY88*9.8*Results!$C$45)-(AY100*Results!$C$45)&lt;=0,AX109&lt;=0),0,(AX106+(AY106-AX106)/2)*Results!$C$45)</f>
        <v>4388.8445122774174</v>
      </c>
      <c r="AZ108" s="45">
        <f>IF(AND((AZ104/AZ88*9.8*Results!$C$45)-(AZ100*Results!$C$45)&lt;=0,AY109&lt;=0),0,(AY106+(AZ106-AY106)/2)*Results!$C$45)</f>
        <v>4364.2834857868384</v>
      </c>
      <c r="BA108" s="45">
        <f>IF(AND((BA104/BA88*9.8*Results!$C$45)-(BA100*Results!$C$45)&lt;=0,AZ109&lt;=0),0,(AZ106+(BA106-AZ106)/2)*Results!$C$45)</f>
        <v>4343.2439826260143</v>
      </c>
      <c r="BB108" s="45">
        <f>IF(AND((BB104/BB88*9.8*Results!$C$45)-(BB100*Results!$C$45)&lt;=0,BA109&lt;=0),0,(BA106+(BB106-BA106)/2)*Results!$C$45)</f>
        <v>4296.1067020763203</v>
      </c>
      <c r="BC108" s="45">
        <f>IF(AND((BC104/BC88*9.8*Results!$C$45)-(BC100*Results!$C$45)&lt;=0,BB109&lt;=0),0,(BB106+(BC106-BB106)/2)*Results!$C$45)</f>
        <v>4219.8281729932951</v>
      </c>
      <c r="BD108" s="45">
        <f>IF(AND((BD104/BD88*9.8*Results!$C$45)-(BD100*Results!$C$45)&lt;=0,BC109&lt;=0),0,(BC106+(BD106-BC106)/2)*Results!$C$45)</f>
        <v>4142.3969610628374</v>
      </c>
      <c r="BE108" s="45">
        <f>IF(AND((BE104/BE88*9.8*Results!$C$45)-(BE100*Results!$C$45)&lt;=0,BD109&lt;=0),0,(BD106+(BE106-BD106)/2)*Results!$C$45)</f>
        <v>4065.0602110491513</v>
      </c>
      <c r="BF108" s="45">
        <f>IF(AND((BF104/BF88*9.8*Results!$C$45)-(BF100*Results!$C$45)&lt;=0,BE109&lt;=0),0,(BE106+(BF106-BE106)/2)*Results!$C$45)</f>
        <v>3987.8167026981987</v>
      </c>
      <c r="BG108" s="45">
        <f>IF(AND((BG104/BG88*9.8*Results!$C$45)-(BG100*Results!$C$45)&lt;=0,BF109&lt;=0),0,(BF106+(BG106-BF106)/2)*Results!$C$45)</f>
        <v>3910.6643385319067</v>
      </c>
      <c r="BH108" s="45">
        <f>IF(AND((BH104/BH88*9.8*Results!$C$45)-(BH100*Results!$C$45)&lt;=0,BG109&lt;=0),0,(BG106+(BH106-BG106)/2)*Results!$C$45)</f>
        <v>3833.6010343247699</v>
      </c>
      <c r="BI108" s="45">
        <f>IF(AND((BI104/BI88*9.8*Results!$C$45)-(BI100*Results!$C$45)&lt;=0,BH109&lt;=0),0,(BH106+(BI106-BH106)/2)*Results!$C$45)</f>
        <v>3756.6247187758613</v>
      </c>
      <c r="BJ108" s="45">
        <f>IF(AND((BJ104/BJ88*9.8*Results!$C$45)-(BJ100*Results!$C$45)&lt;=0,BI109&lt;=0),0,(BI106+(BJ106-BI106)/2)*Results!$C$45)</f>
        <v>3679.7333331852888</v>
      </c>
      <c r="BK108" s="45">
        <f>IF(AND((BK104/BK88*9.8*Results!$C$45)-(BK100*Results!$C$45)&lt;=0,BJ109&lt;=0),0,(BJ106+(BK106-BJ106)/2)*Results!$C$45)</f>
        <v>3602.9248311349575</v>
      </c>
      <c r="BL108" s="45">
        <f>IF(AND((BL104/BL88*9.8*Results!$C$45)-(BL100*Results!$C$45)&lt;=0,BK109&lt;=0),0,(BK106+(BL106-BK106)/2)*Results!$C$45)</f>
        <v>3526.1980593926187</v>
      </c>
      <c r="BM108" s="45">
        <f>IF(AND((BM104/BM88*9.8*Results!$C$45)-(BM100*Results!$C$45)&lt;=0,BL109&lt;=0),0,(BL106+(BM106-BL106)/2)*Results!$C$45)</f>
        <v>3456.6954781077307</v>
      </c>
      <c r="BN108" s="45">
        <f>IF(AND((BN104/BN88*9.8*Results!$C$45)-(BN100*Results!$C$45)&lt;=0,BM109&lt;=0),0,(BM106+(BN106-BM106)/2)*Results!$C$45)</f>
        <v>3394.6161100007471</v>
      </c>
      <c r="BO108" s="45">
        <f>IF(AND((BO104/BO88*9.8*Results!$C$45)-(BO100*Results!$C$45)&lt;=0,BN109&lt;=0),0,(BN106+(BO106-BN106)/2)*Results!$C$45)</f>
        <v>3333.0190629383178</v>
      </c>
      <c r="BP108" s="45">
        <f>IF(AND((BP104/BP88*9.8*Results!$C$45)-(BP100*Results!$C$45)&lt;=0,BO109&lt;=0),0,(BO106+(BP106-BO106)/2)*Results!$C$45)</f>
        <v>3271.9125258021295</v>
      </c>
      <c r="BQ108" s="45">
        <f>IF(AND((BQ104/BQ88*9.8*Results!$C$45)-(BQ100*Results!$C$45)&lt;=0,BP109&lt;=0),0,(BP106+(BQ106-BP106)/2)*Results!$C$45)</f>
        <v>3211.304905096822</v>
      </c>
      <c r="BR108" s="45">
        <f>IF(AND((BR104/BR88*9.8*Results!$C$45)-(BR100*Results!$C$45)&lt;=0,BQ109&lt;=0),0,(BQ106+(BR106-BQ106)/2)*Results!$C$45)</f>
        <v>3151.2049165863295</v>
      </c>
      <c r="BS108" s="45">
        <f>IF(AND((BS104/BS88*9.8*Results!$C$45)-(BS100*Results!$C$45)&lt;=0,BR109&lt;=0),0,(BR106+(BS106-BR106)/2)*Results!$C$45)</f>
        <v>3075.276044079204</v>
      </c>
      <c r="BT108" s="45">
        <f>IF(AND((BT104/BT88*9.8*Results!$C$45)-(BT100*Results!$C$45)&lt;=0,BS109&lt;=0),0,(BS106+(BT106-BS106)/2)*Results!$C$45)</f>
        <v>2983.3385725589269</v>
      </c>
      <c r="BU108" s="45">
        <f>IF(AND((BU104/BU88*9.8*Results!$C$45)-(BU100*Results!$C$45)&lt;=0,BT109&lt;=0),0,(BT106+(BU106-BT106)/2)*Results!$C$45)</f>
        <v>2891.55669133528</v>
      </c>
      <c r="BV108" s="45">
        <f>IF(AND((BV104/BV88*9.8*Results!$C$45)-(BV100*Results!$C$45)&lt;=0,BU109&lt;=0),0,(BU106+(BV106-BU106)/2)*Results!$C$45)</f>
        <v>2799.9315781728146</v>
      </c>
      <c r="BW108" s="45">
        <f>IF(AND((BW104/BW88*9.8*Results!$C$45)-(BW100*Results!$C$45)&lt;=0,BV109&lt;=0),0,(BV106+(BW106-BV106)/2)*Results!$C$45)</f>
        <v>2708.4634477050454</v>
      </c>
      <c r="BX108" s="45">
        <f>IF(AND((BX104/BX88*9.8*Results!$C$45)-(BX100*Results!$C$45)&lt;=0,BW109&lt;=0),0,(BW106+(BX106-BW106)/2)*Results!$C$45)</f>
        <v>2617.1535224328577</v>
      </c>
      <c r="BY108" s="45">
        <f>IF(AND((BY104/BY88*9.8*Results!$C$45)-(BY100*Results!$C$45)&lt;=0,BX109&lt;=0),0,(BX106+(BY106-BX106)/2)*Results!$C$45)</f>
        <v>2526.0019879512456</v>
      </c>
      <c r="BZ108" s="45">
        <f>IF(AND((BZ104/BZ88*9.8*Results!$C$45)-(BZ100*Results!$C$45)&lt;=0,BY109&lt;=0),0,(BY106+(BZ106-BY106)/2)*Results!$C$45)</f>
        <v>2435.010086358473</v>
      </c>
      <c r="CA108" s="45">
        <f>IF(AND((CA104/CA88*9.8*Results!$C$45)-(CA100*Results!$C$45)&lt;=0,BZ109&lt;=0),0,(BZ106+(CA106-BZ106)/2)*Results!$C$45)</f>
        <v>2344.1801251050574</v>
      </c>
      <c r="CB108" s="45">
        <f>IF(AND((CB104/CB88*9.8*Results!$C$45)-(CB100*Results!$C$45)&lt;=0,CA109&lt;=0),0,(CA106+(CB106-CA106)/2)*Results!$C$45)</f>
        <v>2253.5133695698405</v>
      </c>
      <c r="CC108" s="45">
        <f>IF(AND((CC104/CC88*9.8*Results!$C$45)-(CC100*Results!$C$45)&lt;=0,CB109&lt;=0),0,(CB106+(CC106-CB106)/2)*Results!$C$45)</f>
        <v>2163.0110769925959</v>
      </c>
      <c r="CD108" s="45">
        <f>IF(AND((CD104/CD88*9.8*Results!$C$45)-(CD100*Results!$C$45)&lt;=0,CC109&lt;=0),0,(CC106+(CD106-CC106)/2)*Results!$C$45)</f>
        <v>2072.6744875991108</v>
      </c>
      <c r="CE108" s="45">
        <f>IF(AND((CE104/CE88*9.8*Results!$C$45)-(CE100*Results!$C$45)&lt;=0,CD109&lt;=0),0,(CD106+(CE106-CD106)/2)*Results!$C$45)</f>
        <v>1982.5059725398246</v>
      </c>
      <c r="CF108" s="45">
        <f>IF(AND((CF104/CF88*9.8*Results!$C$45)-(CF100*Results!$C$45)&lt;=0,CE109&lt;=0),0,(CE106+(CF106-CE106)/2)*Results!$C$45)</f>
        <v>1892.5079007605038</v>
      </c>
      <c r="CG108" s="45">
        <f>IF(AND((CG104/CG88*9.8*Results!$C$45)-(CG100*Results!$C$45)&lt;=0,CF109&lt;=0),0,(CF106+(CG106-CF106)/2)*Results!$C$45)</f>
        <v>1802.6814708704867</v>
      </c>
      <c r="CH108" s="45">
        <f>IF(AND((CH104/CH88*9.8*Results!$C$45)-(CH100*Results!$C$45)&lt;=0,CG109&lt;=0),0,(CG106+(CH106-CG106)/2)*Results!$C$45)</f>
        <v>1713.0290330260086</v>
      </c>
      <c r="CI108" s="45">
        <f>IF(AND((CI104/CI88*9.8*Results!$C$45)-(CI100*Results!$C$45)&lt;=0,CH109&lt;=0),0,(CH106+(CI106-CH106)/2)*Results!$C$45)</f>
        <v>1623.5541303820737</v>
      </c>
      <c r="CJ108" s="45">
        <f>IF(AND((CJ104/CJ88*9.8*Results!$C$45)-(CJ100*Results!$C$45)&lt;=0,CI109&lt;=0),0,(CI106+(CJ106-CI106)/2)*Results!$C$45)</f>
        <v>1534.2590828032965</v>
      </c>
      <c r="CK108" s="45">
        <f>IF(AND((CK104/CK88*9.8*Results!$C$45)-(CK100*Results!$C$45)&lt;=0,CJ109&lt;=0),0,(CJ106+(CK106-CJ106)/2)*Results!$C$45)</f>
        <v>1445.1449180968436</v>
      </c>
      <c r="CL108" s="45">
        <f>IF(AND((CL104/CL88*9.8*Results!$C$45)-(CL100*Results!$C$45)&lt;=0,CK109&lt;=0),0,(CK106+(CL106-CK106)/2)*Results!$C$45)</f>
        <v>1356.2151187382144</v>
      </c>
      <c r="CM108" s="45">
        <f>IF(AND((CM104/CM88*9.8*Results!$C$45)-(CM100*Results!$C$45)&lt;=0,CL109&lt;=0),0,(CL106+(CM106-CL106)/2)*Results!$C$45)</f>
        <v>1267.4731100949143</v>
      </c>
      <c r="CN108" s="45">
        <f>IF(AND((CN104/CN88*9.8*Results!$C$45)-(CN100*Results!$C$45)&lt;=0,CM109&lt;=0),0,(CM106+(CN106-CM106)/2)*Results!$C$45)</f>
        <v>1178.9209958588656</v>
      </c>
      <c r="CO108" s="45">
        <f>IF(AND((CO104/CO88*9.8*Results!$C$45)-(CO100*Results!$C$45)&lt;=0,CN109&lt;=0),0,(CN106+(CO106-CN106)/2)*Results!$C$45)</f>
        <v>1090.5620914770241</v>
      </c>
      <c r="CP108" s="45">
        <f>IF(AND((CP104/CP88*9.8*Results!$C$45)-(CP100*Results!$C$45)&lt;=0,CO109&lt;=0),0,(CO106+(CP106-CO106)/2)*Results!$C$45)</f>
        <v>1002.3996378657069</v>
      </c>
      <c r="CQ108" s="45">
        <f>IF(AND((CQ104/CQ88*9.8*Results!$C$45)-(CQ100*Results!$C$45)&lt;=0,CP109&lt;=0),0,(CP106+(CQ106-CP106)/2)*Results!$C$45)</f>
        <v>914.4381653540072</v>
      </c>
      <c r="CR108" s="45">
        <f>IF(AND((CR104/CR88*9.8*Results!$C$45)-(CR100*Results!$C$45)&lt;=0,CQ109&lt;=0),0,(CQ106+(CR106-CQ106)/2)*Results!$C$45)</f>
        <v>826.68212596425269</v>
      </c>
      <c r="CS108" s="45">
        <f>IF(AND((CS104/CS88*9.8*Results!$C$45)-(CS100*Results!$C$45)&lt;=0,CR109&lt;=0),0,(CR106+(CS106-CR106)/2)*Results!$C$45)</f>
        <v>739.13448211678156</v>
      </c>
      <c r="CT108" s="45">
        <f>IF(AND((CT104/CT88*9.8*Results!$C$45)-(CT100*Results!$C$45)&lt;=0,CS109&lt;=0),0,(CS106+(CT106-CS106)/2)*Results!$C$45)</f>
        <v>651.7980221722612</v>
      </c>
      <c r="CU108" s="45">
        <f>IF(AND((CU104/CU88*9.8*Results!$C$45)-(CU100*Results!$C$45)&lt;=0,CT109&lt;=0),0,(CT106+(CU106-CT106)/2)*Results!$C$45)</f>
        <v>588.64906324355445</v>
      </c>
      <c r="CV108" s="45">
        <f>IF(AND((CV104/CV88*9.8*Results!$C$45)-(CV100*Results!$C$45)&lt;=0,CU109&lt;=0),0,(CU106+(CV106-CU106)/2)*Results!$C$45)</f>
        <v>550.09931013099003</v>
      </c>
      <c r="CW108" s="45">
        <f>IF(AND((CW104/CW88*9.8*Results!$C$45)-(CW100*Results!$C$45)&lt;=0,CV109&lt;=0),0,(CV106+(CW106-CV106)/2)*Results!$C$45)</f>
        <v>512.60257557192244</v>
      </c>
      <c r="CX108" s="45">
        <f>IF(AND((CX104/CX88*9.8*Results!$C$45)-(CX100*Results!$C$45)&lt;=0,CW109&lt;=0),0,(CW106+(CX106-CW106)/2)*Results!$C$45)</f>
        <v>476.19519477061436</v>
      </c>
      <c r="CY108" s="45">
        <f>IF(AND((CY104/CY88*9.8*Results!$C$45)-(CY100*Results!$C$45)&lt;=0,CX109&lt;=0),0,(CX106+(CY106-CX106)/2)*Results!$C$45)</f>
        <v>440.91328868412216</v>
      </c>
      <c r="CZ108" s="45">
        <f>IF(AND((CZ104/CZ88*9.8*Results!$C$45)-(CZ100*Results!$C$45)&lt;=0,CY109&lt;=0),0,(CY106+(CZ106-CY106)/2)*Results!$C$45)</f>
        <v>406.79280273572414</v>
      </c>
      <c r="DA108" s="45">
        <f>IF(AND((DA104/DA88*9.8*Results!$C$45)-(DA100*Results!$C$45)&lt;=0,CZ109&lt;=0),0,(CZ106+(DA106-CZ106)/2)*Results!$C$45)</f>
        <v>373.87424878030288</v>
      </c>
      <c r="DB108" s="45">
        <f>IF(AND((DB104/DB88*9.8*Results!$C$45)-(DB100*Results!$C$45)&lt;=0,DA109&lt;=0),0,(DA106+(DB106-DA106)/2)*Results!$C$45)</f>
        <v>342.19969423038833</v>
      </c>
      <c r="DC108" s="45">
        <f>IF(AND((DC104/DC88*9.8*Results!$C$45)-(DC100*Results!$C$45)&lt;=0,DB109&lt;=0),0,(DB106+(DC106-DB106)/2)*Results!$C$45)</f>
        <v>311.81289250712609</v>
      </c>
      <c r="DD108" s="45">
        <f>IF(AND((DD104/DD88*9.8*Results!$C$45)-(DD100*Results!$C$45)&lt;=0,DC109&lt;=0),0,(DC106+(DD106-DC106)/2)*Results!$C$45)</f>
        <v>282.75931957986592</v>
      </c>
      <c r="DE108" s="45">
        <f>IF(AND((DE104/DE88*9.8*Results!$C$45)-(DE100*Results!$C$45)&lt;=0,DD109&lt;=0),0,(DD106+(DE106-DD106)/2)*Results!$C$45)</f>
        <v>255.08803957686209</v>
      </c>
      <c r="DF108" s="45">
        <f>IF(AND((DF104/DF88*9.8*Results!$C$45)-(DF100*Results!$C$45)&lt;=0,DE109&lt;=0),0,(DE106+(DF106-DE106)/2)*Results!$C$45)</f>
        <v>228.85183685661693</v>
      </c>
      <c r="DG108" s="45">
        <f>IF(AND((DG104/DG88*9.8*Results!$C$45)-(DG100*Results!$C$45)&lt;=0,DF109&lt;=0),0,(DF106+(DG106-DF106)/2)*Results!$C$45)</f>
        <v>204.10397246931805</v>
      </c>
      <c r="DH108" s="45">
        <f>IF(AND((DH104/DH88*9.8*Results!$C$45)-(DH100*Results!$C$45)&lt;=0,DG109&lt;=0),0,(DG106+(DH106-DG106)/2)*Results!$C$45)</f>
        <v>180.90177912343978</v>
      </c>
      <c r="DI108" s="45">
        <f>IF(AND((DI104/DI88*9.8*Results!$C$45)-(DI100*Results!$C$45)&lt;=0,DH109&lt;=0),0,(DH106+(DI106-DH106)/2)*Results!$C$45)</f>
        <v>159.30688542334076</v>
      </c>
      <c r="DJ108" s="45">
        <f>IF(AND((DJ104/DJ88*9.8*Results!$C$45)-(DJ100*Results!$C$45)&lt;=0,DI109&lt;=0),0,(DI106+(DJ106-DI106)/2)*Results!$C$45)</f>
        <v>139.3817907581558</v>
      </c>
      <c r="DK108" s="45">
        <f>IF(AND((DK104/DK88*9.8*Results!$C$45)-(DK100*Results!$C$45)&lt;=0,DJ109&lt;=0),0,(DJ106+(DK106-DJ106)/2)*Results!$C$45)</f>
        <v>121.1956250225107</v>
      </c>
      <c r="DL108" s="45">
        <f>IF(AND((DL104/DL88*9.8*Results!$C$45)-(DL100*Results!$C$45)&lt;=0,DK109&lt;=0),0,(DK106+(DL106-DK106)/2)*Results!$C$45)</f>
        <v>104.82253679656017</v>
      </c>
      <c r="DM108" s="45">
        <f>IF(AND((DM104/DM88*9.8*Results!$C$45)-(DM100*Results!$C$45)&lt;=0,DL109&lt;=0),0,(DL106+(DM106-DL106)/2)*Results!$C$45)</f>
        <v>90.336315985314485</v>
      </c>
      <c r="DN108" s="45">
        <f>IF(AND((DN104/DN88*9.8*Results!$C$45)-(DN100*Results!$C$45)&lt;=0,DM109&lt;=0),0,(DM106+(DN106-DM106)/2)*Results!$C$45)</f>
        <v>77.820256547422986</v>
      </c>
      <c r="DO108" s="45">
        <f>IF(AND((DO104/DO88*9.8*Results!$C$45)-(DO100*Results!$C$45)&lt;=0,DN109&lt;=0),0,(DN106+(DO106-DN106)/2)*Results!$C$45)</f>
        <v>67.361645716129345</v>
      </c>
      <c r="DP108" s="45">
        <f>IF(AND((DP104/DP88*9.8*Results!$C$45)-(DP100*Results!$C$45)&lt;=0,DO109&lt;=0),0,(DO106+(DP106-DO106)/2)*Results!$C$45)</f>
        <v>59.052258882385615</v>
      </c>
      <c r="DQ108" s="45">
        <f>IF(AND((DQ104/DQ88*9.8*Results!$C$45)-(DQ100*Results!$C$45)&lt;=0,DP109&lt;=0),0,(DP106+(DQ106-DP106)/2)*Results!$C$45)</f>
        <v>52.994767126389874</v>
      </c>
      <c r="DR108" s="45">
        <f>IF(AND((DR104/DR88*9.8*Results!$C$45)-(DR100*Results!$C$45)&lt;=0,DQ109&lt;=0),0,(DQ106+(DR106-DQ106)/2)*Results!$C$45)</f>
        <v>49.295126871495938</v>
      </c>
      <c r="DS108" s="45">
        <f>IF(AND((DS104/DS88*9.8*Results!$C$45)-(DS100*Results!$C$45)&lt;=0,DR109&lt;=0),0,(DR106+(DS106-DR106)/2)*Results!$C$45)</f>
        <v>48.065067321219502</v>
      </c>
      <c r="DT108" s="45">
        <f>IF(AND((DT104/DT88*9.8*Results!$C$45)-(DT100*Results!$C$45)&lt;=0,DS109&lt;=0),0,(DS106+(DT106-DS106)/2)*Results!$C$45)</f>
        <v>49.42690675785343</v>
      </c>
      <c r="DU108" s="45">
        <f>IF(AND((DU104/DU88*9.8*Results!$C$45)-(DU100*Results!$C$45)&lt;=0,DT109&lt;=0),0,(DT106+(DU106-DT106)/2)*Results!$C$45)</f>
        <v>53.514405852675708</v>
      </c>
      <c r="DV108" s="45">
        <f>IF(AND((DV104/DV88*9.8*Results!$C$45)-(DV100*Results!$C$45)&lt;=0,DU109&lt;=0),0,(DU106+(DV106-DU106)/2)*Results!$C$45)</f>
        <v>60.471432553507029</v>
      </c>
      <c r="DW108" s="45">
        <f>IF(AND((DW104/DW88*9.8*Results!$C$45)-(DW100*Results!$C$45)&lt;=0,DV109&lt;=0),0,(DV106+(DW106-DV106)/2)*Results!$C$45)</f>
        <v>70.450570791290474</v>
      </c>
      <c r="DX108" s="45">
        <f>IF(AND((DX104/DX88*9.8*Results!$C$45)-(DX100*Results!$C$45)&lt;=0,DW109&lt;=0),0,(DW106+(DX106-DW106)/2)*Results!$C$45)</f>
        <v>83.618698733174625</v>
      </c>
      <c r="DY108" s="45">
        <f>IF(AND((DY104/DY88*9.8*Results!$C$45)-(DY100*Results!$C$45)&lt;=0,DX109&lt;=0),0,(DX106+(DY106-DX106)/2)*Results!$C$45)</f>
        <v>100.15822094209923</v>
      </c>
      <c r="DZ108" s="45">
        <f>IF(AND((DZ104/DZ88*9.8*Results!$C$45)-(DZ100*Results!$C$45)&lt;=0,DY109&lt;=0),0,(DY106+(DZ106-DY106)/2)*Results!$C$45)</f>
        <v>120.2661885379363</v>
      </c>
      <c r="EA108" s="45">
        <f>IF(AND((EA104/EA88*9.8*Results!$C$45)-(EA100*Results!$C$45)&lt;=0,DZ109&lt;=0),0,(DZ106+(EA106-DZ106)/2)*Results!$C$45)</f>
        <v>144.15577161554251</v>
      </c>
      <c r="EB108" s="45">
        <f>IF(AND((EB104/EB88*9.8*Results!$C$45)-(EB100*Results!$C$45)&lt;=0,EA109&lt;=0),0,(EA106+(EB106-EA106)/2)*Results!$C$45)</f>
        <v>172.06316815725148</v>
      </c>
      <c r="EC108" s="45">
        <f>IF(AND((EC104/EC88*9.8*Results!$C$45)-(EC100*Results!$C$45)&lt;=0,EB109&lt;=0),0,(EB106+(EC106-EB106)/2)*Results!$C$45)</f>
        <v>204.25250769066429</v>
      </c>
      <c r="ED108" s="45">
        <f>IF(AND((ED104/ED88*9.8*Results!$C$45)-(ED100*Results!$C$45)&lt;=0,EC109&lt;=0),0,(EC106+(ED106-EC106)/2)*Results!$C$45)</f>
        <v>187.33106764555677</v>
      </c>
      <c r="EE108" s="45">
        <f>IF(AND((EE104/EE88*9.8*Results!$C$45)-(EE100*Results!$C$45)&lt;=0,ED109&lt;=0),0,(ED106+(EE106-ED106)/2)*Results!$C$45)</f>
        <v>119.38072721378842</v>
      </c>
      <c r="EF108" s="45">
        <f>IF(AND((EF104/EF88*9.8*Results!$C$45)-(EF100*Results!$C$45)&lt;=0,EE109&lt;=0),0,(EE106+(EF106-EE106)/2)*Results!$C$45)</f>
        <v>52.00644219802232</v>
      </c>
      <c r="EG108" s="45">
        <f>IF(AND((EG104/EG88*9.8*Results!$C$45)-(EG100*Results!$C$45)&lt;=0,EF109&lt;=0),0,(EF106+(EG106-EF106)/2)*Results!$C$45)</f>
        <v>-12.217220515689718</v>
      </c>
      <c r="EH108" s="45">
        <f>IF(AND((EH104/EH88*9.8*Results!$C$45)-(EH100*Results!$C$45)&lt;=0,EG109&lt;=0),0,(EG106+(EH106-EG106)/2)*Results!$C$45)</f>
        <v>-44.116947074626466</v>
      </c>
      <c r="EI108" s="45">
        <f>IF(AND((EI104/EI88*9.8*Results!$C$45)-(EI100*Results!$C$45)&lt;=0,EH109&lt;=0),0,(EH106+(EI106-EH106)/2)*Results!$C$45)</f>
        <v>-46.481506613556725</v>
      </c>
      <c r="EJ108" s="45">
        <f>IF(AND((EJ104/EJ88*9.8*Results!$C$45)-(EJ100*Results!$C$45)&lt;=0,EI109&lt;=0),0,(EI106+(EJ106-EI106)/2)*Results!$C$45)</f>
        <v>-48.6905607647018</v>
      </c>
      <c r="EK108" s="45">
        <f>IF(AND((EK104/EK88*9.8*Results!$C$45)-(EK100*Results!$C$45)&lt;=0,EJ109&lt;=0),0,(EJ106+(EK106-EJ106)/2)*Results!$C$45)</f>
        <v>-50.746879491409182</v>
      </c>
      <c r="EL108" s="45">
        <f>IF(AND((EL104/EL88*9.8*Results!$C$45)-(EL100*Results!$C$45)&lt;=0,EK109&lt;=0),0,(EK106+(EL106-EK106)/2)*Results!$C$45)</f>
        <v>-52.65033744204262</v>
      </c>
      <c r="EM108" s="45">
        <f>IF(AND((EM104/EM88*9.8*Results!$C$45)-(EM100*Results!$C$45)&lt;=0,EL109&lt;=0),0,(EL106+(EM106-EL106)/2)*Results!$C$45)</f>
        <v>-54.397911126448939</v>
      </c>
      <c r="EN108" s="45">
        <f>IF(AND((EN104/EN88*9.8*Results!$C$45)-(EN100*Results!$C$45)&lt;=0,EM109&lt;=0),0,(EM106+(EN106-EM106)/2)*Results!$C$45)</f>
        <v>-55.992372685495802</v>
      </c>
      <c r="EO108" s="45">
        <f>IF(AND((EO104/EO88*9.8*Results!$C$45)-(EO100*Results!$C$45)&lt;=0,EN109&lt;=0),0,(EN106+(EO106-EN106)/2)*Results!$C$45)</f>
        <v>-57.433590521513402</v>
      </c>
      <c r="EP108" s="45">
        <f>IF(AND((EP104/EP88*9.8*Results!$C$45)-(EP100*Results!$C$45)&lt;=0,EO109&lt;=0),0,(EO106+(EP106-EO106)/2)*Results!$C$45)</f>
        <v>-58.71852647208803</v>
      </c>
      <c r="EQ108" s="45">
        <f>IF(AND((EQ104/EQ88*9.8*Results!$C$45)-(EQ100*Results!$C$45)&lt;=0,EP109&lt;=0),0,(EP106+(EQ106-EP106)/2)*Results!$C$45)</f>
        <v>-52.524885924395633</v>
      </c>
      <c r="ER108" s="45">
        <f>IF(AND((ER104/ER88*9.8*Results!$C$45)-(ER100*Results!$C$45)&lt;=0,EQ109&lt;=0),0,(EQ106+(ER106-EQ106)/2)*Results!$C$45)</f>
        <v>-40.531077583400545</v>
      </c>
      <c r="ES108" s="45">
        <f>IF(AND((ES104/ES88*9.8*Results!$C$45)-(ES100*Results!$C$45)&lt;=0,ER109&lt;=0),0,(ER106+(ES106-ER106)/2)*Results!$C$45)</f>
        <v>-31.342389727345914</v>
      </c>
      <c r="ET108" s="45">
        <f>IF(AND((ET104/ET88*9.8*Results!$C$45)-(ET100*Results!$C$45)&lt;=0,ES109&lt;=0),0,(ES106+(ET106-ES106)/2)*Results!$C$45)</f>
        <v>-24.268703861044049</v>
      </c>
      <c r="EU108" s="45">
        <f>IF(AND((EU104/EU88*9.8*Results!$C$45)-(EU100*Results!$C$45)&lt;=0,ET109&lt;=0),0,(ET106+(EU106-ET106)/2)*Results!$C$45)</f>
        <v>-18.787445948759405</v>
      </c>
      <c r="EV108" s="45">
        <f>IF(AND((EV104/EV88*9.8*Results!$C$45)-(EV100*Results!$C$45)&lt;=0,EU109&lt;=0),0,(EU106+(EV106-EU106)/2)*Results!$C$45)</f>
        <v>-14.505126039331598</v>
      </c>
      <c r="EW108" s="45">
        <f>IF(AND((EW104/EW88*9.8*Results!$C$45)-(EW100*Results!$C$45)&lt;=0,EV109&lt;=0),0,(EV106+(EW106-EV106)/2)*Results!$C$45)</f>
        <v>-11.125442638017454</v>
      </c>
      <c r="EX108" s="45">
        <f>IF(AND((EX104/EX88*9.8*Results!$C$45)-(EX100*Results!$C$45)&lt;=0,EW109&lt;=0),0,(EW106+(EX106-EW106)/2)*Results!$C$45)</f>
        <v>-8.4252878013504997</v>
      </c>
      <c r="EY108" s="45">
        <f>IF(AND((EY104/EY88*9.8*Results!$C$45)-(EY100*Results!$C$45)&lt;=0,EX109&lt;=0),0,(EX106+(EY106-EX106)/2)*Results!$C$45)</f>
        <v>-6.3188062209690621</v>
      </c>
      <c r="EZ108" s="45">
        <f>IF(AND((EZ104/EZ88*9.8*Results!$C$45)-(EZ100*Results!$C$45)&lt;=0,EY109&lt;=0),0,(EY106+(EZ106-EY106)/2)*Results!$C$45)</f>
        <v>-4.7384974444236594</v>
      </c>
      <c r="FA108" s="45">
        <f>IF(AND((FA104/FA88*9.8*Results!$C$45)-(FA100*Results!$C$45)&lt;=0,EZ109&lt;=0),0,(EZ106+(FA106-EZ106)/2)*Results!$C$45)</f>
        <v>-3.4747992967068879</v>
      </c>
      <c r="FB108" s="45">
        <f>IF(AND((FB104/FB88*9.8*Results!$C$45)-(FB100*Results!$C$45)&lt;=0,FA109&lt;=0),0,(FA106+(FB106-FA106)/2)*Results!$C$45)</f>
        <v>-2.295710004834449</v>
      </c>
      <c r="FC108" s="45">
        <f>IF(AND((FC104/FC88*9.8*Results!$C$45)-(FC100*Results!$C$45)&lt;=0,FB109&lt;=0),0,(FB106+(FC106-FB106)/2)*Results!$C$45)</f>
        <v>-1.1076760538799419</v>
      </c>
      <c r="FD108" s="45">
        <f>IF(AND((FD104/FD88*9.8*Results!$C$45)-(FD100*Results!$C$45)&lt;=0,FC109&lt;=0),0,(FC106+(FD106-FC106)/2)*Results!$C$45)</f>
        <v>8.6159963430534531E-2</v>
      </c>
      <c r="FE108" s="45">
        <f>IF(AND((FE104/FE88*9.8*Results!$C$45)-(FE100*Results!$C$45)&lt;=0,FD109&lt;=0),0,(FD106+(FE106-FD106)/2)*Results!$C$45)</f>
        <v>0.68405383407885623</v>
      </c>
      <c r="FF108" s="45">
        <f>IF(AND((FF104/FF88*9.8*Results!$C$45)-(FF100*Results!$C$45)&lt;=0,FE109&lt;=0),0,(FE106+(FF106-FE106)/2)*Results!$C$45)</f>
        <v>0.68316715189510013</v>
      </c>
      <c r="FG108" s="45">
        <f>IF(AND((FG104/FG88*9.8*Results!$C$45)-(FG100*Results!$C$45)&lt;=0,FF109&lt;=0),0,(FF106+(FG106-FF106)/2)*Results!$C$45)</f>
        <v>0.68228893255656864</v>
      </c>
      <c r="FH108" s="45">
        <f>IF(AND((FH104/FH88*9.8*Results!$C$45)-(FH100*Results!$C$45)&lt;=0,FG109&lt;=0),0,(FG106+(FH106-FG106)/2)*Results!$C$45)</f>
        <v>0.68141916513536316</v>
      </c>
      <c r="FI108" s="45">
        <f>IF(AND((FI104/FI88*9.8*Results!$C$45)-(FI100*Results!$C$45)&lt;=0,FH109&lt;=0),0,(FH106+(FI106-FH106)/2)*Results!$C$45)</f>
        <v>0.68055783880828535</v>
      </c>
      <c r="FJ108" s="45">
        <f>IF(AND((FJ104/FJ88*9.8*Results!$C$45)-(FJ100*Results!$C$45)&lt;=0,FI109&lt;=0),0,(FI106+(FJ106-FI106)/2)*Results!$C$45)</f>
        <v>0.67970494285670924</v>
      </c>
      <c r="FK108" s="45">
        <f>IF(AND((FK104/FK88*9.8*Results!$C$45)-(FK100*Results!$C$45)&lt;=0,FJ109&lt;=0),0,(FJ106+(FK106-FJ106)/2)*Results!$C$45)</f>
        <v>0.67886046666646926</v>
      </c>
      <c r="FL108" s="45">
        <f>IF(AND((FL104/FL88*9.8*Results!$C$45)-(FL100*Results!$C$45)&lt;=0,FK109&lt;=0),0,(FK106+(FL106-FK106)/2)*Results!$C$45)</f>
        <v>0.67802439972771644</v>
      </c>
      <c r="FM108" s="45">
        <f>IF(AND((FM104/FM88*9.8*Results!$C$45)-(FM100*Results!$C$45)&lt;=0,FL109&lt;=0),0,(FL106+(FM106-FL106)/2)*Results!$C$45)</f>
        <v>0.67719673163478245</v>
      </c>
      <c r="FN108" s="45">
        <f>IF(AND((FN104/FN88*9.8*Results!$C$45)-(FN100*Results!$C$45)&lt;=0,FM109&lt;=0),0,(FM106+(FN106-FM106)/2)*Results!$C$45)</f>
        <v>0.67637745208603572</v>
      </c>
      <c r="FO108" s="45">
        <f>IF(AND((FO104/FO88*9.8*Results!$C$45)-(FO100*Results!$C$45)&lt;=0,FN109&lt;=0),0,(FN106+(FO106-FN106)/2)*Results!$C$45)</f>
        <v>0.6755665508837696</v>
      </c>
      <c r="FP108" s="45">
        <f>IF(AND((FP104/FP88*9.8*Results!$C$45)-(FP100*Results!$C$45)&lt;=0,FO109&lt;=0),0,(FO106+(FP106-FO106)/2)*Results!$C$45)</f>
        <v>0.67476401793408236</v>
      </c>
      <c r="FQ108" s="45">
        <f>IF(AND((FQ104/FQ88*9.8*Results!$C$45)-(FQ100*Results!$C$45)&lt;=0,FP109&lt;=0),0,(FP106+(FQ106-FP106)/2)*Results!$C$45)</f>
        <v>0.67396984324674936</v>
      </c>
      <c r="FR108" s="45">
        <f>IF(AND((FR104/FR88*9.8*Results!$C$45)-(FR100*Results!$C$45)&lt;=0,FQ109&lt;=0),0,(FQ106+(FR106-FQ106)/2)*Results!$C$45)</f>
        <v>0.67318401693507113</v>
      </c>
      <c r="FS108" s="45">
        <f>IF(AND((FS104/FS88*9.8*Results!$C$45)-(FS100*Results!$C$45)&lt;=0,FR109&lt;=0),0,(FR106+(FS106-FR106)/2)*Results!$C$45)</f>
        <v>0.67240652921576149</v>
      </c>
      <c r="FT108" s="45">
        <f>IF(AND((FT104/FT88*9.8*Results!$C$45)-(FT100*Results!$C$45)&lt;=0,FS109&lt;=0),0,(FS106+(FT106-FS106)/2)*Results!$C$45)</f>
        <v>0.67163737040886762</v>
      </c>
      <c r="FU108" s="45">
        <f>IF(AND((FU104/FU88*9.8*Results!$C$45)-(FU100*Results!$C$45)&lt;=0,FT109&lt;=0),0,(FT106+(FU106-FT106)/2)*Results!$C$45)</f>
        <v>0.67087653093761013</v>
      </c>
      <c r="FV108" s="45">
        <f>IF(AND((FV104/FV88*9.8*Results!$C$45)-(FV100*Results!$C$45)&lt;=0,FU109&lt;=0),0,(FU106+(FV106-FU106)/2)*Results!$C$45)</f>
        <v>0.67012400132826322</v>
      </c>
      <c r="FW108" s="45">
        <f>IF(AND((FW104/FW88*9.8*Results!$C$45)-(FW100*Results!$C$45)&lt;=0,FV109&lt;=0),0,(FV106+(FW106-FV106)/2)*Results!$C$45)</f>
        <v>0.66937977221003475</v>
      </c>
      <c r="FX108" s="45">
        <f>IF(AND((FX104/FX88*9.8*Results!$C$45)-(FX100*Results!$C$45)&lt;=0,FW109&lt;=0),0,(FW106+(FX106-FW106)/2)*Results!$C$45)</f>
        <v>0.66864383431496233</v>
      </c>
      <c r="FY108" s="45">
        <f>IF(AND((FY104/FY88*9.8*Results!$C$45)-(FY100*Results!$C$45)&lt;=0,FX109&lt;=0),0,(FX106+(FY106-FX106)/2)*Results!$C$45)</f>
        <v>0.66791617847782536</v>
      </c>
      <c r="FZ108" s="45">
        <f>IF(AND((FZ104/FZ88*9.8*Results!$C$45)-(FZ100*Results!$C$45)&lt;=0,FY109&lt;=0),0,(FY106+(FZ106-FY106)/2)*Results!$C$45)</f>
        <v>0.66719679563596923</v>
      </c>
      <c r="GA108" s="45">
        <f>IF(AND((GA104/GA88*9.8*Results!$C$45)-(GA100*Results!$C$45)&lt;=0,FZ109&lt;=0),0,(FZ106+(GA106-FZ106)/2)*Results!$C$45)</f>
        <v>0.66648567682920135</v>
      </c>
      <c r="GB108" s="45">
        <f>IF(AND((GB104/GB88*9.8*Results!$C$45)-(GB100*Results!$C$45)&lt;=0,GA109&lt;=0),0,(GA106+(GB106-GA106)/2)*Results!$C$45)</f>
        <v>0.6657828131997432</v>
      </c>
      <c r="GC108" s="45">
        <f>IF(AND((GC104/GC88*9.8*Results!$C$45)-(GC100*Results!$C$45)&lt;=0,GB109&lt;=0),0,(GB106+(GC106-GB106)/2)*Results!$C$45)</f>
        <v>0.66508819599205449</v>
      </c>
      <c r="GD108" s="45">
        <f>IF(AND((GD104/GD88*9.8*Results!$C$45)-(GD100*Results!$C$45)&lt;=0,GC109&lt;=0),0,(GC106+(GD106-GC106)/2)*Results!$C$45)</f>
        <v>0.66440181655272923</v>
      </c>
      <c r="GE108" s="45">
        <f>IF(AND((GE104/GE88*9.8*Results!$C$45)-(GE100*Results!$C$45)&lt;=0,GD109&lt;=0),0,(GD106+(GE106-GD106)/2)*Results!$C$45)</f>
        <v>0.66372366633043978</v>
      </c>
      <c r="GF108" s="45">
        <f>IF(AND((GF104/GF88*9.8*Results!$C$45)-(GF100*Results!$C$45)&lt;=0,GE109&lt;=0),0,(GE106+(GF106-GE106)/2)*Results!$C$45)</f>
        <v>0.66305373687578495</v>
      </c>
      <c r="GG108" s="45">
        <f>IF(AND((GG104/GG88*9.8*Results!$C$45)-(GG100*Results!$C$45)&lt;=0,GF109&lt;=0),0,(GF106+(GG106-GF106)/2)*Results!$C$45)</f>
        <v>0.66239201984119411</v>
      </c>
      <c r="GH108" s="45">
        <f>IF(AND((GH104/GH88*9.8*Results!$C$45)-(GH100*Results!$C$45)&lt;=0,GG109&lt;=0),0,(GG106+(GH106-GG106)/2)*Results!$C$45)</f>
        <v>0.66173850698082326</v>
      </c>
      <c r="GI108" s="45">
        <f>IF(AND((GI104/GI88*9.8*Results!$C$45)-(GI100*Results!$C$45)&lt;=0,GH109&lt;=0),0,(GH106+(GI106-GH106)/2)*Results!$C$45)</f>
        <v>0.66109319015045109</v>
      </c>
      <c r="GJ108" s="45">
        <f>IF(AND((GJ104/GJ88*9.8*Results!$C$45)-(GJ100*Results!$C$45)&lt;=0,GI109&lt;=0),0,(GI106+(GJ106-GI106)/2)*Results!$C$45)</f>
        <v>0.66045606130736711</v>
      </c>
      <c r="GK108" s="45">
        <f>IF(AND((GK104/GK88*9.8*Results!$C$45)-(GK100*Results!$C$45)&lt;=0,GJ109&lt;=0),0,(GJ106+(GK106-GJ106)/2)*Results!$C$45)</f>
        <v>0.65982711251029169</v>
      </c>
      <c r="GL108" s="45">
        <f>IF(AND((GL104/GL88*9.8*Results!$C$45)-(GL100*Results!$C$45)&lt;=0,GK109&lt;=0),0,(GK106+(GL106-GK106)/2)*Results!$C$45)</f>
        <v>0.65920633591928013</v>
      </c>
      <c r="GM108" s="45">
        <f>IF(AND((GM104/GM88*9.8*Results!$C$45)-(GM100*Results!$C$45)&lt;=0,GL109&lt;=0),0,(GL106+(GM106-GL106)/2)*Results!$C$45)</f>
        <v>0.65859372379559478</v>
      </c>
      <c r="GN108" s="45">
        <f>IF(AND((GN104/GN88*9.8*Results!$C$45)-(GN100*Results!$C$45)&lt;=0,GM109&lt;=0),0,(GM106+(GN106-GM106)/2)*Results!$C$45)</f>
        <v>0.65798926850163308</v>
      </c>
      <c r="GO108" s="45">
        <f>IF(AND((GO104/GO88*9.8*Results!$C$45)-(GO100*Results!$C$45)&lt;=0,GN109&lt;=0),0,(GN106+(GO106-GN106)/2)*Results!$C$45)</f>
        <v>0.65739296250083967</v>
      </c>
      <c r="GP108" s="45">
        <f>IF(AND((GP104/GP88*9.8*Results!$C$45)-(GP100*Results!$C$45)&lt;=0,GO109&lt;=0),0,(GO106+(GP106-GO106)/2)*Results!$C$45)</f>
        <v>0.65680479835758643</v>
      </c>
      <c r="GQ108" s="45">
        <f>IF(AND((GQ104/GQ88*9.8*Results!$C$45)-(GQ100*Results!$C$45)&lt;=0,GP109&lt;=0),0,(GP106+(GQ106-GP106)/2)*Results!$C$45)</f>
        <v>0.65622476873709257</v>
      </c>
      <c r="GR108" s="45">
        <f>IF(AND((GR104/GR88*9.8*Results!$C$45)-(GR100*Results!$C$45)&lt;=0,GQ109&lt;=0),0,(GQ106+(GR106-GQ106)/2)*Results!$C$45)</f>
        <v>0.6556528664053447</v>
      </c>
      <c r="GS108" s="45">
        <f>IF(AND((GS104/GS88*9.8*Results!$C$45)-(GS100*Results!$C$45)&lt;=0,GR109&lt;=0),0,(GR106+(GS106-GR106)/2)*Results!$C$45)</f>
        <v>0.65508908422896894</v>
      </c>
      <c r="GT108" s="45">
        <f>IF(AND((GT104/GT88*9.8*Results!$C$45)-(GT100*Results!$C$45)&lt;=0,GS109&lt;=0),0,(GS106+(GT106-GS106)/2)*Results!$C$45)</f>
        <v>0.65453341517518293</v>
      </c>
      <c r="GU108" s="45">
        <f>IF(AND((GU104/GU88*9.8*Results!$C$45)-(GU100*Results!$C$45)&lt;=0,GT109&lt;=0),0,(GT106+(GU106-GT106)/2)*Results!$C$45)</f>
        <v>0.65398585231170792</v>
      </c>
      <c r="GV108" s="45">
        <f>IF(AND((GV104/GV88*9.8*Results!$C$45)-(GV100*Results!$C$45)&lt;=0,GU109&lt;=0),0,(GU106+(GV106-GU106)/2)*Results!$C$45)</f>
        <v>0.65344638880662487</v>
      </c>
      <c r="GW108" s="45">
        <f>IF(AND((GW104/GW88*9.8*Results!$C$45)-(GW100*Results!$C$45)&lt;=0,GV109&lt;=0),0,(GV106+(GW106-GV106)/2)*Results!$C$45)</f>
        <v>0.65291501792835049</v>
      </c>
      <c r="GX108" s="45">
        <f>IF(AND((GX104/GX88*9.8*Results!$C$45)-(GX100*Results!$C$45)&lt;=0,GW109&lt;=0),0,(GW106+(GX106-GW106)/2)*Results!$C$45)</f>
        <v>0.65239173304554932</v>
      </c>
      <c r="GY108" s="45">
        <f>IF(AND((GY104/GY88*9.8*Results!$C$45)-(GY100*Results!$C$45)&lt;=0,GX109&lt;=0),0,(GX106+(GY106-GX106)/2)*Results!$C$45)</f>
        <v>0.65187652762702175</v>
      </c>
      <c r="GZ108" s="45">
        <f>IF(AND((GZ104/GZ88*9.8*Results!$C$45)-(GZ100*Results!$C$45)&lt;=0,GY109&lt;=0),0,(GY106+(GZ106-GY106)/2)*Results!$C$45)</f>
        <v>0.65136939524164816</v>
      </c>
      <c r="HA108" s="45">
        <f>IF(AND((HA104/HA88*9.8*Results!$C$45)-(HA100*Results!$C$45)&lt;=0,GZ109&lt;=0),0,(GZ106+(HA106-GZ106)/2)*Results!$C$45)</f>
        <v>0.65087032955827695</v>
      </c>
      <c r="HB108" s="45">
        <f>IF(AND((HB104/HB88*9.8*Results!$C$45)-(HB100*Results!$C$45)&lt;=0,HA109&lt;=0),0,(HA106+(HB106-HA106)/2)*Results!$C$45)</f>
        <v>0.6503793243456526</v>
      </c>
      <c r="HC108" s="45">
        <f>IF(AND((HC104/HC88*9.8*Results!$C$45)-(HC100*Results!$C$45)&lt;=0,HB109&lt;=0),0,(HB106+(HC106-HB106)/2)*Results!$C$45)</f>
        <v>0.64989637347235973</v>
      </c>
      <c r="HD108" s="45">
        <f>IF(AND((HD104/HD88*9.8*Results!$C$45)-(HD100*Results!$C$45)&lt;=0,HC109&lt;=0),0,(HC106+(HD106-HC106)/2)*Results!$C$45)</f>
        <v>0.64942147090675917</v>
      </c>
      <c r="HE108" s="45">
        <f>IF(AND((HE104/HE88*9.8*Results!$C$45)-(HE100*Results!$C$45)&lt;=0,HD109&lt;=0),0,(HD106+(HE106-HD106)/2)*Results!$C$45)</f>
        <v>0.64895461071688398</v>
      </c>
      <c r="HF108" s="45">
        <f>IF(AND((HF104/HF88*9.8*Results!$C$45)-(HF100*Results!$C$45)&lt;=0,HE109&lt;=0),0,(HE106+(HF106-HE106)/2)*Results!$C$45)</f>
        <v>0.64849578707033562</v>
      </c>
      <c r="HG108" s="45">
        <f>IF(AND((HG104/HG88*9.8*Results!$C$45)-(HG100*Results!$C$45)&lt;=0,HF109&lt;=0),0,(HF106+(HG106-HF106)/2)*Results!$C$45)</f>
        <v>0.64804499423427586</v>
      </c>
      <c r="HH108" s="45">
        <f>IF(AND((HH104/HH88*9.8*Results!$C$45)-(HH100*Results!$C$45)&lt;=0,HG109&lt;=0),0,(HG106+(HH106-HG106)/2)*Results!$C$45)</f>
        <v>0.64760222657533095</v>
      </c>
      <c r="HI108" s="45">
        <f>IF(AND((HI104/HI88*9.8*Results!$C$45)-(HI100*Results!$C$45)&lt;=0,HH109&lt;=0),0,(HH106+(HI106-HH106)/2)*Results!$C$45)</f>
        <v>0.64716747855949563</v>
      </c>
      <c r="HJ108" s="45">
        <f>IF(AND((HJ104/HJ88*9.8*Results!$C$45)-(HJ100*Results!$C$45)&lt;=0,HI109&lt;=0),0,(HI106+(HJ106-HI106)/2)*Results!$C$45)</f>
        <v>0.6467407447520932</v>
      </c>
      <c r="HK108" s="45">
        <f>IF(AND((HK104/HK88*9.8*Results!$C$45)-(HK100*Results!$C$45)&lt;=0,HJ109&lt;=0),0,(HJ106+(HK106-HJ106)/2)*Results!$C$45)</f>
        <v>0.64632201981769555</v>
      </c>
      <c r="HL108" s="45">
        <f>IF(AND((HL104/HL88*9.8*Results!$C$45)-(HL100*Results!$C$45)&lt;=0,HK109&lt;=0),0,(HK106+(HL106-HK106)/2)*Results!$C$45)</f>
        <v>0.64591129852005125</v>
      </c>
      <c r="HM108" s="45">
        <f>IF(AND((HM104/HM88*9.8*Results!$C$45)-(HM100*Results!$C$45)&lt;=0,HL109&lt;=0),0,(HL106+(HM106-HL106)/2)*Results!$C$45)</f>
        <v>0.64550857572203757</v>
      </c>
      <c r="HN108" s="45">
        <f>IF(AND((HN104/HN88*9.8*Results!$C$45)-(HN100*Results!$C$45)&lt;=0,HM109&lt;=0),0,(HM106+(HN106-HM106)/2)*Results!$C$45)</f>
        <v>0.64511384638558056</v>
      </c>
      <c r="HO108" s="45">
        <f>IF(AND((HO104/HO88*9.8*Results!$C$45)-(HO100*Results!$C$45)&lt;=0,HN109&lt;=0),0,(HN106+(HO106-HN106)/2)*Results!$C$45)</f>
        <v>0.64472710557159907</v>
      </c>
      <c r="HP108" s="45">
        <f>IF(AND((HP104/HP88*9.8*Results!$C$45)-(HP100*Results!$C$45)&lt;=0,HO109&lt;=0),0,(HO106+(HP106-HO106)/2)*Results!$C$45)</f>
        <v>0.64434834843994082</v>
      </c>
      <c r="HQ108" s="45">
        <f>IF(AND((HQ104/HQ88*9.8*Results!$C$45)-(HQ100*Results!$C$45)&lt;=0,HP109&lt;=0),0,(HP106+(HQ106-HP106)/2)*Results!$C$45)</f>
        <v>0.64397757024932645</v>
      </c>
      <c r="HR108" s="45">
        <f>IF(AND((HR104/HR88*9.8*Results!$C$45)-(HR100*Results!$C$45)&lt;=0,HQ109&lt;=0),0,(HQ106+(HR106-HQ106)/2)*Results!$C$45)</f>
        <v>0.64361476635728554</v>
      </c>
      <c r="HS108" s="45">
        <f>IF(AND((HS104/HS88*9.8*Results!$C$45)-(HS100*Results!$C$45)&lt;=0,HR109&lt;=0),0,(HR106+(HS106-HR106)/2)*Results!$C$45)</f>
        <v>0.64325993222008471</v>
      </c>
      <c r="HT108" s="45">
        <f>IF(AND((HT104/HT88*9.8*Results!$C$45)-(HT100*Results!$C$45)&lt;=0,HS109&lt;=0),0,(HS106+(HT106-HS106)/2)*Results!$C$45)</f>
        <v>0.64291306339268761</v>
      </c>
      <c r="HU108" s="45">
        <f>IF(AND((HU104/HU88*9.8*Results!$C$45)-(HU100*Results!$C$45)&lt;=0,HT109&lt;=0),0,(HT106+(HU106-HT106)/2)*Results!$C$45)</f>
        <v>0.64257415552869901</v>
      </c>
      <c r="HV108" s="45">
        <f>IF(AND((HV104/HV88*9.8*Results!$C$45)-(HV100*Results!$C$45)&lt;=0,HU109&lt;=0),0,(HU106+(HV106-HU106)/2)*Results!$C$45)</f>
        <v>0.6422432043803008</v>
      </c>
      <c r="HW108" s="45">
        <f>IF(AND((HW104/HW88*9.8*Results!$C$45)-(HW100*Results!$C$45)&lt;=0,HV109&lt;=0),0,(HV106+(HW106-HV106)/2)*Results!$C$45)</f>
        <v>0.64192020579821207</v>
      </c>
      <c r="HX108" s="45">
        <f>IF(AND((HX104/HX88*9.8*Results!$C$45)-(HX100*Results!$C$45)&lt;=0,HW109&lt;=0),0,(HW106+(HX106-HW106)/2)*Results!$C$45)</f>
        <v>0.64160515573165711</v>
      </c>
      <c r="HY108" s="45">
        <f>IF(AND((HY104/HY88*9.8*Results!$C$45)-(HY100*Results!$C$45)&lt;=0,HX109&lt;=0),0,(HX106+(HY106-HX106)/2)*Results!$C$45)</f>
        <v>0.64129805022824549</v>
      </c>
      <c r="HZ108" s="45">
        <f>IF(AND((HZ104/HZ88*9.8*Results!$C$45)-(HZ100*Results!$C$45)&lt;=0,HY109&lt;=0),0,(HY106+(HZ106-HY106)/2)*Results!$C$45)</f>
        <v>0.6409988854339721</v>
      </c>
      <c r="IA108" s="45">
        <f>IF(AND((IA104/IA88*9.8*Results!$C$45)-(IA100*Results!$C$45)&lt;=0,HZ109&lt;=0),0,(HZ106+(IA106-HZ106)/2)*Results!$C$45)</f>
        <v>0.64070765759316917</v>
      </c>
      <c r="IB108" s="45">
        <f>IF(AND((IB104/IB88*9.8*Results!$C$45)-(IB100*Results!$C$45)&lt;=0,IA109&lt;=0),0,(IA106+(IB106-IA106)/2)*Results!$C$45)</f>
        <v>0.64042436304843431</v>
      </c>
      <c r="IC108" s="45">
        <f>IF(AND((IC104/IC88*9.8*Results!$C$45)-(IC100*Results!$C$45)&lt;=0,IB109&lt;=0),0,(IB106+(IC106-IB106)/2)*Results!$C$45)</f>
        <v>0.64014899824062255</v>
      </c>
      <c r="ID108" s="45">
        <f>IF(AND((ID104/ID88*9.8*Results!$C$45)-(ID100*Results!$C$45)&lt;=0,IC109&lt;=0),0,(IC106+(ID106-IC106)/2)*Results!$C$45)</f>
        <v>0.63988155970876637</v>
      </c>
      <c r="IE108" s="45">
        <f>IF(AND((IE104/IE88*9.8*Results!$C$45)-(IE100*Results!$C$45)&lt;=0,ID109&lt;=0),0,(ID106+(IE106-ID106)/2)*Results!$C$45)</f>
        <v>0.63962204409005174</v>
      </c>
      <c r="IF108" s="45">
        <f>IF(AND((IF104/IF88*9.8*Results!$C$45)-(IF100*Results!$C$45)&lt;=0,IE109&lt;=0),0,(IE106+(IF106-IE106)/2)*Results!$C$45)</f>
        <v>0.63937044811977017</v>
      </c>
      <c r="IG108" s="45">
        <f>IF(AND((IG104/IG88*9.8*Results!$C$45)-(IG100*Results!$C$45)&lt;=0,IF109&lt;=0),0,(IF106+(IG106-IF106)/2)*Results!$C$45)</f>
        <v>0.63912676863127071</v>
      </c>
      <c r="IH108" s="45">
        <f>IF(AND((IH104/IH88*9.8*Results!$C$45)-(IH100*Results!$C$45)&lt;=0,IG109&lt;=0),0,(IG106+(IH106-IG106)/2)*Results!$C$45)</f>
        <v>0.63889100255592002</v>
      </c>
      <c r="II108" s="45">
        <f>IF(AND((II104/II88*9.8*Results!$C$45)-(II100*Results!$C$45)&lt;=0,IH109&lt;=0),0,(IH106+(II106-IH106)/2)*Results!$C$45)</f>
        <v>0.63866314692307036</v>
      </c>
      <c r="IJ108" s="45">
        <f>IF(AND((IJ104/IJ88*9.8*Results!$C$45)-(IJ100*Results!$C$45)&lt;=0,II109&lt;=0),0,(II106+(IJ106-II106)/2)*Results!$C$45)</f>
        <v>0.63844319886003564</v>
      </c>
      <c r="IK108" s="45">
        <f>IF(AND((IK104/IK88*9.8*Results!$C$45)-(IK100*Results!$C$45)&lt;=0,IJ109&lt;=0),0,(IJ106+(IK106-IJ106)/2)*Results!$C$45)</f>
        <v>0.63823115559203547</v>
      </c>
      <c r="IL108" s="45">
        <f>IF(AND((IL104/IL88*9.8*Results!$C$45)-(IL100*Results!$C$45)&lt;=0,IK109&lt;=0),0,(IK106+(IL106-IK106)/2)*Results!$C$45)</f>
        <v>0.63802701444215515</v>
      </c>
      <c r="IM108" s="45">
        <f>IF(AND((IM104/IM88*9.8*Results!$C$45)-(IM100*Results!$C$45)&lt;=0,IL109&lt;=0),0,(IL106+(IM106-IL106)/2)*Results!$C$45)</f>
        <v>0.63783077283132172</v>
      </c>
      <c r="IN108" s="45">
        <f>IF(AND((IN104/IN88*9.8*Results!$C$45)-(IN100*Results!$C$45)&lt;=0,IM109&lt;=0),0,(IM106+(IN106-IM106)/2)*Results!$C$45)</f>
        <v>0.63764242827828799</v>
      </c>
      <c r="IO108" s="45">
        <f>IF(AND((IO104/IO88*9.8*Results!$C$45)-(IO100*Results!$C$45)&lt;=0,IN109&lt;=0),0,(IN106+(IO106-IN106)/2)*Results!$C$45)</f>
        <v>0.63746197839957652</v>
      </c>
      <c r="IP108" s="45">
        <f>IF(AND((IP104/IP88*9.8*Results!$C$45)-(IP100*Results!$C$45)&lt;=0,IO109&lt;=0),0,(IO106+(IP106-IO106)/2)*Results!$C$45)</f>
        <v>0.63728942090943974</v>
      </c>
      <c r="IQ108" s="45">
        <f>IF(AND((IQ104/IQ88*9.8*Results!$C$45)-(IQ100*Results!$C$45)&lt;=0,IP109&lt;=0),0,(IP106+(IQ106-IP106)/2)*Results!$C$45)</f>
        <v>0.63712475361985987</v>
      </c>
      <c r="IR108" s="45">
        <f>IF(AND((IR104/IR88*9.8*Results!$C$45)-(IR100*Results!$C$45)&lt;=0,IQ109&lt;=0),0,(IQ106+(IR106-IQ106)/2)*Results!$C$45)</f>
        <v>0.636967974440525</v>
      </c>
    </row>
    <row r="109" spans="1:252" s="7" customFormat="1" hidden="1" x14ac:dyDescent="0.25">
      <c r="A109" s="164"/>
      <c r="B109" s="2">
        <v>0</v>
      </c>
      <c r="C109" s="45">
        <f>IF(SUM($B$108:C108)&lt;0,0,SUM($B$108:C108))</f>
        <v>28.295749358739478</v>
      </c>
      <c r="D109" s="45">
        <f>IF(SUM($B$108:D108)&lt;0,0,SUM($B$108:D108))</f>
        <v>114.21660844435897</v>
      </c>
      <c r="E109" s="45">
        <f>IF(SUM($B$108:E108)&lt;0,0,SUM($B$108:E108))</f>
        <v>259.86042997251531</v>
      </c>
      <c r="F109" s="45">
        <f>IF(SUM($B$108:F108)&lt;0,0,SUM($B$108:F108))</f>
        <v>467.38743926298298</v>
      </c>
      <c r="G109" s="45">
        <f>IF(SUM($B$108:G108)&lt;0,0,SUM($B$108:G108))</f>
        <v>739.0223425851409</v>
      </c>
      <c r="H109" s="45">
        <f>IF(SUM($B$108:H108)&lt;0,0,SUM($B$108:H108))</f>
        <v>1077.0561774505591</v>
      </c>
      <c r="I109" s="45">
        <f>IF(SUM($B$108:I108)&lt;0,0,SUM($B$108:I108))</f>
        <v>1483.8478409573665</v>
      </c>
      <c r="J109" s="45">
        <f>IF(SUM($B$108:J108)&lt;0,0,SUM($B$108:J108))</f>
        <v>1961.8252227685402</v>
      </c>
      <c r="K109" s="45">
        <f>IF(SUM($B$108:K108)&lt;0,0,SUM($B$108:K108))</f>
        <v>2513.485858299382</v>
      </c>
      <c r="L109" s="45">
        <f>IF(SUM($B$108:L108)&lt;0,0,SUM($B$108:L108))</f>
        <v>3141.3970074839453</v>
      </c>
      <c r="M109" s="45">
        <f>IF(SUM($B$108:M108)&lt;0,0,SUM($B$108:M108))</f>
        <v>3848.1950469794951</v>
      </c>
      <c r="N109" s="45">
        <f>IF(SUM($B$108:N108)&lt;0,0,SUM($B$108:N108))</f>
        <v>4636.5840532841576</v>
      </c>
      <c r="O109" s="45">
        <f>IF(SUM($B$108:O108)&lt;0,0,SUM($B$108:O108))</f>
        <v>5509.3334370780067</v>
      </c>
      <c r="P109" s="45">
        <f>IF(SUM($B$108:P108)&lt;0,0,SUM($B$108:P108))</f>
        <v>6469.2744656334071</v>
      </c>
      <c r="Q109" s="45">
        <f>IF(SUM($B$108:Q108)&lt;0,0,SUM($B$108:Q108))</f>
        <v>7519.2955105394867</v>
      </c>
      <c r="R109" s="45">
        <f>IF(SUM($B$108:R108)&lt;0,0,SUM($B$108:R108))</f>
        <v>8662.3358053969932</v>
      </c>
      <c r="S109" s="45">
        <f>IF(SUM($B$108:S108)&lt;0,0,SUM($B$108:S108))</f>
        <v>9901.3774790835541</v>
      </c>
      <c r="T109" s="45">
        <f>IF(SUM($B$108:T108)&lt;0,0,SUM($B$108:T108))</f>
        <v>11239.435645951089</v>
      </c>
      <c r="U109" s="45">
        <f>IF(SUM($B$108:U108)&lt;0,0,SUM($B$108:U108))</f>
        <v>12679.546285895538</v>
      </c>
      <c r="V109" s="45">
        <f>IF(SUM($B$108:V108)&lt;0,0,SUM($B$108:V108))</f>
        <v>14224.751591307899</v>
      </c>
      <c r="W109" s="45">
        <f>IF(SUM($B$108:W108)&lt;0,0,SUM($B$108:W108))</f>
        <v>15878.082443573321</v>
      </c>
      <c r="X109" s="45">
        <f>IF(SUM($B$108:X108)&lt;0,0,SUM($B$108:X108))</f>
        <v>17642.537706539551</v>
      </c>
      <c r="Y109" s="45">
        <f>IF(SUM($B$108:Y108)&lt;0,0,SUM($B$108:Y108))</f>
        <v>19521.059979565514</v>
      </c>
      <c r="Z109" s="45">
        <f>IF(SUM($B$108:Z108)&lt;0,0,SUM($B$108:Z108))</f>
        <v>21516.50735920871</v>
      </c>
      <c r="AA109" s="45">
        <f>IF(SUM($B$108:AA108)&lt;0,0,SUM($B$108:AA108))</f>
        <v>23631.620826931823</v>
      </c>
      <c r="AB109" s="45">
        <f>IF(SUM($B$108:AB108)&lt;0,0,SUM($B$108:AB108))</f>
        <v>25868.986826349494</v>
      </c>
      <c r="AC109" s="45">
        <f>IF(SUM($B$108:AC108)&lt;0,0,SUM($B$108:AC108))</f>
        <v>28230.994689705563</v>
      </c>
      <c r="AD109" s="45">
        <f>IF(SUM($B$108:AD108)&lt;0,0,SUM($B$108:AD108))</f>
        <v>30719.788441529017</v>
      </c>
      <c r="AE109" s="45">
        <f>IF(SUM($B$108:AE108)&lt;0,0,SUM($B$108:AE108))</f>
        <v>33337.212447110804</v>
      </c>
      <c r="AF109" s="45">
        <f>IF(SUM($B$108:AF108)&lt;0,0,SUM($B$108:AF108))</f>
        <v>36084.750955530937</v>
      </c>
      <c r="AG109" s="45">
        <f>IF(SUM($B$108:AG108)&lt;0,0,SUM($B$108:AG108))</f>
        <v>38963.460805933428</v>
      </c>
      <c r="AH109" s="45">
        <f>IF(SUM($B$108:AH108)&lt;0,0,SUM($B$108:AH108))</f>
        <v>41973.897483271743</v>
      </c>
      <c r="AI109" s="45">
        <f>IF(SUM($B$108:AI108)&lt;0,0,SUM($B$108:AI108))</f>
        <v>45116.034220470814</v>
      </c>
      <c r="AJ109" s="45">
        <f>IF(SUM($B$108:AJ108)&lt;0,0,SUM($B$108:AJ108))</f>
        <v>48389.174237100684</v>
      </c>
      <c r="AK109" s="45">
        <f>IF(SUM($B$108:AK108)&lt;0,0,SUM($B$108:AK108))</f>
        <v>51791.856870405507</v>
      </c>
      <c r="AL109" s="45">
        <f>IF(SUM($B$108:AL108)&lt;0,0,SUM($B$108:AL108))</f>
        <v>55321.756998826888</v>
      </c>
      <c r="AM109" s="45">
        <f>IF(SUM($B$108:AM108)&lt;0,0,SUM($B$108:AM108))</f>
        <v>58975.579490248034</v>
      </c>
      <c r="AN109" s="45">
        <f>IF(SUM($B$108:AN108)&lt;0,0,SUM($B$108:AN108))</f>
        <v>62748.949221941693</v>
      </c>
      <c r="AO109" s="45">
        <f>IF(SUM($B$108:AO108)&lt;0,0,SUM($B$108:AO108))</f>
        <v>66636.298140318991</v>
      </c>
      <c r="AP109" s="45">
        <f>IF(SUM($B$108:AP108)&lt;0,0,SUM($B$108:AP108))</f>
        <v>70630.751052306354</v>
      </c>
      <c r="AQ109" s="45">
        <f>IF(SUM($B$108:AQ108)&lt;0,0,SUM($B$108:AQ108))</f>
        <v>74724.010906736628</v>
      </c>
      <c r="AR109" s="45">
        <f>IF(SUM($B$108:AR108)&lt;0,0,SUM($B$108:AR108))</f>
        <v>78906.247039455557</v>
      </c>
      <c r="AS109" s="45">
        <f>IF(SUM($B$108:AS108)&lt;0,0,SUM($B$108:AS108))</f>
        <v>83165.988022005899</v>
      </c>
      <c r="AT109" s="45">
        <f>IF(SUM($B$108:AT108)&lt;0,0,SUM($B$108:AT108))</f>
        <v>87490.021096337572</v>
      </c>
      <c r="AU109" s="45">
        <f>IF(SUM($B$108:AU108)&lt;0,0,SUM($B$108:AU108))</f>
        <v>91863.300133536453</v>
      </c>
      <c r="AV109" s="45">
        <f>IF(SUM($B$108:AV108)&lt;0,0,SUM($B$108:AV108))</f>
        <v>96268.865702242736</v>
      </c>
      <c r="AW109" s="45">
        <f>IF(SUM($B$108:AW108)&lt;0,0,SUM($B$108:AW108))</f>
        <v>100687.77718394848</v>
      </c>
      <c r="AX109" s="45">
        <f>IF(SUM($B$108:AX108)&lt;0,0,SUM($B$108:AX108))</f>
        <v>105099.05803251045</v>
      </c>
      <c r="AY109" s="45">
        <f>IF(SUM($B$108:AY108)&lt;0,0,SUM($B$108:AY108))</f>
        <v>109487.90254478787</v>
      </c>
      <c r="AZ109" s="45">
        <f>IF(SUM($B$108:AZ108)&lt;0,0,SUM($B$108:AZ108))</f>
        <v>113852.18603057471</v>
      </c>
      <c r="BA109" s="45">
        <f>IF(SUM($B$108:BA108)&lt;0,0,SUM($B$108:BA108))</f>
        <v>118195.43001320072</v>
      </c>
      <c r="BB109" s="45">
        <f>IF(SUM($B$108:BB108)&lt;0,0,SUM($B$108:BB108))</f>
        <v>122491.53671527703</v>
      </c>
      <c r="BC109" s="45">
        <f>IF(SUM($B$108:BC108)&lt;0,0,SUM($B$108:BC108))</f>
        <v>126711.36488827033</v>
      </c>
      <c r="BD109" s="45">
        <f>IF(SUM($B$108:BD108)&lt;0,0,SUM($B$108:BD108))</f>
        <v>130853.76184933317</v>
      </c>
      <c r="BE109" s="45">
        <f>IF(SUM($B$108:BE108)&lt;0,0,SUM($B$108:BE108))</f>
        <v>134918.82206038231</v>
      </c>
      <c r="BF109" s="45">
        <f>IF(SUM($B$108:BF108)&lt;0,0,SUM($B$108:BF108))</f>
        <v>138906.63876308053</v>
      </c>
      <c r="BG109" s="45">
        <f>IF(SUM($B$108:BG108)&lt;0,0,SUM($B$108:BG108))</f>
        <v>142817.30310161243</v>
      </c>
      <c r="BH109" s="45">
        <f>IF(SUM($B$108:BH108)&lt;0,0,SUM($B$108:BH108))</f>
        <v>146650.90413593719</v>
      </c>
      <c r="BI109" s="45">
        <f>IF(SUM($B$108:BI108)&lt;0,0,SUM($B$108:BI108))</f>
        <v>150407.52885471305</v>
      </c>
      <c r="BJ109" s="45">
        <f>IF(SUM($B$108:BJ108)&lt;0,0,SUM($B$108:BJ108))</f>
        <v>154087.26218789833</v>
      </c>
      <c r="BK109" s="45">
        <f>IF(SUM($B$108:BK108)&lt;0,0,SUM($B$108:BK108))</f>
        <v>157690.1870190333</v>
      </c>
      <c r="BL109" s="45">
        <f>IF(SUM($B$108:BL108)&lt;0,0,SUM($B$108:BL108))</f>
        <v>161216.38507842593</v>
      </c>
      <c r="BM109" s="45">
        <f>IF(SUM($B$108:BM108)&lt;0,0,SUM($B$108:BM108))</f>
        <v>164673.08055653365</v>
      </c>
      <c r="BN109" s="45">
        <f>IF(SUM($B$108:BN108)&lt;0,0,SUM($B$108:BN108))</f>
        <v>168067.69666653441</v>
      </c>
      <c r="BO109" s="45">
        <f>IF(SUM($B$108:BO108)&lt;0,0,SUM($B$108:BO108))</f>
        <v>171400.71572947272</v>
      </c>
      <c r="BP109" s="45">
        <f>IF(SUM($B$108:BP108)&lt;0,0,SUM($B$108:BP108))</f>
        <v>174672.62825527485</v>
      </c>
      <c r="BQ109" s="45">
        <f>IF(SUM($B$108:BQ108)&lt;0,0,SUM($B$108:BQ108))</f>
        <v>177883.93316037167</v>
      </c>
      <c r="BR109" s="45">
        <f>IF(SUM($B$108:BR108)&lt;0,0,SUM($B$108:BR108))</f>
        <v>181035.13807695801</v>
      </c>
      <c r="BS109" s="45">
        <f>IF(SUM($B$108:BS108)&lt;0,0,SUM($B$108:BS108))</f>
        <v>184110.4141210372</v>
      </c>
      <c r="BT109" s="45">
        <f>IF(SUM($B$108:BT108)&lt;0,0,SUM($B$108:BT108))</f>
        <v>187093.75269359612</v>
      </c>
      <c r="BU109" s="45">
        <f>IF(SUM($B$108:BU108)&lt;0,0,SUM($B$108:BU108))</f>
        <v>189985.3093849314</v>
      </c>
      <c r="BV109" s="45">
        <f>IF(SUM($B$108:BV108)&lt;0,0,SUM($B$108:BV108))</f>
        <v>192785.24096310421</v>
      </c>
      <c r="BW109" s="45">
        <f>IF(SUM($B$108:BW108)&lt;0,0,SUM($B$108:BW108))</f>
        <v>195493.70441080927</v>
      </c>
      <c r="BX109" s="45">
        <f>IF(SUM($B$108:BX108)&lt;0,0,SUM($B$108:BX108))</f>
        <v>198110.85793324214</v>
      </c>
      <c r="BY109" s="45">
        <f>IF(SUM($B$108:BY108)&lt;0,0,SUM($B$108:BY108))</f>
        <v>200636.85992119339</v>
      </c>
      <c r="BZ109" s="45">
        <f>IF(SUM($B$108:BZ108)&lt;0,0,SUM($B$108:BZ108))</f>
        <v>203071.87000755186</v>
      </c>
      <c r="CA109" s="45">
        <f>IF(SUM($B$108:CA108)&lt;0,0,SUM($B$108:CA108))</f>
        <v>205416.05013265691</v>
      </c>
      <c r="CB109" s="45">
        <f>IF(SUM($B$108:CB108)&lt;0,0,SUM($B$108:CB108))</f>
        <v>207669.56350222675</v>
      </c>
      <c r="CC109" s="45">
        <f>IF(SUM($B$108:CC108)&lt;0,0,SUM($B$108:CC108))</f>
        <v>209832.57457921933</v>
      </c>
      <c r="CD109" s="45">
        <f>IF(SUM($B$108:CD108)&lt;0,0,SUM($B$108:CD108))</f>
        <v>211905.24906681845</v>
      </c>
      <c r="CE109" s="45">
        <f>IF(SUM($B$108:CE108)&lt;0,0,SUM($B$108:CE108))</f>
        <v>213887.75503935828</v>
      </c>
      <c r="CF109" s="45">
        <f>IF(SUM($B$108:CF108)&lt;0,0,SUM($B$108:CF108))</f>
        <v>215780.26294011879</v>
      </c>
      <c r="CG109" s="45">
        <f>IF(SUM($B$108:CG108)&lt;0,0,SUM($B$108:CG108))</f>
        <v>217582.94441098926</v>
      </c>
      <c r="CH109" s="45">
        <f>IF(SUM($B$108:CH108)&lt;0,0,SUM($B$108:CH108))</f>
        <v>219295.97344401528</v>
      </c>
      <c r="CI109" s="45">
        <f>IF(SUM($B$108:CI108)&lt;0,0,SUM($B$108:CI108))</f>
        <v>220919.52757439736</v>
      </c>
      <c r="CJ109" s="45">
        <f>IF(SUM($B$108:CJ108)&lt;0,0,SUM($B$108:CJ108))</f>
        <v>222453.78665720066</v>
      </c>
      <c r="CK109" s="45">
        <f>IF(SUM($B$108:CK108)&lt;0,0,SUM($B$108:CK108))</f>
        <v>223898.93157529749</v>
      </c>
      <c r="CL109" s="45">
        <f>IF(SUM($B$108:CL108)&lt;0,0,SUM($B$108:CL108))</f>
        <v>225255.14669403571</v>
      </c>
      <c r="CM109" s="45">
        <f>IF(SUM($B$108:CM108)&lt;0,0,SUM($B$108:CM108))</f>
        <v>226522.61980413063</v>
      </c>
      <c r="CN109" s="45">
        <f>IF(SUM($B$108:CN108)&lt;0,0,SUM($B$108:CN108))</f>
        <v>227701.54079998951</v>
      </c>
      <c r="CO109" s="45">
        <f>IF(SUM($B$108:CO108)&lt;0,0,SUM($B$108:CO108))</f>
        <v>228792.10289146652</v>
      </c>
      <c r="CP109" s="45">
        <f>IF(SUM($B$108:CP108)&lt;0,0,SUM($B$108:CP108))</f>
        <v>229794.50252933224</v>
      </c>
      <c r="CQ109" s="45">
        <f>IF(SUM($B$108:CQ108)&lt;0,0,SUM($B$108:CQ108))</f>
        <v>230708.94069468626</v>
      </c>
      <c r="CR109" s="45">
        <f>IF(SUM($B$108:CR108)&lt;0,0,SUM($B$108:CR108))</f>
        <v>231535.62282065052</v>
      </c>
      <c r="CS109" s="45">
        <f>IF(SUM($B$108:CS108)&lt;0,0,SUM($B$108:CS108))</f>
        <v>232274.75730276731</v>
      </c>
      <c r="CT109" s="45">
        <f>IF(SUM($B$108:CT108)&lt;0,0,SUM($B$108:CT108))</f>
        <v>232926.55532493957</v>
      </c>
      <c r="CU109" s="45">
        <f>IF(SUM($B$108:CU108)&lt;0,0,SUM($B$108:CU108))</f>
        <v>233515.20438818313</v>
      </c>
      <c r="CV109" s="45">
        <f>IF(SUM($B$108:CV108)&lt;0,0,SUM($B$108:CV108))</f>
        <v>234065.30369831412</v>
      </c>
      <c r="CW109" s="45">
        <f>IF(SUM($B$108:CW108)&lt;0,0,SUM($B$108:CW108))</f>
        <v>234577.90627388604</v>
      </c>
      <c r="CX109" s="45">
        <f>IF(SUM($B$108:CX108)&lt;0,0,SUM($B$108:CX108))</f>
        <v>235054.10146865665</v>
      </c>
      <c r="CY109" s="45">
        <f>IF(SUM($B$108:CY108)&lt;0,0,SUM($B$108:CY108))</f>
        <v>235495.01475734077</v>
      </c>
      <c r="CZ109" s="45">
        <f>IF(SUM($B$108:CZ108)&lt;0,0,SUM($B$108:CZ108))</f>
        <v>235901.8075600765</v>
      </c>
      <c r="DA109" s="45">
        <f>IF(SUM($B$108:DA108)&lt;0,0,SUM($B$108:DA108))</f>
        <v>236275.68180885681</v>
      </c>
      <c r="DB109" s="45">
        <f>IF(SUM($B$108:DB108)&lt;0,0,SUM($B$108:DB108))</f>
        <v>236617.88150308721</v>
      </c>
      <c r="DC109" s="45">
        <f>IF(SUM($B$108:DC108)&lt;0,0,SUM($B$108:DC108))</f>
        <v>236929.69439559433</v>
      </c>
      <c r="DD109" s="45">
        <f>IF(SUM($B$108:DD108)&lt;0,0,SUM($B$108:DD108))</f>
        <v>237212.4537151742</v>
      </c>
      <c r="DE109" s="45">
        <f>IF(SUM($B$108:DE108)&lt;0,0,SUM($B$108:DE108))</f>
        <v>237467.54175475106</v>
      </c>
      <c r="DF109" s="45">
        <f>IF(SUM($B$108:DF108)&lt;0,0,SUM($B$108:DF108))</f>
        <v>237696.39359160769</v>
      </c>
      <c r="DG109" s="45">
        <f>IF(SUM($B$108:DG108)&lt;0,0,SUM($B$108:DG108))</f>
        <v>237900.497564077</v>
      </c>
      <c r="DH109" s="45">
        <f>IF(SUM($B$108:DH108)&lt;0,0,SUM($B$108:DH108))</f>
        <v>238081.39934320044</v>
      </c>
      <c r="DI109" s="45">
        <f>IF(SUM($B$108:DI108)&lt;0,0,SUM($B$108:DI108))</f>
        <v>238240.70622862378</v>
      </c>
      <c r="DJ109" s="45">
        <f>IF(SUM($B$108:DJ108)&lt;0,0,SUM($B$108:DJ108))</f>
        <v>238380.08801938195</v>
      </c>
      <c r="DK109" s="45">
        <f>IF(SUM($B$108:DK108)&lt;0,0,SUM($B$108:DK108))</f>
        <v>238501.28364440447</v>
      </c>
      <c r="DL109" s="45">
        <f>IF(SUM($B$108:DL108)&lt;0,0,SUM($B$108:DL108))</f>
        <v>238606.10618120103</v>
      </c>
      <c r="DM109" s="45">
        <f>IF(SUM($B$108:DM108)&lt;0,0,SUM($B$108:DM108))</f>
        <v>238696.44249718633</v>
      </c>
      <c r="DN109" s="45">
        <f>IF(SUM($B$108:DN108)&lt;0,0,SUM($B$108:DN108))</f>
        <v>238774.26275373375</v>
      </c>
      <c r="DO109" s="45">
        <f>IF(SUM($B$108:DO108)&lt;0,0,SUM($B$108:DO108))</f>
        <v>238841.62439944988</v>
      </c>
      <c r="DP109" s="45">
        <f>IF(SUM($B$108:DP108)&lt;0,0,SUM($B$108:DP108))</f>
        <v>238900.67665833226</v>
      </c>
      <c r="DQ109" s="45">
        <f>IF(SUM($B$108:DQ108)&lt;0,0,SUM($B$108:DQ108))</f>
        <v>238953.67142545865</v>
      </c>
      <c r="DR109" s="45">
        <f>IF(SUM($B$108:DR108)&lt;0,0,SUM($B$108:DR108))</f>
        <v>239002.96655233015</v>
      </c>
      <c r="DS109" s="45">
        <f>IF(SUM($B$108:DS108)&lt;0,0,SUM($B$108:DS108))</f>
        <v>239051.03161965136</v>
      </c>
      <c r="DT109" s="45">
        <f>IF(SUM($B$108:DT108)&lt;0,0,SUM($B$108:DT108))</f>
        <v>239100.4585264092</v>
      </c>
      <c r="DU109" s="45">
        <f>IF(SUM($B$108:DU108)&lt;0,0,SUM($B$108:DU108))</f>
        <v>239153.97293226188</v>
      </c>
      <c r="DV109" s="45">
        <f>IF(SUM($B$108:DV108)&lt;0,0,SUM($B$108:DV108))</f>
        <v>239214.4443648154</v>
      </c>
      <c r="DW109" s="45">
        <f>IF(SUM($B$108:DW108)&lt;0,0,SUM($B$108:DW108))</f>
        <v>239284.89493560669</v>
      </c>
      <c r="DX109" s="45">
        <f>IF(SUM($B$108:DX108)&lt;0,0,SUM($B$108:DX108))</f>
        <v>239368.51363433985</v>
      </c>
      <c r="DY109" s="45">
        <f>IF(SUM($B$108:DY108)&lt;0,0,SUM($B$108:DY108))</f>
        <v>239468.67185528195</v>
      </c>
      <c r="DZ109" s="45">
        <f>IF(SUM($B$108:DZ108)&lt;0,0,SUM($B$108:DZ108))</f>
        <v>239588.93804381989</v>
      </c>
      <c r="EA109" s="45">
        <f>IF(SUM($B$108:EA108)&lt;0,0,SUM($B$108:EA108))</f>
        <v>239733.09381543542</v>
      </c>
      <c r="EB109" s="45">
        <f>IF(SUM($B$108:EB108)&lt;0,0,SUM($B$108:EB108))</f>
        <v>239905.15698359266</v>
      </c>
      <c r="EC109" s="45">
        <f>IF(SUM($B$108:EC108)&lt;0,0,SUM($B$108:EC108))</f>
        <v>240109.40949128332</v>
      </c>
      <c r="ED109" s="45">
        <f>IF(SUM($B$108:ED108)&lt;0,0,SUM($B$108:ED108))</f>
        <v>240296.74055892887</v>
      </c>
      <c r="EE109" s="45">
        <f>IF(SUM($B$108:EE108)&lt;0,0,SUM($B$108:EE108))</f>
        <v>240416.12128614265</v>
      </c>
      <c r="EF109" s="45">
        <f>IF(SUM($B$108:EF108)&lt;0,0,SUM($B$108:EF108))</f>
        <v>240468.12772834068</v>
      </c>
      <c r="EG109" s="45">
        <f>IF(SUM($B$108:EG108)&lt;0,0,SUM($B$108:EG108))</f>
        <v>240455.910507825</v>
      </c>
      <c r="EH109" s="45">
        <f>IF(SUM($B$108:EH108)&lt;0,0,SUM($B$108:EH108))</f>
        <v>240411.79356075038</v>
      </c>
      <c r="EI109" s="45">
        <f>IF(SUM($B$108:EI108)&lt;0,0,SUM($B$108:EI108))</f>
        <v>240365.31205413683</v>
      </c>
      <c r="EJ109" s="45">
        <f>IF(SUM($B$108:EJ108)&lt;0,0,SUM($B$108:EJ108))</f>
        <v>240316.62149337213</v>
      </c>
      <c r="EK109" s="45">
        <f>IF(SUM($B$108:EK108)&lt;0,0,SUM($B$108:EK108))</f>
        <v>240265.87461388073</v>
      </c>
      <c r="EL109" s="45">
        <f>IF(SUM($B$108:EL108)&lt;0,0,SUM($B$108:EL108))</f>
        <v>240213.2242764387</v>
      </c>
      <c r="EM109" s="45">
        <f>IF(SUM($B$108:EM108)&lt;0,0,SUM($B$108:EM108))</f>
        <v>240158.82636531224</v>
      </c>
      <c r="EN109" s="45">
        <f>IF(SUM($B$108:EN108)&lt;0,0,SUM($B$108:EN108))</f>
        <v>240102.83399262675</v>
      </c>
      <c r="EO109" s="45">
        <f>IF(SUM($B$108:EO108)&lt;0,0,SUM($B$108:EO108))</f>
        <v>240045.40040210524</v>
      </c>
      <c r="EP109" s="45">
        <f>IF(SUM($B$108:EP108)&lt;0,0,SUM($B$108:EP108))</f>
        <v>239986.68187563316</v>
      </c>
      <c r="EQ109" s="45">
        <f>IF(SUM($B$108:EQ108)&lt;0,0,SUM($B$108:EQ108))</f>
        <v>239934.15698970878</v>
      </c>
      <c r="ER109" s="45">
        <f>IF(SUM($B$108:ER108)&lt;0,0,SUM($B$108:ER108))</f>
        <v>239893.62591212537</v>
      </c>
      <c r="ES109" s="45">
        <f>IF(SUM($B$108:ES108)&lt;0,0,SUM($B$108:ES108))</f>
        <v>239862.28352239804</v>
      </c>
      <c r="ET109" s="45">
        <f>IF(SUM($B$108:ET108)&lt;0,0,SUM($B$108:ET108))</f>
        <v>239838.01481853699</v>
      </c>
      <c r="EU109" s="45">
        <f>IF(SUM($B$108:EU108)&lt;0,0,SUM($B$108:EU108))</f>
        <v>239819.22737258824</v>
      </c>
      <c r="EV109" s="45">
        <f>IF(SUM($B$108:EV108)&lt;0,0,SUM($B$108:EV108))</f>
        <v>239804.72224654892</v>
      </c>
      <c r="EW109" s="45">
        <f>IF(SUM($B$108:EW108)&lt;0,0,SUM($B$108:EW108))</f>
        <v>239793.59680391091</v>
      </c>
      <c r="EX109" s="45">
        <f>IF(SUM($B$108:EX108)&lt;0,0,SUM($B$108:EX108))</f>
        <v>239785.17151610955</v>
      </c>
      <c r="EY109" s="45">
        <f>IF(SUM($B$108:EY108)&lt;0,0,SUM($B$108:EY108))</f>
        <v>239778.85270988857</v>
      </c>
      <c r="EZ109" s="45">
        <f>IF(SUM($B$108:EZ108)&lt;0,0,SUM($B$108:EZ108))</f>
        <v>239774.11421244414</v>
      </c>
      <c r="FA109" s="45">
        <f>IF(SUM($B$108:FA108)&lt;0,0,SUM($B$108:FA108))</f>
        <v>239770.63941314744</v>
      </c>
      <c r="FB109" s="45">
        <f>IF(SUM($B$108:FB108)&lt;0,0,SUM($B$108:FB108))</f>
        <v>239768.3437031426</v>
      </c>
      <c r="FC109" s="45">
        <f>IF(SUM($B$108:FC108)&lt;0,0,SUM($B$108:FC108))</f>
        <v>239767.23602708871</v>
      </c>
      <c r="FD109" s="45">
        <f>IF(SUM($B$108:FD108)&lt;0,0,SUM($B$108:FD108))</f>
        <v>239767.32218705214</v>
      </c>
      <c r="FE109" s="45">
        <f>IF(SUM($B$108:FE108)&lt;0,0,SUM($B$108:FE108))</f>
        <v>239768.00624088623</v>
      </c>
      <c r="FF109" s="45">
        <f>IF(SUM($B$108:FF108)&lt;0,0,SUM($B$108:FF108))</f>
        <v>239768.68940803813</v>
      </c>
      <c r="FG109" s="45">
        <f>IF(SUM($B$108:FG108)&lt;0,0,SUM($B$108:FG108))</f>
        <v>239769.37169697069</v>
      </c>
      <c r="FH109" s="45">
        <f>IF(SUM($B$108:FH108)&lt;0,0,SUM($B$108:FH108))</f>
        <v>239770.05311613582</v>
      </c>
      <c r="FI109" s="45">
        <f>IF(SUM($B$108:FI108)&lt;0,0,SUM($B$108:FI108))</f>
        <v>239770.73367397464</v>
      </c>
      <c r="FJ109" s="45">
        <f>IF(SUM($B$108:FJ108)&lt;0,0,SUM($B$108:FJ108))</f>
        <v>239771.4133789175</v>
      </c>
      <c r="FK109" s="45">
        <f>IF(SUM($B$108:FK108)&lt;0,0,SUM($B$108:FK108))</f>
        <v>239772.09223938416</v>
      </c>
      <c r="FL109" s="45">
        <f>IF(SUM($B$108:FL108)&lt;0,0,SUM($B$108:FL108))</f>
        <v>239772.7702637839</v>
      </c>
      <c r="FM109" s="45">
        <f>IF(SUM($B$108:FM108)&lt;0,0,SUM($B$108:FM108))</f>
        <v>239773.44746051554</v>
      </c>
      <c r="FN109" s="45">
        <f>IF(SUM($B$108:FN108)&lt;0,0,SUM($B$108:FN108))</f>
        <v>239774.12383796764</v>
      </c>
      <c r="FO109" s="45">
        <f>IF(SUM($B$108:FO108)&lt;0,0,SUM($B$108:FO108))</f>
        <v>239774.79940451853</v>
      </c>
      <c r="FP109" s="45">
        <f>IF(SUM($B$108:FP108)&lt;0,0,SUM($B$108:FP108))</f>
        <v>239775.47416853646</v>
      </c>
      <c r="FQ109" s="45">
        <f>IF(SUM($B$108:FQ108)&lt;0,0,SUM($B$108:FQ108))</f>
        <v>239776.14813837971</v>
      </c>
      <c r="FR109" s="45">
        <f>IF(SUM($B$108:FR108)&lt;0,0,SUM($B$108:FR108))</f>
        <v>239776.82132239663</v>
      </c>
      <c r="FS109" s="45">
        <f>IF(SUM($B$108:FS108)&lt;0,0,SUM($B$108:FS108))</f>
        <v>239777.49372892585</v>
      </c>
      <c r="FT109" s="45">
        <f>IF(SUM($B$108:FT108)&lt;0,0,SUM($B$108:FT108))</f>
        <v>239778.16536629625</v>
      </c>
      <c r="FU109" s="45">
        <f>IF(SUM($B$108:FU108)&lt;0,0,SUM($B$108:FU108))</f>
        <v>239778.83624282718</v>
      </c>
      <c r="FV109" s="45">
        <f>IF(SUM($B$108:FV108)&lt;0,0,SUM($B$108:FV108))</f>
        <v>239779.50636682851</v>
      </c>
      <c r="FW109" s="45">
        <f>IF(SUM($B$108:FW108)&lt;0,0,SUM($B$108:FW108))</f>
        <v>239780.17574660073</v>
      </c>
      <c r="FX109" s="45">
        <f>IF(SUM($B$108:FX108)&lt;0,0,SUM($B$108:FX108))</f>
        <v>239780.84439043503</v>
      </c>
      <c r="FY109" s="45">
        <f>IF(SUM($B$108:FY108)&lt;0,0,SUM($B$108:FY108))</f>
        <v>239781.5123066135</v>
      </c>
      <c r="FZ109" s="45">
        <f>IF(SUM($B$108:FZ108)&lt;0,0,SUM($B$108:FZ108))</f>
        <v>239782.17950340913</v>
      </c>
      <c r="GA109" s="45">
        <f>IF(SUM($B$108:GA108)&lt;0,0,SUM($B$108:GA108))</f>
        <v>239782.84598908597</v>
      </c>
      <c r="GB109" s="45">
        <f>IF(SUM($B$108:GB108)&lt;0,0,SUM($B$108:GB108))</f>
        <v>239783.51177189915</v>
      </c>
      <c r="GC109" s="45">
        <f>IF(SUM($B$108:GC108)&lt;0,0,SUM($B$108:GC108))</f>
        <v>239784.17686009515</v>
      </c>
      <c r="GD109" s="45">
        <f>IF(SUM($B$108:GD108)&lt;0,0,SUM($B$108:GD108))</f>
        <v>239784.8412619117</v>
      </c>
      <c r="GE109" s="45">
        <f>IF(SUM($B$108:GE108)&lt;0,0,SUM($B$108:GE108))</f>
        <v>239785.50498557804</v>
      </c>
      <c r="GF109" s="45">
        <f>IF(SUM($B$108:GF108)&lt;0,0,SUM($B$108:GF108))</f>
        <v>239786.16803931491</v>
      </c>
      <c r="GG109" s="45">
        <f>IF(SUM($B$108:GG108)&lt;0,0,SUM($B$108:GG108))</f>
        <v>239786.83043133476</v>
      </c>
      <c r="GH109" s="45">
        <f>IF(SUM($B$108:GH108)&lt;0,0,SUM($B$108:GH108))</f>
        <v>239787.49216984175</v>
      </c>
      <c r="GI109" s="45">
        <f>IF(SUM($B$108:GI108)&lt;0,0,SUM($B$108:GI108))</f>
        <v>239788.15326303188</v>
      </c>
      <c r="GJ109" s="45">
        <f>IF(SUM($B$108:GJ108)&lt;0,0,SUM($B$108:GJ108))</f>
        <v>239788.81371909319</v>
      </c>
      <c r="GK109" s="45">
        <f>IF(SUM($B$108:GK108)&lt;0,0,SUM($B$108:GK108))</f>
        <v>239789.4735462057</v>
      </c>
      <c r="GL109" s="45">
        <f>IF(SUM($B$108:GL108)&lt;0,0,SUM($B$108:GL108))</f>
        <v>239790.13275254163</v>
      </c>
      <c r="GM109" s="45">
        <f>IF(SUM($B$108:GM108)&lt;0,0,SUM($B$108:GM108))</f>
        <v>239790.79134626541</v>
      </c>
      <c r="GN109" s="45">
        <f>IF(SUM($B$108:GN108)&lt;0,0,SUM($B$108:GN108))</f>
        <v>239791.44933553392</v>
      </c>
      <c r="GO109" s="45">
        <f>IF(SUM($B$108:GO108)&lt;0,0,SUM($B$108:GO108))</f>
        <v>239792.10672849641</v>
      </c>
      <c r="GP109" s="45">
        <f>IF(SUM($B$108:GP108)&lt;0,0,SUM($B$108:GP108))</f>
        <v>239792.76353329475</v>
      </c>
      <c r="GQ109" s="45">
        <f>IF(SUM($B$108:GQ108)&lt;0,0,SUM($B$108:GQ108))</f>
        <v>239793.41975806348</v>
      </c>
      <c r="GR109" s="45">
        <f>IF(SUM($B$108:GR108)&lt;0,0,SUM($B$108:GR108))</f>
        <v>239794.07541092989</v>
      </c>
      <c r="GS109" s="45">
        <f>IF(SUM($B$108:GS108)&lt;0,0,SUM($B$108:GS108))</f>
        <v>239794.73050001412</v>
      </c>
      <c r="GT109" s="45">
        <f>IF(SUM($B$108:GT108)&lt;0,0,SUM($B$108:GT108))</f>
        <v>239795.38503342931</v>
      </c>
      <c r="GU109" s="45">
        <f>IF(SUM($B$108:GU108)&lt;0,0,SUM($B$108:GU108))</f>
        <v>239796.03901928163</v>
      </c>
      <c r="GV109" s="45">
        <f>IF(SUM($B$108:GV108)&lt;0,0,SUM($B$108:GV108))</f>
        <v>239796.69246567044</v>
      </c>
      <c r="GW109" s="45">
        <f>IF(SUM($B$108:GW108)&lt;0,0,SUM($B$108:GW108))</f>
        <v>239797.34538068838</v>
      </c>
      <c r="GX109" s="45">
        <f>IF(SUM($B$108:GX108)&lt;0,0,SUM($B$108:GX108))</f>
        <v>239797.99777242143</v>
      </c>
      <c r="GY109" s="45">
        <f>IF(SUM($B$108:GY108)&lt;0,0,SUM($B$108:GY108))</f>
        <v>239798.64964894907</v>
      </c>
      <c r="GZ109" s="45">
        <f>IF(SUM($B$108:GZ108)&lt;0,0,SUM($B$108:GZ108))</f>
        <v>239799.3010183443</v>
      </c>
      <c r="HA109" s="45">
        <f>IF(SUM($B$108:HA108)&lt;0,0,SUM($B$108:HA108))</f>
        <v>239799.95188867385</v>
      </c>
      <c r="HB109" s="45">
        <f>IF(SUM($B$108:HB108)&lt;0,0,SUM($B$108:HB108))</f>
        <v>239800.60226799818</v>
      </c>
      <c r="HC109" s="45">
        <f>IF(SUM($B$108:HC108)&lt;0,0,SUM($B$108:HC108))</f>
        <v>239801.25216437166</v>
      </c>
      <c r="HD109" s="45">
        <f>IF(SUM($B$108:HD108)&lt;0,0,SUM($B$108:HD108))</f>
        <v>239801.90158584257</v>
      </c>
      <c r="HE109" s="45">
        <f>IF(SUM($B$108:HE108)&lt;0,0,SUM($B$108:HE108))</f>
        <v>239802.55054045329</v>
      </c>
      <c r="HF109" s="45">
        <f>IF(SUM($B$108:HF108)&lt;0,0,SUM($B$108:HF108))</f>
        <v>239803.19903624034</v>
      </c>
      <c r="HG109" s="45">
        <f>IF(SUM($B$108:HG108)&lt;0,0,SUM($B$108:HG108))</f>
        <v>239803.84708123459</v>
      </c>
      <c r="HH109" s="45">
        <f>IF(SUM($B$108:HH108)&lt;0,0,SUM($B$108:HH108))</f>
        <v>239804.49468346118</v>
      </c>
      <c r="HI109" s="45">
        <f>IF(SUM($B$108:HI108)&lt;0,0,SUM($B$108:HI108))</f>
        <v>239805.14185093975</v>
      </c>
      <c r="HJ109" s="45">
        <f>IF(SUM($B$108:HJ108)&lt;0,0,SUM($B$108:HJ108))</f>
        <v>239805.78859168451</v>
      </c>
      <c r="HK109" s="45">
        <f>IF(SUM($B$108:HK108)&lt;0,0,SUM($B$108:HK108))</f>
        <v>239806.43491370432</v>
      </c>
      <c r="HL109" s="45">
        <f>IF(SUM($B$108:HL108)&lt;0,0,SUM($B$108:HL108))</f>
        <v>239807.08082500283</v>
      </c>
      <c r="HM109" s="45">
        <f>IF(SUM($B$108:HM108)&lt;0,0,SUM($B$108:HM108))</f>
        <v>239807.72633357855</v>
      </c>
      <c r="HN109" s="45">
        <f>IF(SUM($B$108:HN108)&lt;0,0,SUM($B$108:HN108))</f>
        <v>239808.37144742493</v>
      </c>
      <c r="HO109" s="45">
        <f>IF(SUM($B$108:HO108)&lt;0,0,SUM($B$108:HO108))</f>
        <v>239809.01617453049</v>
      </c>
      <c r="HP109" s="45">
        <f>IF(SUM($B$108:HP108)&lt;0,0,SUM($B$108:HP108))</f>
        <v>239809.66052287893</v>
      </c>
      <c r="HQ109" s="45">
        <f>IF(SUM($B$108:HQ108)&lt;0,0,SUM($B$108:HQ108))</f>
        <v>239810.30450044919</v>
      </c>
      <c r="HR109" s="45">
        <f>IF(SUM($B$108:HR108)&lt;0,0,SUM($B$108:HR108))</f>
        <v>239810.94811521555</v>
      </c>
      <c r="HS109" s="45">
        <f>IF(SUM($B$108:HS108)&lt;0,0,SUM($B$108:HS108))</f>
        <v>239811.59137514778</v>
      </c>
      <c r="HT109" s="45">
        <f>IF(SUM($B$108:HT108)&lt;0,0,SUM($B$108:HT108))</f>
        <v>239812.23428821118</v>
      </c>
      <c r="HU109" s="45">
        <f>IF(SUM($B$108:HU108)&lt;0,0,SUM($B$108:HU108))</f>
        <v>239812.87686236671</v>
      </c>
      <c r="HV109" s="45">
        <f>IF(SUM($B$108:HV108)&lt;0,0,SUM($B$108:HV108))</f>
        <v>239813.51910557109</v>
      </c>
      <c r="HW109" s="45">
        <f>IF(SUM($B$108:HW108)&lt;0,0,SUM($B$108:HW108))</f>
        <v>239814.16102577688</v>
      </c>
      <c r="HX109" s="45">
        <f>IF(SUM($B$108:HX108)&lt;0,0,SUM($B$108:HX108))</f>
        <v>239814.80263093259</v>
      </c>
      <c r="HY109" s="45">
        <f>IF(SUM($B$108:HY108)&lt;0,0,SUM($B$108:HY108))</f>
        <v>239815.44392898283</v>
      </c>
      <c r="HZ109" s="45">
        <f>IF(SUM($B$108:HZ108)&lt;0,0,SUM($B$108:HZ108))</f>
        <v>239816.08492786827</v>
      </c>
      <c r="IA109" s="45">
        <f>IF(SUM($B$108:IA108)&lt;0,0,SUM($B$108:IA108))</f>
        <v>239816.72563552586</v>
      </c>
      <c r="IB109" s="45">
        <f>IF(SUM($B$108:IB108)&lt;0,0,SUM($B$108:IB108))</f>
        <v>239817.36605988891</v>
      </c>
      <c r="IC109" s="45">
        <f>IF(SUM($B$108:IC108)&lt;0,0,SUM($B$108:IC108))</f>
        <v>239818.00620888715</v>
      </c>
      <c r="ID109" s="45">
        <f>IF(SUM($B$108:ID108)&lt;0,0,SUM($B$108:ID108))</f>
        <v>239818.64609044685</v>
      </c>
      <c r="IE109" s="45">
        <f>IF(SUM($B$108:IE108)&lt;0,0,SUM($B$108:IE108))</f>
        <v>239819.28571249094</v>
      </c>
      <c r="IF109" s="45">
        <f>IF(SUM($B$108:IF108)&lt;0,0,SUM($B$108:IF108))</f>
        <v>239819.92508293907</v>
      </c>
      <c r="IG109" s="45">
        <f>IF(SUM($B$108:IG108)&lt;0,0,SUM($B$108:IG108))</f>
        <v>239820.56420970769</v>
      </c>
      <c r="IH109" s="45">
        <f>IF(SUM($B$108:IH108)&lt;0,0,SUM($B$108:IH108))</f>
        <v>239821.20310071023</v>
      </c>
      <c r="II109" s="45">
        <f>IF(SUM($B$108:II108)&lt;0,0,SUM($B$108:II108))</f>
        <v>239821.84176385717</v>
      </c>
      <c r="IJ109" s="45">
        <f>IF(SUM($B$108:IJ108)&lt;0,0,SUM($B$108:IJ108))</f>
        <v>239822.48020705604</v>
      </c>
      <c r="IK109" s="45">
        <f>IF(SUM($B$108:IK108)&lt;0,0,SUM($B$108:IK108))</f>
        <v>239823.11843821162</v>
      </c>
      <c r="IL109" s="45">
        <f>IF(SUM($B$108:IL108)&lt;0,0,SUM($B$108:IL108))</f>
        <v>239823.75646522606</v>
      </c>
      <c r="IM109" s="45">
        <f>IF(SUM($B$108:IM108)&lt;0,0,SUM($B$108:IM108))</f>
        <v>239824.39429599891</v>
      </c>
      <c r="IN109" s="45">
        <f>IF(SUM($B$108:IN108)&lt;0,0,SUM($B$108:IN108))</f>
        <v>239825.03193842719</v>
      </c>
      <c r="IO109" s="45">
        <f>IF(SUM($B$108:IO108)&lt;0,0,SUM($B$108:IO108))</f>
        <v>239825.66940040558</v>
      </c>
      <c r="IP109" s="45">
        <f>IF(SUM($B$108:IP108)&lt;0,0,SUM($B$108:IP108))</f>
        <v>239826.30668982648</v>
      </c>
      <c r="IQ109" s="45">
        <f>IF(SUM($B$108:IQ108)&lt;0,0,SUM($B$108:IQ108))</f>
        <v>239826.9438145801</v>
      </c>
      <c r="IR109" s="201">
        <f>IF(SUM($B$108:IR108)&lt;0,0,SUM($B$108:IR108))</f>
        <v>239827.58078255455</v>
      </c>
    </row>
    <row r="110" spans="1:252" s="3" customFormat="1" hidden="1" x14ac:dyDescent="0.25">
      <c r="A110" s="198"/>
      <c r="B110" s="5">
        <v>0</v>
      </c>
      <c r="C110" s="10">
        <f>C109/1000</f>
        <v>2.8295749358739478E-2</v>
      </c>
      <c r="D110" s="10">
        <f t="shared" ref="D110:BO110" si="291">D109/1000</f>
        <v>0.11421660844435896</v>
      </c>
      <c r="E110" s="10">
        <f t="shared" si="291"/>
        <v>0.25986042997251529</v>
      </c>
      <c r="F110" s="10">
        <f t="shared" si="291"/>
        <v>0.46738743926298298</v>
      </c>
      <c r="G110" s="10">
        <f t="shared" si="291"/>
        <v>0.73902234258514088</v>
      </c>
      <c r="H110" s="10">
        <f t="shared" si="291"/>
        <v>1.0770561774505591</v>
      </c>
      <c r="I110" s="10">
        <f t="shared" si="291"/>
        <v>1.4838478409573665</v>
      </c>
      <c r="J110" s="10">
        <f t="shared" si="291"/>
        <v>1.9618252227685402</v>
      </c>
      <c r="K110" s="10">
        <f t="shared" si="291"/>
        <v>2.513485858299382</v>
      </c>
      <c r="L110" s="10">
        <f t="shared" si="291"/>
        <v>3.1413970074839455</v>
      </c>
      <c r="M110" s="10">
        <f t="shared" si="291"/>
        <v>3.848195046979495</v>
      </c>
      <c r="N110" s="10">
        <f t="shared" si="291"/>
        <v>4.6365840532841576</v>
      </c>
      <c r="O110" s="10">
        <f t="shared" si="291"/>
        <v>5.5093334370780065</v>
      </c>
      <c r="P110" s="10">
        <f t="shared" si="291"/>
        <v>6.4692744656334069</v>
      </c>
      <c r="Q110" s="10">
        <f t="shared" si="291"/>
        <v>7.5192955105394867</v>
      </c>
      <c r="R110" s="10">
        <f t="shared" si="291"/>
        <v>8.6623358053969941</v>
      </c>
      <c r="S110" s="10">
        <f t="shared" si="291"/>
        <v>9.9013774790835534</v>
      </c>
      <c r="T110" s="10">
        <f t="shared" si="291"/>
        <v>11.239435645951088</v>
      </c>
      <c r="U110" s="10">
        <f t="shared" si="291"/>
        <v>12.679546285895539</v>
      </c>
      <c r="V110" s="10">
        <f t="shared" si="291"/>
        <v>14.224751591307898</v>
      </c>
      <c r="W110" s="10">
        <f t="shared" si="291"/>
        <v>15.878082443573321</v>
      </c>
      <c r="X110" s="10">
        <f t="shared" si="291"/>
        <v>17.642537706539553</v>
      </c>
      <c r="Y110" s="10">
        <f t="shared" si="291"/>
        <v>19.521059979565514</v>
      </c>
      <c r="Z110" s="10">
        <f t="shared" si="291"/>
        <v>21.51650735920871</v>
      </c>
      <c r="AA110" s="10">
        <f t="shared" si="291"/>
        <v>23.631620826931822</v>
      </c>
      <c r="AB110" s="10">
        <f t="shared" si="291"/>
        <v>25.868986826349495</v>
      </c>
      <c r="AC110" s="10">
        <f t="shared" si="291"/>
        <v>28.230994689705565</v>
      </c>
      <c r="AD110" s="10">
        <f t="shared" si="291"/>
        <v>30.719788441529019</v>
      </c>
      <c r="AE110" s="10">
        <f t="shared" si="291"/>
        <v>33.337212447110801</v>
      </c>
      <c r="AF110" s="10">
        <f t="shared" si="291"/>
        <v>36.084750955530936</v>
      </c>
      <c r="AG110" s="10">
        <f t="shared" si="291"/>
        <v>38.96346080593343</v>
      </c>
      <c r="AH110" s="10">
        <f t="shared" si="291"/>
        <v>41.973897483271742</v>
      </c>
      <c r="AI110" s="10">
        <f t="shared" si="291"/>
        <v>45.116034220470816</v>
      </c>
      <c r="AJ110" s="10">
        <f t="shared" si="291"/>
        <v>48.389174237100683</v>
      </c>
      <c r="AK110" s="10">
        <f t="shared" si="291"/>
        <v>51.79185687040551</v>
      </c>
      <c r="AL110" s="10">
        <f t="shared" si="291"/>
        <v>55.321756998826885</v>
      </c>
      <c r="AM110" s="10">
        <f t="shared" si="291"/>
        <v>58.97557949024803</v>
      </c>
      <c r="AN110" s="10">
        <f t="shared" si="291"/>
        <v>62.748949221941693</v>
      </c>
      <c r="AO110" s="10">
        <f t="shared" si="291"/>
        <v>66.636298140318985</v>
      </c>
      <c r="AP110" s="10">
        <f t="shared" si="291"/>
        <v>70.630751052306351</v>
      </c>
      <c r="AQ110" s="10">
        <f t="shared" si="291"/>
        <v>74.724010906736623</v>
      </c>
      <c r="AR110" s="10">
        <f t="shared" si="291"/>
        <v>78.90624703945555</v>
      </c>
      <c r="AS110" s="10">
        <f t="shared" si="291"/>
        <v>83.165988022005905</v>
      </c>
      <c r="AT110" s="10">
        <f t="shared" si="291"/>
        <v>87.490021096337571</v>
      </c>
      <c r="AU110" s="10">
        <f t="shared" si="291"/>
        <v>91.863300133536455</v>
      </c>
      <c r="AV110" s="10">
        <f t="shared" si="291"/>
        <v>96.268865702242735</v>
      </c>
      <c r="AW110" s="10">
        <f t="shared" si="291"/>
        <v>100.68777718394848</v>
      </c>
      <c r="AX110" s="10">
        <f t="shared" si="291"/>
        <v>105.09905803251046</v>
      </c>
      <c r="AY110" s="10">
        <f t="shared" si="291"/>
        <v>109.48790254478787</v>
      </c>
      <c r="AZ110" s="10">
        <f t="shared" si="291"/>
        <v>113.85218603057471</v>
      </c>
      <c r="BA110" s="10">
        <f t="shared" si="291"/>
        <v>118.19543001320072</v>
      </c>
      <c r="BB110" s="10">
        <f t="shared" si="291"/>
        <v>122.49153671527704</v>
      </c>
      <c r="BC110" s="10">
        <f t="shared" si="291"/>
        <v>126.71136488827032</v>
      </c>
      <c r="BD110" s="10">
        <f t="shared" si="291"/>
        <v>130.85376184933318</v>
      </c>
      <c r="BE110" s="10">
        <f t="shared" si="291"/>
        <v>134.91882206038233</v>
      </c>
      <c r="BF110" s="10">
        <f t="shared" si="291"/>
        <v>138.90663876308054</v>
      </c>
      <c r="BG110" s="10">
        <f t="shared" si="291"/>
        <v>142.81730310161242</v>
      </c>
      <c r="BH110" s="10">
        <f t="shared" si="291"/>
        <v>146.6509041359372</v>
      </c>
      <c r="BI110" s="10">
        <f t="shared" si="291"/>
        <v>150.40752885471304</v>
      </c>
      <c r="BJ110" s="10">
        <f t="shared" si="291"/>
        <v>154.08726218789835</v>
      </c>
      <c r="BK110" s="10">
        <f t="shared" si="291"/>
        <v>157.69018701903329</v>
      </c>
      <c r="BL110" s="10">
        <f t="shared" si="291"/>
        <v>161.21638507842593</v>
      </c>
      <c r="BM110" s="10">
        <f t="shared" si="291"/>
        <v>164.67308055653365</v>
      </c>
      <c r="BN110" s="10">
        <f t="shared" si="291"/>
        <v>168.0676966665344</v>
      </c>
      <c r="BO110" s="10">
        <f t="shared" si="291"/>
        <v>171.40071572947272</v>
      </c>
      <c r="BP110" s="10">
        <f t="shared" ref="BP110:EA110" si="292">BP109/1000</f>
        <v>174.67262825527484</v>
      </c>
      <c r="BQ110" s="10">
        <f t="shared" si="292"/>
        <v>177.88393316037167</v>
      </c>
      <c r="BR110" s="10">
        <f t="shared" si="292"/>
        <v>181.03513807695802</v>
      </c>
      <c r="BS110" s="10">
        <f t="shared" si="292"/>
        <v>184.11041412103719</v>
      </c>
      <c r="BT110" s="10">
        <f t="shared" si="292"/>
        <v>187.09375269359612</v>
      </c>
      <c r="BU110" s="10">
        <f t="shared" si="292"/>
        <v>189.98530938493141</v>
      </c>
      <c r="BV110" s="10">
        <f t="shared" si="292"/>
        <v>192.7852409631042</v>
      </c>
      <c r="BW110" s="10">
        <f t="shared" si="292"/>
        <v>195.49370441080927</v>
      </c>
      <c r="BX110" s="10">
        <f t="shared" si="292"/>
        <v>198.11085793324213</v>
      </c>
      <c r="BY110" s="10">
        <f t="shared" si="292"/>
        <v>200.63685992119338</v>
      </c>
      <c r="BZ110" s="10">
        <f t="shared" si="292"/>
        <v>203.07187000755187</v>
      </c>
      <c r="CA110" s="10">
        <f t="shared" si="292"/>
        <v>205.41605013265692</v>
      </c>
      <c r="CB110" s="10">
        <f t="shared" si="292"/>
        <v>207.66956350222677</v>
      </c>
      <c r="CC110" s="10">
        <f t="shared" si="292"/>
        <v>209.83257457921934</v>
      </c>
      <c r="CD110" s="10">
        <f t="shared" si="292"/>
        <v>211.90524906681844</v>
      </c>
      <c r="CE110" s="10">
        <f t="shared" si="292"/>
        <v>213.88775503935827</v>
      </c>
      <c r="CF110" s="10">
        <f t="shared" si="292"/>
        <v>215.78026294011877</v>
      </c>
      <c r="CG110" s="10">
        <f t="shared" si="292"/>
        <v>217.58294441098926</v>
      </c>
      <c r="CH110" s="10">
        <f t="shared" si="292"/>
        <v>219.29597344401529</v>
      </c>
      <c r="CI110" s="10">
        <f t="shared" si="292"/>
        <v>220.91952757439736</v>
      </c>
      <c r="CJ110" s="10">
        <f t="shared" si="292"/>
        <v>222.45378665720065</v>
      </c>
      <c r="CK110" s="10">
        <f t="shared" si="292"/>
        <v>223.8989315752975</v>
      </c>
      <c r="CL110" s="10">
        <f t="shared" si="292"/>
        <v>225.25514669403572</v>
      </c>
      <c r="CM110" s="10">
        <f t="shared" si="292"/>
        <v>226.52261980413064</v>
      </c>
      <c r="CN110" s="10">
        <f t="shared" si="292"/>
        <v>227.70154079998952</v>
      </c>
      <c r="CO110" s="10">
        <f t="shared" si="292"/>
        <v>228.79210289146653</v>
      </c>
      <c r="CP110" s="10">
        <f t="shared" si="292"/>
        <v>229.79450252933225</v>
      </c>
      <c r="CQ110" s="10">
        <f t="shared" si="292"/>
        <v>230.70894069468625</v>
      </c>
      <c r="CR110" s="10">
        <f t="shared" si="292"/>
        <v>231.53562282065053</v>
      </c>
      <c r="CS110" s="10">
        <f t="shared" si="292"/>
        <v>232.27475730276731</v>
      </c>
      <c r="CT110" s="10">
        <f t="shared" si="292"/>
        <v>232.92655532493959</v>
      </c>
      <c r="CU110" s="10">
        <f t="shared" si="292"/>
        <v>233.51520438818312</v>
      </c>
      <c r="CV110" s="10">
        <f t="shared" si="292"/>
        <v>234.06530369831412</v>
      </c>
      <c r="CW110" s="10">
        <f t="shared" si="292"/>
        <v>234.57790627388604</v>
      </c>
      <c r="CX110" s="10">
        <f t="shared" si="292"/>
        <v>235.05410146865665</v>
      </c>
      <c r="CY110" s="10">
        <f t="shared" si="292"/>
        <v>235.49501475734078</v>
      </c>
      <c r="CZ110" s="10">
        <f t="shared" si="292"/>
        <v>235.90180756007649</v>
      </c>
      <c r="DA110" s="10">
        <f t="shared" si="292"/>
        <v>236.2756818088568</v>
      </c>
      <c r="DB110" s="10">
        <f t="shared" si="292"/>
        <v>236.6178815030872</v>
      </c>
      <c r="DC110" s="10">
        <f t="shared" si="292"/>
        <v>236.92969439559434</v>
      </c>
      <c r="DD110" s="10">
        <f t="shared" si="292"/>
        <v>237.21245371517421</v>
      </c>
      <c r="DE110" s="10">
        <f t="shared" si="292"/>
        <v>237.46754175475107</v>
      </c>
      <c r="DF110" s="10">
        <f t="shared" si="292"/>
        <v>237.69639359160769</v>
      </c>
      <c r="DG110" s="10">
        <f t="shared" si="292"/>
        <v>237.900497564077</v>
      </c>
      <c r="DH110" s="10">
        <f t="shared" si="292"/>
        <v>238.08139934320045</v>
      </c>
      <c r="DI110" s="10">
        <f t="shared" si="292"/>
        <v>238.24070622862376</v>
      </c>
      <c r="DJ110" s="10">
        <f t="shared" si="292"/>
        <v>238.38008801938196</v>
      </c>
      <c r="DK110" s="10">
        <f t="shared" si="292"/>
        <v>238.50128364440445</v>
      </c>
      <c r="DL110" s="10">
        <f t="shared" si="292"/>
        <v>238.60610618120103</v>
      </c>
      <c r="DM110" s="10">
        <f t="shared" si="292"/>
        <v>238.69644249718633</v>
      </c>
      <c r="DN110" s="10">
        <f t="shared" si="292"/>
        <v>238.77426275373375</v>
      </c>
      <c r="DO110" s="10">
        <f t="shared" si="292"/>
        <v>238.84162439944987</v>
      </c>
      <c r="DP110" s="10">
        <f t="shared" si="292"/>
        <v>238.90067665833226</v>
      </c>
      <c r="DQ110" s="10">
        <f t="shared" si="292"/>
        <v>238.95367142545865</v>
      </c>
      <c r="DR110" s="10">
        <f t="shared" si="292"/>
        <v>239.00296655233015</v>
      </c>
      <c r="DS110" s="10">
        <f t="shared" si="292"/>
        <v>239.05103161965135</v>
      </c>
      <c r="DT110" s="10">
        <f t="shared" si="292"/>
        <v>239.1004585264092</v>
      </c>
      <c r="DU110" s="10">
        <f t="shared" si="292"/>
        <v>239.15397293226189</v>
      </c>
      <c r="DV110" s="10">
        <f t="shared" si="292"/>
        <v>239.21444436481539</v>
      </c>
      <c r="DW110" s="10">
        <f t="shared" si="292"/>
        <v>239.2848949356067</v>
      </c>
      <c r="DX110" s="10">
        <f t="shared" si="292"/>
        <v>239.36851363433985</v>
      </c>
      <c r="DY110" s="10">
        <f t="shared" si="292"/>
        <v>239.46867185528194</v>
      </c>
      <c r="DZ110" s="10">
        <f t="shared" si="292"/>
        <v>239.58893804381989</v>
      </c>
      <c r="EA110" s="10">
        <f t="shared" si="292"/>
        <v>239.73309381543541</v>
      </c>
      <c r="EB110" s="10">
        <f t="shared" ref="EB110:GM110" si="293">EB109/1000</f>
        <v>239.90515698359266</v>
      </c>
      <c r="EC110" s="10">
        <f t="shared" si="293"/>
        <v>240.10940949128332</v>
      </c>
      <c r="ED110" s="10">
        <f t="shared" si="293"/>
        <v>240.29674055892886</v>
      </c>
      <c r="EE110" s="10">
        <f t="shared" si="293"/>
        <v>240.41612128614264</v>
      </c>
      <c r="EF110" s="10">
        <f t="shared" si="293"/>
        <v>240.46812772834068</v>
      </c>
      <c r="EG110" s="10">
        <f t="shared" si="293"/>
        <v>240.455910507825</v>
      </c>
      <c r="EH110" s="10">
        <f t="shared" si="293"/>
        <v>240.41179356075037</v>
      </c>
      <c r="EI110" s="10">
        <f t="shared" si="293"/>
        <v>240.36531205413684</v>
      </c>
      <c r="EJ110" s="10">
        <f t="shared" si="293"/>
        <v>240.31662149337214</v>
      </c>
      <c r="EK110" s="10">
        <f t="shared" si="293"/>
        <v>240.26587461388073</v>
      </c>
      <c r="EL110" s="10">
        <f t="shared" si="293"/>
        <v>240.21322427643869</v>
      </c>
      <c r="EM110" s="10">
        <f t="shared" si="293"/>
        <v>240.15882636531225</v>
      </c>
      <c r="EN110" s="10">
        <f t="shared" si="293"/>
        <v>240.10283399262676</v>
      </c>
      <c r="EO110" s="10">
        <f t="shared" si="293"/>
        <v>240.04540040210523</v>
      </c>
      <c r="EP110" s="10">
        <f t="shared" si="293"/>
        <v>239.98668187563317</v>
      </c>
      <c r="EQ110" s="10">
        <f t="shared" si="293"/>
        <v>239.93415698970878</v>
      </c>
      <c r="ER110" s="10">
        <f t="shared" si="293"/>
        <v>239.89362591212537</v>
      </c>
      <c r="ES110" s="10">
        <f t="shared" si="293"/>
        <v>239.86228352239803</v>
      </c>
      <c r="ET110" s="10">
        <f t="shared" si="293"/>
        <v>239.838014818537</v>
      </c>
      <c r="EU110" s="10">
        <f t="shared" si="293"/>
        <v>239.81922737258824</v>
      </c>
      <c r="EV110" s="10">
        <f t="shared" si="293"/>
        <v>239.80472224654892</v>
      </c>
      <c r="EW110" s="10">
        <f t="shared" si="293"/>
        <v>239.7935968039109</v>
      </c>
      <c r="EX110" s="10">
        <f t="shared" si="293"/>
        <v>239.78517151610956</v>
      </c>
      <c r="EY110" s="10">
        <f t="shared" si="293"/>
        <v>239.77885270988855</v>
      </c>
      <c r="EZ110" s="10">
        <f t="shared" si="293"/>
        <v>239.77411421244415</v>
      </c>
      <c r="FA110" s="10">
        <f t="shared" si="293"/>
        <v>239.77063941314745</v>
      </c>
      <c r="FB110" s="10">
        <f t="shared" si="293"/>
        <v>239.76834370314259</v>
      </c>
      <c r="FC110" s="10">
        <f t="shared" si="293"/>
        <v>239.76723602708873</v>
      </c>
      <c r="FD110" s="10">
        <f t="shared" si="293"/>
        <v>239.76732218705214</v>
      </c>
      <c r="FE110" s="10">
        <f t="shared" si="293"/>
        <v>239.76800624088622</v>
      </c>
      <c r="FF110" s="10">
        <f t="shared" si="293"/>
        <v>239.76868940803814</v>
      </c>
      <c r="FG110" s="10">
        <f t="shared" si="293"/>
        <v>239.76937169697069</v>
      </c>
      <c r="FH110" s="10">
        <f t="shared" si="293"/>
        <v>239.77005311613581</v>
      </c>
      <c r="FI110" s="10">
        <f t="shared" si="293"/>
        <v>239.77073367397463</v>
      </c>
      <c r="FJ110" s="10">
        <f t="shared" si="293"/>
        <v>239.77141337891749</v>
      </c>
      <c r="FK110" s="10">
        <f t="shared" si="293"/>
        <v>239.77209223938416</v>
      </c>
      <c r="FL110" s="10">
        <f t="shared" si="293"/>
        <v>239.77277026378388</v>
      </c>
      <c r="FM110" s="10">
        <f t="shared" si="293"/>
        <v>239.77344746051554</v>
      </c>
      <c r="FN110" s="10">
        <f t="shared" si="293"/>
        <v>239.77412383796764</v>
      </c>
      <c r="FO110" s="10">
        <f t="shared" si="293"/>
        <v>239.77479940451855</v>
      </c>
      <c r="FP110" s="10">
        <f t="shared" si="293"/>
        <v>239.77547416853645</v>
      </c>
      <c r="FQ110" s="10">
        <f t="shared" si="293"/>
        <v>239.77614813837971</v>
      </c>
      <c r="FR110" s="10">
        <f t="shared" si="293"/>
        <v>239.77682132239664</v>
      </c>
      <c r="FS110" s="10">
        <f t="shared" si="293"/>
        <v>239.77749372892586</v>
      </c>
      <c r="FT110" s="10">
        <f t="shared" si="293"/>
        <v>239.77816536629624</v>
      </c>
      <c r="FU110" s="10">
        <f t="shared" si="293"/>
        <v>239.77883624282717</v>
      </c>
      <c r="FV110" s="10">
        <f t="shared" si="293"/>
        <v>239.77950636682851</v>
      </c>
      <c r="FW110" s="10">
        <f t="shared" si="293"/>
        <v>239.78017574660072</v>
      </c>
      <c r="FX110" s="10">
        <f t="shared" si="293"/>
        <v>239.78084439043502</v>
      </c>
      <c r="FY110" s="10">
        <f t="shared" si="293"/>
        <v>239.78151230661351</v>
      </c>
      <c r="FZ110" s="10">
        <f t="shared" si="293"/>
        <v>239.78217950340914</v>
      </c>
      <c r="GA110" s="10">
        <f t="shared" si="293"/>
        <v>239.78284598908596</v>
      </c>
      <c r="GB110" s="10">
        <f t="shared" si="293"/>
        <v>239.78351177189916</v>
      </c>
      <c r="GC110" s="10">
        <f t="shared" si="293"/>
        <v>239.78417686009516</v>
      </c>
      <c r="GD110" s="10">
        <f t="shared" si="293"/>
        <v>239.78484126191171</v>
      </c>
      <c r="GE110" s="10">
        <f t="shared" si="293"/>
        <v>239.78550498557803</v>
      </c>
      <c r="GF110" s="10">
        <f t="shared" si="293"/>
        <v>239.7861680393149</v>
      </c>
      <c r="GG110" s="10">
        <f t="shared" si="293"/>
        <v>239.78683043133475</v>
      </c>
      <c r="GH110" s="10">
        <f t="shared" si="293"/>
        <v>239.78749216984176</v>
      </c>
      <c r="GI110" s="10">
        <f t="shared" si="293"/>
        <v>239.78815326303189</v>
      </c>
      <c r="GJ110" s="10">
        <f t="shared" si="293"/>
        <v>239.78881371909318</v>
      </c>
      <c r="GK110" s="10">
        <f t="shared" si="293"/>
        <v>239.7894735462057</v>
      </c>
      <c r="GL110" s="10">
        <f t="shared" si="293"/>
        <v>239.79013275254164</v>
      </c>
      <c r="GM110" s="10">
        <f t="shared" si="293"/>
        <v>239.79079134626542</v>
      </c>
      <c r="GN110" s="10">
        <f t="shared" ref="GN110:IR110" si="294">GN109/1000</f>
        <v>239.79144933553391</v>
      </c>
      <c r="GO110" s="10">
        <f t="shared" si="294"/>
        <v>239.79210672849641</v>
      </c>
      <c r="GP110" s="10">
        <f t="shared" si="294"/>
        <v>239.79276353329476</v>
      </c>
      <c r="GQ110" s="10">
        <f t="shared" si="294"/>
        <v>239.79341975806349</v>
      </c>
      <c r="GR110" s="10">
        <f t="shared" si="294"/>
        <v>239.79407541092988</v>
      </c>
      <c r="GS110" s="10">
        <f t="shared" si="294"/>
        <v>239.79473050001411</v>
      </c>
      <c r="GT110" s="10">
        <f t="shared" si="294"/>
        <v>239.79538503342931</v>
      </c>
      <c r="GU110" s="10">
        <f t="shared" si="294"/>
        <v>239.79603901928164</v>
      </c>
      <c r="GV110" s="10">
        <f t="shared" si="294"/>
        <v>239.79669246567045</v>
      </c>
      <c r="GW110" s="10">
        <f t="shared" si="294"/>
        <v>239.79734538068837</v>
      </c>
      <c r="GX110" s="10">
        <f t="shared" si="294"/>
        <v>239.79799777242144</v>
      </c>
      <c r="GY110" s="10">
        <f t="shared" si="294"/>
        <v>239.79864964894907</v>
      </c>
      <c r="GZ110" s="10">
        <f t="shared" si="294"/>
        <v>239.79930101834429</v>
      </c>
      <c r="HA110" s="10">
        <f t="shared" si="294"/>
        <v>239.79995188867386</v>
      </c>
      <c r="HB110" s="10">
        <f t="shared" si="294"/>
        <v>239.80060226799819</v>
      </c>
      <c r="HC110" s="10">
        <f t="shared" si="294"/>
        <v>239.80125216437165</v>
      </c>
      <c r="HD110" s="10">
        <f t="shared" si="294"/>
        <v>239.80190158584256</v>
      </c>
      <c r="HE110" s="10">
        <f t="shared" si="294"/>
        <v>239.8025505404533</v>
      </c>
      <c r="HF110" s="10">
        <f t="shared" si="294"/>
        <v>239.80319903624036</v>
      </c>
      <c r="HG110" s="10">
        <f t="shared" si="294"/>
        <v>239.80384708123458</v>
      </c>
      <c r="HH110" s="10">
        <f t="shared" si="294"/>
        <v>239.80449468346117</v>
      </c>
      <c r="HI110" s="10">
        <f t="shared" si="294"/>
        <v>239.80514185093975</v>
      </c>
      <c r="HJ110" s="10">
        <f t="shared" si="294"/>
        <v>239.80578859168452</v>
      </c>
      <c r="HK110" s="10">
        <f t="shared" si="294"/>
        <v>239.80643491370432</v>
      </c>
      <c r="HL110" s="10">
        <f t="shared" si="294"/>
        <v>239.80708082500283</v>
      </c>
      <c r="HM110" s="10">
        <f t="shared" si="294"/>
        <v>239.80772633357856</v>
      </c>
      <c r="HN110" s="10">
        <f t="shared" si="294"/>
        <v>239.80837144742492</v>
      </c>
      <c r="HO110" s="10">
        <f t="shared" si="294"/>
        <v>239.80901617453048</v>
      </c>
      <c r="HP110" s="10">
        <f t="shared" si="294"/>
        <v>239.80966052287891</v>
      </c>
      <c r="HQ110" s="10">
        <f t="shared" si="294"/>
        <v>239.81030450044918</v>
      </c>
      <c r="HR110" s="10">
        <f t="shared" si="294"/>
        <v>239.81094811521555</v>
      </c>
      <c r="HS110" s="10">
        <f t="shared" si="294"/>
        <v>239.81159137514777</v>
      </c>
      <c r="HT110" s="10">
        <f t="shared" si="294"/>
        <v>239.81223428821119</v>
      </c>
      <c r="HU110" s="10">
        <f t="shared" si="294"/>
        <v>239.81287686236672</v>
      </c>
      <c r="HV110" s="10">
        <f t="shared" si="294"/>
        <v>239.81351910557109</v>
      </c>
      <c r="HW110" s="10">
        <f t="shared" si="294"/>
        <v>239.81416102577688</v>
      </c>
      <c r="HX110" s="10">
        <f t="shared" si="294"/>
        <v>239.8148026309326</v>
      </c>
      <c r="HY110" s="10">
        <f t="shared" si="294"/>
        <v>239.81544392898283</v>
      </c>
      <c r="HZ110" s="10">
        <f t="shared" si="294"/>
        <v>239.81608492786827</v>
      </c>
      <c r="IA110" s="10">
        <f t="shared" si="294"/>
        <v>239.81672563552587</v>
      </c>
      <c r="IB110" s="10">
        <f t="shared" si="294"/>
        <v>239.81736605988891</v>
      </c>
      <c r="IC110" s="10">
        <f t="shared" si="294"/>
        <v>239.81800620888714</v>
      </c>
      <c r="ID110" s="10">
        <f t="shared" si="294"/>
        <v>239.81864609044686</v>
      </c>
      <c r="IE110" s="10">
        <f t="shared" si="294"/>
        <v>239.81928571249094</v>
      </c>
      <c r="IF110" s="10">
        <f t="shared" si="294"/>
        <v>239.81992508293908</v>
      </c>
      <c r="IG110" s="10">
        <f t="shared" si="294"/>
        <v>239.8205642097077</v>
      </c>
      <c r="IH110" s="10">
        <f t="shared" si="294"/>
        <v>239.82120310071022</v>
      </c>
      <c r="II110" s="10">
        <f t="shared" si="294"/>
        <v>239.82184176385718</v>
      </c>
      <c r="IJ110" s="10">
        <f t="shared" si="294"/>
        <v>239.82248020705603</v>
      </c>
      <c r="IK110" s="10">
        <f t="shared" si="294"/>
        <v>239.82311843821162</v>
      </c>
      <c r="IL110" s="10">
        <f t="shared" si="294"/>
        <v>239.82375646522607</v>
      </c>
      <c r="IM110" s="10">
        <f t="shared" si="294"/>
        <v>239.8243942959989</v>
      </c>
      <c r="IN110" s="10">
        <f t="shared" si="294"/>
        <v>239.82503193842717</v>
      </c>
      <c r="IO110" s="10">
        <f t="shared" si="294"/>
        <v>239.82566940040559</v>
      </c>
      <c r="IP110" s="10">
        <f t="shared" si="294"/>
        <v>239.82630668982648</v>
      </c>
      <c r="IQ110" s="10">
        <f t="shared" si="294"/>
        <v>239.82694381458009</v>
      </c>
      <c r="IR110" s="10">
        <f t="shared" si="294"/>
        <v>239.82758078255455</v>
      </c>
    </row>
    <row r="111" spans="1:252" s="7" customFormat="1" ht="8.1" hidden="1" customHeight="1" x14ac:dyDescent="0.25">
      <c r="A111" s="166"/>
      <c r="B111" s="20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6"/>
      <c r="CP111" s="206"/>
      <c r="CQ111" s="206"/>
      <c r="CR111" s="206"/>
      <c r="CS111" s="206"/>
      <c r="CT111" s="206"/>
      <c r="CU111" s="206"/>
      <c r="CV111" s="206"/>
      <c r="CW111" s="206"/>
      <c r="CX111" s="206"/>
      <c r="CY111" s="206"/>
      <c r="CZ111" s="206"/>
      <c r="DA111" s="206"/>
      <c r="DB111" s="206"/>
      <c r="DC111" s="206"/>
      <c r="DD111" s="206"/>
      <c r="DE111" s="206"/>
      <c r="DF111" s="206"/>
      <c r="DG111" s="206"/>
      <c r="DH111" s="206"/>
      <c r="DI111" s="206"/>
      <c r="DJ111" s="206"/>
      <c r="DK111" s="206"/>
      <c r="DL111" s="206"/>
      <c r="DM111" s="206"/>
      <c r="DN111" s="206"/>
      <c r="DO111" s="206"/>
      <c r="DP111" s="206"/>
      <c r="DQ111" s="206"/>
      <c r="DR111" s="206"/>
      <c r="DS111" s="206"/>
      <c r="DT111" s="206"/>
      <c r="DU111" s="206"/>
      <c r="DV111" s="206"/>
      <c r="DW111" s="206"/>
      <c r="DX111" s="206"/>
      <c r="DY111" s="206"/>
      <c r="DZ111" s="206"/>
      <c r="EA111" s="206"/>
      <c r="EB111" s="206"/>
      <c r="EC111" s="206"/>
      <c r="ED111" s="206"/>
      <c r="EE111" s="206"/>
      <c r="EF111" s="206"/>
      <c r="EG111" s="206"/>
      <c r="EH111" s="206"/>
      <c r="EI111" s="206"/>
      <c r="EJ111" s="206"/>
      <c r="EK111" s="206"/>
      <c r="EL111" s="206"/>
      <c r="EM111" s="206"/>
      <c r="EN111" s="206"/>
      <c r="EO111" s="206"/>
      <c r="EP111" s="206"/>
      <c r="EQ111" s="206"/>
      <c r="ER111" s="206"/>
      <c r="ES111" s="206"/>
      <c r="ET111" s="206"/>
      <c r="EU111" s="206"/>
      <c r="EV111" s="206"/>
      <c r="EW111" s="206"/>
      <c r="EX111" s="206"/>
      <c r="EY111" s="206"/>
      <c r="EZ111" s="206"/>
      <c r="FA111" s="206"/>
      <c r="FB111" s="206"/>
      <c r="FC111" s="206"/>
      <c r="FD111" s="206"/>
      <c r="FE111" s="206"/>
      <c r="FF111" s="206"/>
      <c r="FG111" s="206"/>
      <c r="FH111" s="206"/>
      <c r="FI111" s="206"/>
      <c r="FJ111" s="206"/>
      <c r="FK111" s="206"/>
      <c r="FL111" s="206"/>
      <c r="FM111" s="206"/>
      <c r="FN111" s="206"/>
      <c r="FO111" s="206"/>
      <c r="FP111" s="206"/>
      <c r="FQ111" s="206"/>
      <c r="FR111" s="206"/>
      <c r="FS111" s="206"/>
      <c r="FT111" s="206"/>
      <c r="FU111" s="206"/>
      <c r="FV111" s="206"/>
      <c r="FW111" s="206"/>
      <c r="FX111" s="206"/>
      <c r="FY111" s="206"/>
      <c r="FZ111" s="206"/>
      <c r="GA111" s="206"/>
      <c r="GB111" s="206"/>
      <c r="GC111" s="206"/>
      <c r="GD111" s="206"/>
      <c r="GE111" s="206"/>
      <c r="GF111" s="206"/>
      <c r="GG111" s="206"/>
      <c r="GH111" s="206"/>
      <c r="GI111" s="206"/>
      <c r="GJ111" s="206"/>
      <c r="GK111" s="206"/>
      <c r="GL111" s="206"/>
      <c r="GM111" s="206"/>
      <c r="GN111" s="206"/>
      <c r="GO111" s="206"/>
      <c r="GP111" s="206"/>
      <c r="GQ111" s="206"/>
      <c r="GR111" s="206"/>
      <c r="GS111" s="206"/>
      <c r="GT111" s="206"/>
      <c r="GU111" s="206"/>
      <c r="GV111" s="206"/>
      <c r="GW111" s="206"/>
      <c r="GX111" s="206"/>
      <c r="GY111" s="206"/>
      <c r="GZ111" s="206"/>
      <c r="HA111" s="206"/>
      <c r="HB111" s="206"/>
      <c r="HC111" s="206"/>
      <c r="HD111" s="206"/>
      <c r="HE111" s="206"/>
      <c r="HF111" s="206"/>
      <c r="HG111" s="206"/>
      <c r="HH111" s="206"/>
      <c r="HI111" s="206"/>
      <c r="HJ111" s="206"/>
      <c r="HK111" s="206"/>
      <c r="HL111" s="206"/>
      <c r="HM111" s="206"/>
      <c r="HN111" s="206"/>
      <c r="HO111" s="206"/>
      <c r="HP111" s="206"/>
      <c r="HQ111" s="206"/>
      <c r="HR111" s="206"/>
      <c r="HS111" s="206"/>
      <c r="HT111" s="206"/>
      <c r="HU111" s="206"/>
      <c r="HV111" s="206"/>
      <c r="HW111" s="206"/>
      <c r="HX111" s="206"/>
      <c r="HY111" s="206"/>
      <c r="HZ111" s="206"/>
      <c r="IA111" s="206"/>
      <c r="IB111" s="206"/>
      <c r="IC111" s="206"/>
      <c r="ID111" s="206"/>
      <c r="IE111" s="206"/>
      <c r="IF111" s="206"/>
      <c r="IG111" s="206"/>
      <c r="IH111" s="206"/>
      <c r="II111" s="206"/>
      <c r="IJ111" s="206"/>
      <c r="IK111" s="206"/>
      <c r="IL111" s="206"/>
      <c r="IM111" s="206"/>
      <c r="IN111" s="206"/>
      <c r="IO111" s="206"/>
      <c r="IP111" s="206"/>
      <c r="IQ111" s="206"/>
      <c r="IR111" s="172"/>
    </row>
    <row r="112" spans="1:252" s="7" customFormat="1" hidden="1" x14ac:dyDescent="0.25">
      <c r="A112" s="173"/>
      <c r="B112" s="207"/>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c r="CM112" s="200"/>
      <c r="CN112" s="200"/>
      <c r="CO112" s="200"/>
      <c r="CP112" s="200"/>
      <c r="CQ112" s="200"/>
      <c r="CR112" s="200"/>
      <c r="CS112" s="200"/>
      <c r="CT112" s="200"/>
      <c r="CU112" s="200"/>
      <c r="CV112" s="200"/>
      <c r="CW112" s="200"/>
      <c r="CX112" s="200"/>
      <c r="CY112" s="200"/>
      <c r="CZ112" s="200"/>
      <c r="DA112" s="200"/>
      <c r="DB112" s="200"/>
      <c r="DC112" s="200"/>
      <c r="DD112" s="200"/>
      <c r="DE112" s="200"/>
      <c r="DF112" s="200"/>
      <c r="DG112" s="200"/>
      <c r="DH112" s="200"/>
      <c r="DI112" s="200"/>
      <c r="DJ112" s="200"/>
      <c r="DK112" s="200"/>
      <c r="DL112" s="200"/>
      <c r="DM112" s="200"/>
      <c r="DN112" s="200"/>
      <c r="DO112" s="200"/>
      <c r="DP112" s="200"/>
      <c r="DQ112" s="200"/>
      <c r="DR112" s="200"/>
      <c r="DS112" s="200"/>
      <c r="DT112" s="200"/>
      <c r="DU112" s="200"/>
      <c r="DV112" s="200"/>
      <c r="DW112" s="200"/>
      <c r="DX112" s="200"/>
      <c r="DY112" s="200"/>
      <c r="DZ112" s="200"/>
      <c r="EA112" s="200"/>
      <c r="EB112" s="200"/>
      <c r="EC112" s="200"/>
      <c r="ED112" s="200"/>
      <c r="EE112" s="200"/>
      <c r="EF112" s="200"/>
      <c r="EG112" s="200"/>
      <c r="EH112" s="200"/>
      <c r="EI112" s="200"/>
      <c r="EJ112" s="200"/>
      <c r="EK112" s="200"/>
      <c r="EL112" s="200"/>
      <c r="EM112" s="200"/>
      <c r="EN112" s="200"/>
      <c r="EO112" s="200"/>
      <c r="EP112" s="200"/>
      <c r="EQ112" s="200"/>
      <c r="ER112" s="200"/>
      <c r="ES112" s="200"/>
      <c r="ET112" s="200"/>
      <c r="EU112" s="200"/>
      <c r="EV112" s="200"/>
      <c r="EW112" s="200"/>
      <c r="EX112" s="200"/>
      <c r="EY112" s="200"/>
      <c r="EZ112" s="200"/>
      <c r="FA112" s="200"/>
      <c r="FB112" s="200"/>
      <c r="FC112" s="200"/>
      <c r="FD112" s="200"/>
      <c r="FE112" s="200"/>
      <c r="FF112" s="200"/>
      <c r="FG112" s="200"/>
      <c r="FH112" s="200"/>
      <c r="FI112" s="200"/>
      <c r="FJ112" s="200"/>
      <c r="FK112" s="200"/>
      <c r="FL112" s="200"/>
      <c r="FM112" s="200"/>
      <c r="FN112" s="200"/>
      <c r="FO112" s="200"/>
      <c r="FP112" s="200"/>
      <c r="FQ112" s="200"/>
      <c r="FR112" s="200"/>
      <c r="FS112" s="200"/>
      <c r="FT112" s="200"/>
      <c r="FU112" s="200"/>
      <c r="FV112" s="200"/>
      <c r="FW112" s="200"/>
      <c r="FX112" s="200"/>
      <c r="FY112" s="200"/>
      <c r="FZ112" s="200"/>
      <c r="GA112" s="200"/>
      <c r="GB112" s="200"/>
      <c r="GC112" s="200"/>
      <c r="GD112" s="200"/>
      <c r="GE112" s="200"/>
      <c r="GF112" s="200"/>
      <c r="GG112" s="200"/>
      <c r="GH112" s="200"/>
      <c r="GI112" s="200"/>
      <c r="GJ112" s="200"/>
      <c r="GK112" s="200"/>
      <c r="GL112" s="200"/>
      <c r="GM112" s="200"/>
      <c r="GN112" s="200"/>
      <c r="GO112" s="200"/>
      <c r="GP112" s="200"/>
      <c r="GQ112" s="200"/>
      <c r="GR112" s="200"/>
      <c r="GS112" s="200"/>
      <c r="GT112" s="200"/>
      <c r="GU112" s="200"/>
      <c r="GV112" s="200"/>
      <c r="GW112" s="200"/>
      <c r="GX112" s="200"/>
      <c r="GY112" s="200"/>
      <c r="GZ112" s="200"/>
      <c r="HA112" s="200"/>
      <c r="HB112" s="200"/>
      <c r="HC112" s="200"/>
      <c r="HD112" s="200"/>
      <c r="HE112" s="200"/>
      <c r="HF112" s="200"/>
      <c r="HG112" s="200"/>
      <c r="HH112" s="200"/>
      <c r="HI112" s="200"/>
      <c r="HJ112" s="200"/>
      <c r="HK112" s="200"/>
      <c r="HL112" s="200"/>
      <c r="HM112" s="200"/>
      <c r="HN112" s="200"/>
      <c r="HO112" s="200"/>
      <c r="HP112" s="200"/>
      <c r="HQ112" s="200"/>
      <c r="HR112" s="200"/>
      <c r="HS112" s="200"/>
      <c r="HT112" s="200"/>
      <c r="HU112" s="200"/>
      <c r="HV112" s="200"/>
      <c r="HW112" s="200"/>
      <c r="HX112" s="200"/>
      <c r="HY112" s="200"/>
      <c r="HZ112" s="200"/>
      <c r="IA112" s="200"/>
      <c r="IB112" s="200"/>
      <c r="IC112" s="200"/>
      <c r="ID112" s="200"/>
      <c r="IE112" s="200"/>
      <c r="IF112" s="200"/>
      <c r="IG112" s="200"/>
      <c r="IH112" s="200"/>
      <c r="II112" s="200"/>
      <c r="IJ112" s="200"/>
      <c r="IK112" s="200"/>
      <c r="IL112" s="200"/>
      <c r="IM112" s="200"/>
      <c r="IN112" s="200"/>
      <c r="IO112" s="200"/>
      <c r="IP112" s="200"/>
      <c r="IQ112" s="200"/>
      <c r="IR112" s="208"/>
    </row>
    <row r="113" spans="1:252" s="3" customFormat="1" hidden="1" x14ac:dyDescent="0.25">
      <c r="A113" s="198"/>
      <c r="B113" s="5">
        <f>B68*SIN(RADIANS(B94))+B83</f>
        <v>0</v>
      </c>
      <c r="C113" s="5">
        <f t="shared" ref="C113:BN113" si="295">C68*SIN(RADIANS(C94))+C83</f>
        <v>0</v>
      </c>
      <c r="D113" s="5">
        <f t="shared" si="295"/>
        <v>320.01737739291838</v>
      </c>
      <c r="E113" s="5">
        <f t="shared" si="295"/>
        <v>1291.7588475002535</v>
      </c>
      <c r="F113" s="5">
        <f t="shared" si="295"/>
        <v>2938.945613258345</v>
      </c>
      <c r="G113" s="5">
        <f t="shared" si="295"/>
        <v>5285.9889399046288</v>
      </c>
      <c r="H113" s="5">
        <f t="shared" si="295"/>
        <v>8357.9937308616882</v>
      </c>
      <c r="I113" s="5">
        <f t="shared" si="295"/>
        <v>12180.747697457819</v>
      </c>
      <c r="J113" s="5">
        <f t="shared" si="295"/>
        <v>16780.692922923063</v>
      </c>
      <c r="K113" s="5">
        <f t="shared" si="295"/>
        <v>22184.876150424214</v>
      </c>
      <c r="L113" s="5">
        <f t="shared" si="295"/>
        <v>28420.873602491571</v>
      </c>
      <c r="M113" s="5">
        <f t="shared" si="295"/>
        <v>35516.685593708207</v>
      </c>
      <c r="N113" s="5">
        <f t="shared" si="295"/>
        <v>43500.595543944568</v>
      </c>
      <c r="O113" s="5">
        <f t="shared" si="295"/>
        <v>52400.987408237801</v>
      </c>
      <c r="P113" s="5">
        <f t="shared" si="295"/>
        <v>62246.114868560944</v>
      </c>
      <c r="Q113" s="5">
        <f t="shared" si="295"/>
        <v>73063.814908385699</v>
      </c>
      <c r="R113" s="5">
        <f t="shared" si="295"/>
        <v>84881.157981602897</v>
      </c>
      <c r="S113" s="5">
        <f t="shared" si="295"/>
        <v>97724.026064404097</v>
      </c>
      <c r="T113" s="5">
        <f t="shared" si="295"/>
        <v>111616.60947068944</v>
      </c>
      <c r="U113" s="5">
        <f t="shared" si="295"/>
        <v>126580.81349331363</v>
      </c>
      <c r="V113" s="5">
        <f t="shared" si="295"/>
        <v>142635.565671385</v>
      </c>
      <c r="W113" s="5">
        <f t="shared" si="295"/>
        <v>159796.01452354167</v>
      </c>
      <c r="X113" s="5">
        <f t="shared" si="295"/>
        <v>178072.61160156474</v>
      </c>
      <c r="Y113" s="5">
        <f t="shared" si="295"/>
        <v>197470.0708097569</v>
      </c>
      <c r="Z113" s="5">
        <f t="shared" si="295"/>
        <v>217986.20105367829</v>
      </c>
      <c r="AA113" s="5">
        <f t="shared" si="295"/>
        <v>239610.61087353475</v>
      </c>
      <c r="AB113" s="5">
        <f t="shared" si="295"/>
        <v>262323.28929232439</v>
      </c>
      <c r="AC113" s="5">
        <f t="shared" si="295"/>
        <v>286093.07272351219</v>
      </c>
      <c r="AD113" s="5">
        <f t="shared" si="295"/>
        <v>310876.01658250869</v>
      </c>
      <c r="AE113" s="5">
        <f t="shared" si="295"/>
        <v>336613.69830722758</v>
      </c>
      <c r="AF113" s="5">
        <f t="shared" si="295"/>
        <v>363231.48925494566</v>
      </c>
      <c r="AG113" s="5">
        <f t="shared" si="295"/>
        <v>390636.85202309949</v>
      </c>
      <c r="AH113" s="5">
        <f t="shared" si="295"/>
        <v>418717.72627468815</v>
      </c>
      <c r="AI113" s="5">
        <f t="shared" si="295"/>
        <v>447341.09138973494</v>
      </c>
      <c r="AJ113" s="5">
        <f t="shared" si="295"/>
        <v>476351.80547102785</v>
      </c>
      <c r="AK113" s="5">
        <f t="shared" si="295"/>
        <v>505571.83995950263</v>
      </c>
      <c r="AL113" s="5">
        <f t="shared" si="295"/>
        <v>534800.04858728871</v>
      </c>
      <c r="AM113" s="5">
        <f t="shared" si="295"/>
        <v>563812.60707884619</v>
      </c>
      <c r="AN113" s="5">
        <f t="shared" si="295"/>
        <v>592364.28495415556</v>
      </c>
      <c r="AO113" s="5">
        <f t="shared" si="295"/>
        <v>620190.694679879</v>
      </c>
      <c r="AP113" s="5">
        <f t="shared" si="295"/>
        <v>647011.65517068969</v>
      </c>
      <c r="AQ113" s="5">
        <f t="shared" si="295"/>
        <v>672535.77782437124</v>
      </c>
      <c r="AR113" s="5">
        <f t="shared" si="295"/>
        <v>696466.33231247857</v>
      </c>
      <c r="AS113" s="5">
        <f t="shared" si="295"/>
        <v>718508.40609992296</v>
      </c>
      <c r="AT113" s="5">
        <f t="shared" si="295"/>
        <v>738377.27983819437</v>
      </c>
      <c r="AU113" s="5">
        <f t="shared" si="295"/>
        <v>755807.85372255556</v>
      </c>
      <c r="AV113" s="5">
        <f t="shared" si="295"/>
        <v>770564.86228203948</v>
      </c>
      <c r="AW113" s="5">
        <f t="shared" si="295"/>
        <v>782453.52074316249</v>
      </c>
      <c r="AX113" s="5">
        <f t="shared" si="295"/>
        <v>791330.14025403</v>
      </c>
      <c r="AY113" s="5">
        <f t="shared" si="295"/>
        <v>794036.92131305754</v>
      </c>
      <c r="AZ113" s="5">
        <f t="shared" si="295"/>
        <v>794036.92131305754</v>
      </c>
      <c r="BA113" s="5">
        <f t="shared" si="295"/>
        <v>794036.92131305754</v>
      </c>
      <c r="BB113" s="5">
        <f t="shared" si="295"/>
        <v>33084.871721377247</v>
      </c>
      <c r="BC113" s="5">
        <f t="shared" si="295"/>
        <v>0</v>
      </c>
      <c r="BD113" s="5">
        <f t="shared" si="295"/>
        <v>0</v>
      </c>
      <c r="BE113" s="5">
        <f t="shared" si="295"/>
        <v>0</v>
      </c>
      <c r="BF113" s="5">
        <f t="shared" si="295"/>
        <v>0</v>
      </c>
      <c r="BG113" s="5">
        <f t="shared" si="295"/>
        <v>0</v>
      </c>
      <c r="BH113" s="5">
        <f t="shared" si="295"/>
        <v>0</v>
      </c>
      <c r="BI113" s="5">
        <f t="shared" si="295"/>
        <v>0</v>
      </c>
      <c r="BJ113" s="5">
        <f t="shared" si="295"/>
        <v>0</v>
      </c>
      <c r="BK113" s="5">
        <f t="shared" si="295"/>
        <v>0</v>
      </c>
      <c r="BL113" s="5">
        <f t="shared" si="295"/>
        <v>0</v>
      </c>
      <c r="BM113" s="5">
        <f t="shared" si="295"/>
        <v>119105.53819695865</v>
      </c>
      <c r="BN113" s="5">
        <f t="shared" si="295"/>
        <v>119105.53819695865</v>
      </c>
      <c r="BO113" s="5">
        <f t="shared" ref="BO113:CX113" si="296">BO68*SIN(RADIANS(BO94))+BO83</f>
        <v>119105.53819695865</v>
      </c>
      <c r="BP113" s="5">
        <f t="shared" si="296"/>
        <v>119105.53819695865</v>
      </c>
      <c r="BQ113" s="5">
        <f t="shared" si="296"/>
        <v>119105.53819695865</v>
      </c>
      <c r="BR113" s="5">
        <f t="shared" si="296"/>
        <v>119105.53819695865</v>
      </c>
      <c r="BS113" s="5">
        <f t="shared" si="296"/>
        <v>118832.16824898844</v>
      </c>
      <c r="BT113" s="5">
        <f t="shared" si="296"/>
        <v>118832.16824898844</v>
      </c>
      <c r="BU113" s="5">
        <f t="shared" si="296"/>
        <v>118832.16824898844</v>
      </c>
      <c r="BV113" s="5">
        <f t="shared" si="296"/>
        <v>118832.16824898844</v>
      </c>
      <c r="BW113" s="5">
        <f t="shared" si="296"/>
        <v>118832.16824898844</v>
      </c>
      <c r="BX113" s="5">
        <f t="shared" si="296"/>
        <v>118832.16824898844</v>
      </c>
      <c r="BY113" s="5">
        <f t="shared" si="296"/>
        <v>118832.16824898844</v>
      </c>
      <c r="BZ113" s="5">
        <f t="shared" si="296"/>
        <v>118832.16824898844</v>
      </c>
      <c r="CA113" s="5">
        <f t="shared" si="296"/>
        <v>118832.16824898844</v>
      </c>
      <c r="CB113" s="5">
        <f t="shared" si="296"/>
        <v>118832.16824898844</v>
      </c>
      <c r="CC113" s="5">
        <f t="shared" si="296"/>
        <v>118832.16824898844</v>
      </c>
      <c r="CD113" s="5">
        <f t="shared" si="296"/>
        <v>118832.16824898844</v>
      </c>
      <c r="CE113" s="5">
        <f t="shared" si="296"/>
        <v>118832.16824898844</v>
      </c>
      <c r="CF113" s="5">
        <f t="shared" si="296"/>
        <v>118832.16824898844</v>
      </c>
      <c r="CG113" s="5">
        <f t="shared" si="296"/>
        <v>118832.16824898844</v>
      </c>
      <c r="CH113" s="5">
        <f t="shared" si="296"/>
        <v>118832.16824898844</v>
      </c>
      <c r="CI113" s="5">
        <f t="shared" si="296"/>
        <v>118832.16824898844</v>
      </c>
      <c r="CJ113" s="5">
        <f t="shared" si="296"/>
        <v>118832.16824898844</v>
      </c>
      <c r="CK113" s="5">
        <f t="shared" si="296"/>
        <v>118832.16824898844</v>
      </c>
      <c r="CL113" s="5">
        <f t="shared" si="296"/>
        <v>118832.16824898844</v>
      </c>
      <c r="CM113" s="5">
        <f t="shared" si="296"/>
        <v>118832.16824898844</v>
      </c>
      <c r="CN113" s="5">
        <f t="shared" si="296"/>
        <v>118832.16824898844</v>
      </c>
      <c r="CO113" s="5">
        <f t="shared" si="296"/>
        <v>118832.16824898844</v>
      </c>
      <c r="CP113" s="5">
        <f t="shared" si="296"/>
        <v>118832.16824898844</v>
      </c>
      <c r="CQ113" s="5">
        <f t="shared" si="296"/>
        <v>118832.16824898844</v>
      </c>
      <c r="CR113" s="5">
        <f t="shared" si="296"/>
        <v>118832.16824898844</v>
      </c>
      <c r="CS113" s="5">
        <f t="shared" si="296"/>
        <v>118832.16824898844</v>
      </c>
      <c r="CT113" s="5">
        <f t="shared" si="296"/>
        <v>118832.16824898844</v>
      </c>
      <c r="CU113" s="5">
        <f t="shared" si="296"/>
        <v>119105.53819695865</v>
      </c>
      <c r="CV113" s="5">
        <f t="shared" si="296"/>
        <v>119105.53819695865</v>
      </c>
      <c r="CW113" s="5">
        <f t="shared" si="296"/>
        <v>119105.53819695865</v>
      </c>
      <c r="CX113" s="5">
        <f t="shared" si="296"/>
        <v>119105.53819695865</v>
      </c>
      <c r="CY113" s="5">
        <f t="shared" ref="CY113:FJ113" si="297">CY68*SIN(RADIANS(CY94))+CY83</f>
        <v>119105.53819695865</v>
      </c>
      <c r="CZ113" s="5">
        <f t="shared" si="297"/>
        <v>119105.53819695865</v>
      </c>
      <c r="DA113" s="5">
        <f t="shared" si="297"/>
        <v>119105.53819695865</v>
      </c>
      <c r="DB113" s="5">
        <f t="shared" si="297"/>
        <v>119105.53819695865</v>
      </c>
      <c r="DC113" s="5">
        <f t="shared" si="297"/>
        <v>119105.53819695865</v>
      </c>
      <c r="DD113" s="5">
        <f t="shared" si="297"/>
        <v>119105.53819695865</v>
      </c>
      <c r="DE113" s="5">
        <f t="shared" si="297"/>
        <v>119105.53819695865</v>
      </c>
      <c r="DF113" s="5">
        <f t="shared" si="297"/>
        <v>119105.53819695865</v>
      </c>
      <c r="DG113" s="5">
        <f t="shared" si="297"/>
        <v>119105.53819695865</v>
      </c>
      <c r="DH113" s="5">
        <f t="shared" si="297"/>
        <v>119105.53819695865</v>
      </c>
      <c r="DI113" s="5">
        <f t="shared" si="297"/>
        <v>119105.53819695865</v>
      </c>
      <c r="DJ113" s="5">
        <f t="shared" si="297"/>
        <v>119105.53819695865</v>
      </c>
      <c r="DK113" s="5">
        <f t="shared" si="297"/>
        <v>119105.53819695865</v>
      </c>
      <c r="DL113" s="5">
        <f t="shared" si="297"/>
        <v>119105.53819695865</v>
      </c>
      <c r="DM113" s="5">
        <f t="shared" si="297"/>
        <v>119105.53819695865</v>
      </c>
      <c r="DN113" s="5">
        <f t="shared" si="297"/>
        <v>119105.53819695865</v>
      </c>
      <c r="DO113" s="5">
        <f t="shared" si="297"/>
        <v>119105.53819695865</v>
      </c>
      <c r="DP113" s="5">
        <f t="shared" si="297"/>
        <v>119105.53819695865</v>
      </c>
      <c r="DQ113" s="5">
        <f t="shared" si="297"/>
        <v>119105.53819695865</v>
      </c>
      <c r="DR113" s="5">
        <f t="shared" si="297"/>
        <v>119105.53819695865</v>
      </c>
      <c r="DS113" s="5">
        <f t="shared" si="297"/>
        <v>119105.53819695865</v>
      </c>
      <c r="DT113" s="5">
        <f t="shared" si="297"/>
        <v>119105.53819695865</v>
      </c>
      <c r="DU113" s="5">
        <f t="shared" si="297"/>
        <v>119105.53819695865</v>
      </c>
      <c r="DV113" s="5">
        <f t="shared" si="297"/>
        <v>119105.53819695865</v>
      </c>
      <c r="DW113" s="5">
        <f t="shared" si="297"/>
        <v>119105.53819695865</v>
      </c>
      <c r="DX113" s="5">
        <f t="shared" si="297"/>
        <v>119105.53819695865</v>
      </c>
      <c r="DY113" s="5">
        <f t="shared" si="297"/>
        <v>119105.53819695865</v>
      </c>
      <c r="DZ113" s="5">
        <f t="shared" si="297"/>
        <v>119105.53819695865</v>
      </c>
      <c r="EA113" s="5">
        <f t="shared" si="297"/>
        <v>119105.53819695865</v>
      </c>
      <c r="EB113" s="5">
        <f t="shared" si="297"/>
        <v>119105.53819695865</v>
      </c>
      <c r="EC113" s="5">
        <f t="shared" si="297"/>
        <v>119105.53819695865</v>
      </c>
      <c r="ED113" s="5">
        <f t="shared" si="297"/>
        <v>119105.53819695865</v>
      </c>
      <c r="EE113" s="5">
        <f t="shared" si="297"/>
        <v>119105.53819695865</v>
      </c>
      <c r="EF113" s="5">
        <f t="shared" si="297"/>
        <v>119105.53819695865</v>
      </c>
      <c r="EG113" s="5">
        <f t="shared" si="297"/>
        <v>109180.07668054543</v>
      </c>
      <c r="EH113" s="5">
        <f t="shared" si="297"/>
        <v>2687.5</v>
      </c>
      <c r="EI113" s="5">
        <f t="shared" si="297"/>
        <v>2687.5</v>
      </c>
      <c r="EJ113" s="5">
        <f t="shared" si="297"/>
        <v>2687.5</v>
      </c>
      <c r="EK113" s="5">
        <f t="shared" si="297"/>
        <v>2687.5</v>
      </c>
      <c r="EL113" s="5">
        <f t="shared" si="297"/>
        <v>2687.5</v>
      </c>
      <c r="EM113" s="5">
        <f t="shared" si="297"/>
        <v>2687.5</v>
      </c>
      <c r="EN113" s="5">
        <f t="shared" si="297"/>
        <v>2687.5</v>
      </c>
      <c r="EO113" s="5">
        <f t="shared" si="297"/>
        <v>2687.5</v>
      </c>
      <c r="EP113" s="5">
        <f t="shared" si="297"/>
        <v>2687.5</v>
      </c>
      <c r="EQ113" s="5">
        <f t="shared" si="297"/>
        <v>2687.5</v>
      </c>
      <c r="ER113" s="5">
        <f t="shared" si="297"/>
        <v>2687.5</v>
      </c>
      <c r="ES113" s="5">
        <f t="shared" si="297"/>
        <v>2687.5</v>
      </c>
      <c r="ET113" s="5">
        <f t="shared" si="297"/>
        <v>2687.5</v>
      </c>
      <c r="EU113" s="5">
        <f t="shared" si="297"/>
        <v>2687.5</v>
      </c>
      <c r="EV113" s="5">
        <f t="shared" si="297"/>
        <v>2687.5</v>
      </c>
      <c r="EW113" s="5">
        <f t="shared" si="297"/>
        <v>2687.5</v>
      </c>
      <c r="EX113" s="5">
        <f t="shared" si="297"/>
        <v>-107.5</v>
      </c>
      <c r="EY113" s="5">
        <f t="shared" si="297"/>
        <v>-107.5</v>
      </c>
      <c r="EZ113" s="5">
        <f t="shared" si="297"/>
        <v>-107.5</v>
      </c>
      <c r="FA113" s="5">
        <f t="shared" si="297"/>
        <v>-107.5</v>
      </c>
      <c r="FB113" s="5">
        <f t="shared" si="297"/>
        <v>-107.5</v>
      </c>
      <c r="FC113" s="5">
        <f t="shared" si="297"/>
        <v>0</v>
      </c>
      <c r="FD113" s="5">
        <f t="shared" si="297"/>
        <v>0</v>
      </c>
      <c r="FE113" s="5">
        <f t="shared" si="297"/>
        <v>0</v>
      </c>
      <c r="FF113" s="5">
        <f t="shared" si="297"/>
        <v>0</v>
      </c>
      <c r="FG113" s="5">
        <f t="shared" si="297"/>
        <v>0</v>
      </c>
      <c r="FH113" s="5">
        <f t="shared" si="297"/>
        <v>0</v>
      </c>
      <c r="FI113" s="5">
        <f t="shared" si="297"/>
        <v>0</v>
      </c>
      <c r="FJ113" s="5">
        <f t="shared" si="297"/>
        <v>0</v>
      </c>
      <c r="FK113" s="5">
        <f t="shared" ref="FK113:HV113" si="298">FK68*SIN(RADIANS(FK94))+FK83</f>
        <v>0</v>
      </c>
      <c r="FL113" s="5">
        <f t="shared" si="298"/>
        <v>0</v>
      </c>
      <c r="FM113" s="5">
        <f t="shared" si="298"/>
        <v>0</v>
      </c>
      <c r="FN113" s="5">
        <f t="shared" si="298"/>
        <v>0</v>
      </c>
      <c r="FO113" s="5">
        <f t="shared" si="298"/>
        <v>0</v>
      </c>
      <c r="FP113" s="5">
        <f t="shared" si="298"/>
        <v>0</v>
      </c>
      <c r="FQ113" s="5">
        <f t="shared" si="298"/>
        <v>0</v>
      </c>
      <c r="FR113" s="5">
        <f t="shared" si="298"/>
        <v>0</v>
      </c>
      <c r="FS113" s="5">
        <f t="shared" si="298"/>
        <v>0</v>
      </c>
      <c r="FT113" s="5">
        <f t="shared" si="298"/>
        <v>0</v>
      </c>
      <c r="FU113" s="5">
        <f t="shared" si="298"/>
        <v>0</v>
      </c>
      <c r="FV113" s="5">
        <f t="shared" si="298"/>
        <v>0</v>
      </c>
      <c r="FW113" s="5">
        <f t="shared" si="298"/>
        <v>0</v>
      </c>
      <c r="FX113" s="5">
        <f t="shared" si="298"/>
        <v>0</v>
      </c>
      <c r="FY113" s="5">
        <f t="shared" si="298"/>
        <v>0</v>
      </c>
      <c r="FZ113" s="5">
        <f t="shared" si="298"/>
        <v>0</v>
      </c>
      <c r="GA113" s="5">
        <f t="shared" si="298"/>
        <v>0</v>
      </c>
      <c r="GB113" s="5">
        <f t="shared" si="298"/>
        <v>0</v>
      </c>
      <c r="GC113" s="5">
        <f t="shared" si="298"/>
        <v>0</v>
      </c>
      <c r="GD113" s="5">
        <f t="shared" si="298"/>
        <v>0</v>
      </c>
      <c r="GE113" s="5">
        <f t="shared" si="298"/>
        <v>0</v>
      </c>
      <c r="GF113" s="5">
        <f t="shared" si="298"/>
        <v>0</v>
      </c>
      <c r="GG113" s="5">
        <f t="shared" si="298"/>
        <v>0</v>
      </c>
      <c r="GH113" s="5">
        <f t="shared" si="298"/>
        <v>0</v>
      </c>
      <c r="GI113" s="5">
        <f t="shared" si="298"/>
        <v>0</v>
      </c>
      <c r="GJ113" s="5">
        <f t="shared" si="298"/>
        <v>0</v>
      </c>
      <c r="GK113" s="5">
        <f t="shared" si="298"/>
        <v>0</v>
      </c>
      <c r="GL113" s="5">
        <f t="shared" si="298"/>
        <v>0</v>
      </c>
      <c r="GM113" s="5">
        <f t="shared" si="298"/>
        <v>0</v>
      </c>
      <c r="GN113" s="5">
        <f t="shared" si="298"/>
        <v>0</v>
      </c>
      <c r="GO113" s="5">
        <f t="shared" si="298"/>
        <v>0</v>
      </c>
      <c r="GP113" s="5">
        <f t="shared" si="298"/>
        <v>0</v>
      </c>
      <c r="GQ113" s="5">
        <f t="shared" si="298"/>
        <v>0</v>
      </c>
      <c r="GR113" s="5">
        <f t="shared" si="298"/>
        <v>0</v>
      </c>
      <c r="GS113" s="5">
        <f t="shared" si="298"/>
        <v>0</v>
      </c>
      <c r="GT113" s="5">
        <f t="shared" si="298"/>
        <v>0</v>
      </c>
      <c r="GU113" s="5">
        <f t="shared" si="298"/>
        <v>0</v>
      </c>
      <c r="GV113" s="5">
        <f t="shared" si="298"/>
        <v>0</v>
      </c>
      <c r="GW113" s="5">
        <f t="shared" si="298"/>
        <v>0</v>
      </c>
      <c r="GX113" s="5">
        <f t="shared" si="298"/>
        <v>0</v>
      </c>
      <c r="GY113" s="5">
        <f t="shared" si="298"/>
        <v>0</v>
      </c>
      <c r="GZ113" s="5">
        <f t="shared" si="298"/>
        <v>0</v>
      </c>
      <c r="HA113" s="5">
        <f t="shared" si="298"/>
        <v>0</v>
      </c>
      <c r="HB113" s="5">
        <f t="shared" si="298"/>
        <v>0</v>
      </c>
      <c r="HC113" s="5">
        <f t="shared" si="298"/>
        <v>0</v>
      </c>
      <c r="HD113" s="5">
        <f t="shared" si="298"/>
        <v>0</v>
      </c>
      <c r="HE113" s="5">
        <f t="shared" si="298"/>
        <v>0</v>
      </c>
      <c r="HF113" s="5">
        <f t="shared" si="298"/>
        <v>0</v>
      </c>
      <c r="HG113" s="5">
        <f t="shared" si="298"/>
        <v>0</v>
      </c>
      <c r="HH113" s="5">
        <f t="shared" si="298"/>
        <v>0</v>
      </c>
      <c r="HI113" s="5">
        <f t="shared" si="298"/>
        <v>0</v>
      </c>
      <c r="HJ113" s="5">
        <f t="shared" si="298"/>
        <v>0</v>
      </c>
      <c r="HK113" s="5">
        <f t="shared" si="298"/>
        <v>0</v>
      </c>
      <c r="HL113" s="5">
        <f t="shared" si="298"/>
        <v>0</v>
      </c>
      <c r="HM113" s="5">
        <f t="shared" si="298"/>
        <v>0</v>
      </c>
      <c r="HN113" s="5">
        <f t="shared" si="298"/>
        <v>0</v>
      </c>
      <c r="HO113" s="5">
        <f t="shared" si="298"/>
        <v>0</v>
      </c>
      <c r="HP113" s="5">
        <f t="shared" si="298"/>
        <v>0</v>
      </c>
      <c r="HQ113" s="5">
        <f t="shared" si="298"/>
        <v>0</v>
      </c>
      <c r="HR113" s="5">
        <f t="shared" si="298"/>
        <v>0</v>
      </c>
      <c r="HS113" s="5">
        <f t="shared" si="298"/>
        <v>0</v>
      </c>
      <c r="HT113" s="5">
        <f t="shared" si="298"/>
        <v>0</v>
      </c>
      <c r="HU113" s="5">
        <f t="shared" si="298"/>
        <v>0</v>
      </c>
      <c r="HV113" s="5">
        <f t="shared" si="298"/>
        <v>0</v>
      </c>
      <c r="HW113" s="5">
        <f t="shared" ref="HW113:IR113" si="299">HW68*SIN(RADIANS(HW94))+HW83</f>
        <v>0</v>
      </c>
      <c r="HX113" s="5">
        <f t="shared" si="299"/>
        <v>0</v>
      </c>
      <c r="HY113" s="5">
        <f t="shared" si="299"/>
        <v>0</v>
      </c>
      <c r="HZ113" s="5">
        <f t="shared" si="299"/>
        <v>0</v>
      </c>
      <c r="IA113" s="5">
        <f t="shared" si="299"/>
        <v>0</v>
      </c>
      <c r="IB113" s="5">
        <f t="shared" si="299"/>
        <v>0</v>
      </c>
      <c r="IC113" s="5">
        <f t="shared" si="299"/>
        <v>0</v>
      </c>
      <c r="ID113" s="5">
        <f t="shared" si="299"/>
        <v>0</v>
      </c>
      <c r="IE113" s="5">
        <f t="shared" si="299"/>
        <v>0</v>
      </c>
      <c r="IF113" s="5">
        <f t="shared" si="299"/>
        <v>0</v>
      </c>
      <c r="IG113" s="5">
        <f t="shared" si="299"/>
        <v>0</v>
      </c>
      <c r="IH113" s="5">
        <f t="shared" si="299"/>
        <v>0</v>
      </c>
      <c r="II113" s="5">
        <f t="shared" si="299"/>
        <v>0</v>
      </c>
      <c r="IJ113" s="5">
        <f t="shared" si="299"/>
        <v>0</v>
      </c>
      <c r="IK113" s="5">
        <f t="shared" si="299"/>
        <v>0</v>
      </c>
      <c r="IL113" s="5">
        <f t="shared" si="299"/>
        <v>0</v>
      </c>
      <c r="IM113" s="5">
        <f t="shared" si="299"/>
        <v>0</v>
      </c>
      <c r="IN113" s="5">
        <f t="shared" si="299"/>
        <v>0</v>
      </c>
      <c r="IO113" s="5">
        <f t="shared" si="299"/>
        <v>0</v>
      </c>
      <c r="IP113" s="5">
        <f t="shared" si="299"/>
        <v>0</v>
      </c>
      <c r="IQ113" s="5">
        <f t="shared" si="299"/>
        <v>0</v>
      </c>
      <c r="IR113" s="202">
        <f t="shared" si="299"/>
        <v>0</v>
      </c>
    </row>
    <row r="114" spans="1:252" s="3" customFormat="1" hidden="1" x14ac:dyDescent="0.25">
      <c r="A114" s="198"/>
      <c r="B114" s="4">
        <v>0</v>
      </c>
      <c r="C114" s="5">
        <f>IF(B109&lt;=0,0,(C113/C86)*9.8*Results!$C$45)</f>
        <v>0</v>
      </c>
      <c r="D114" s="5">
        <f>IF(C109&lt;=0,0,(D113/D86)*9.8*Results!$C$45)</f>
        <v>1.9582123323411166E-2</v>
      </c>
      <c r="E114" s="5">
        <f>IF(D109&lt;=0,0,(E113/E86)*9.8*Results!$C$45)</f>
        <v>8.018821229637349E-2</v>
      </c>
      <c r="F114" s="5">
        <f>IF(E109&lt;=0,0,(F113/F86)*9.8*Results!$C$45)</f>
        <v>0.18512051640020427</v>
      </c>
      <c r="G114" s="5">
        <f>IF(F109&lt;=0,0,(G113/G86)*9.8*Results!$C$45)</f>
        <v>0.33792234956352335</v>
      </c>
      <c r="H114" s="5">
        <f>IF(G109&lt;=0,0,(H113/H86)*9.8*Results!$C$45)</f>
        <v>0.54239656596336938</v>
      </c>
      <c r="I114" s="5">
        <f>IF(H109&lt;=0,0,(I113/I86)*9.8*Results!$C$45)</f>
        <v>0.80262479024631994</v>
      </c>
      <c r="J114" s="5">
        <f>IF(I109&lt;=0,0,(J113/J86)*9.8*Results!$C$45)</f>
        <v>1.1229872704780313</v>
      </c>
      <c r="K114" s="5">
        <f>IF(J109&lt;=0,0,(K113/K86)*9.8*Results!$C$45)</f>
        <v>1.5081831734271374</v>
      </c>
      <c r="L114" s="5">
        <f>IF(K109&lt;=0,0,(L113/L86)*9.8*Results!$C$45)</f>
        <v>1.9632510824512091</v>
      </c>
      <c r="M114" s="5">
        <f>IF(L109&lt;=0,0,(M113/M86)*9.8*Results!$C$45)</f>
        <v>2.4935893885493039</v>
      </c>
      <c r="N114" s="5">
        <f>IF(M109&lt;=0,0,(N113/N86)*9.8*Results!$C$45)</f>
        <v>3.1049761772110598</v>
      </c>
      <c r="O114" s="5">
        <f>IF(N109&lt;=0,0,(O113/O86)*9.8*Results!$C$45)</f>
        <v>3.8035881169615848</v>
      </c>
      <c r="P114" s="5">
        <f>IF(O109&lt;=0,0,(P113/P86)*9.8*Results!$C$45)</f>
        <v>4.5960177378957168</v>
      </c>
      <c r="Q114" s="5">
        <f>IF(P109&lt;=0,0,(Q113/Q86)*9.8*Results!$C$45)</f>
        <v>5.4892883483237283</v>
      </c>
      <c r="R114" s="5">
        <f>IF(Q109&lt;=0,0,(R113/R86)*9.8*Results!$C$45)</f>
        <v>6.4908656990669282</v>
      </c>
      <c r="S114" s="5">
        <f>IF(R109&lt;=0,0,(S113/S86)*9.8*Results!$C$45)</f>
        <v>7.6086653037186629</v>
      </c>
      <c r="T114" s="5">
        <f>IF(S109&lt;=0,0,(T113/T86)*9.8*Results!$C$45)</f>
        <v>8.8510541293007918</v>
      </c>
      <c r="U114" s="5">
        <f>IF(T109&lt;=0,0,(U113/U86)*9.8*Results!$C$45)</f>
        <v>10.22684519262889</v>
      </c>
      <c r="V114" s="5">
        <f>IF(U109&lt;=0,0,(V113/V86)*9.8*Results!$C$45)</f>
        <v>11.745283351073734</v>
      </c>
      <c r="W114" s="5">
        <f>IF(V109&lt;=0,0,(W113/W86)*9.8*Results!$C$45)</f>
        <v>13.416020311655224</v>
      </c>
      <c r="X114" s="5">
        <f>IF(W109&lt;=0,0,(X113/X86)*9.8*Results!$C$45)</f>
        <v>15.249076653532516</v>
      </c>
      <c r="Y114" s="5">
        <f>IF(X109&lt;=0,0,(Y113/Y86)*9.8*Results!$C$45)</f>
        <v>17.254788482177251</v>
      </c>
      <c r="Z114" s="5">
        <f>IF(Y109&lt;=0,0,(Z113/Z86)*9.8*Results!$C$45)</f>
        <v>19.443736126057857</v>
      </c>
      <c r="AA114" s="5">
        <f>IF(Z109&lt;=0,0,(AA113/AA86)*9.8*Results!$C$45)</f>
        <v>21.826652082670552</v>
      </c>
      <c r="AB114" s="5">
        <f>IF(AA109&lt;=0,0,(AB113/AB86)*9.8*Results!$C$45)</f>
        <v>24.414305454543971</v>
      </c>
      <c r="AC114" s="5">
        <f>IF(AB109&lt;=0,0,(AC113/AC86)*9.8*Results!$C$45)</f>
        <v>27.217360160175119</v>
      </c>
      <c r="AD114" s="5">
        <f>IF(AC109&lt;=0,0,(AD113/AD86)*9.8*Results!$C$45)</f>
        <v>30.246204568103202</v>
      </c>
      <c r="AE114" s="5">
        <f>IF(AD109&lt;=0,0,(AE113/AE86)*9.8*Results!$C$45)</f>
        <v>33.510750567965864</v>
      </c>
      <c r="AF114" s="5">
        <f>IF(AE109&lt;=0,0,(AF113/AF86)*9.8*Results!$C$45)</f>
        <v>37.020200811523004</v>
      </c>
      <c r="AG114" s="5">
        <f>IF(AF109&lt;=0,0,(AG113/AG86)*9.8*Results!$C$45)</f>
        <v>40.782784601828233</v>
      </c>
      <c r="AH114" s="5">
        <f>IF(AG109&lt;=0,0,(AH113/AH86)*9.8*Results!$C$45)</f>
        <v>44.80546370327874</v>
      </c>
      <c r="AI114" s="5">
        <f>IF(AH109&lt;=0,0,(AI113/AI86)*9.8*Results!$C$45)</f>
        <v>49.093612375953853</v>
      </c>
      <c r="AJ114" s="5">
        <f>IF(AI109&lt;=0,0,(AJ113/AJ86)*9.8*Results!$C$45)</f>
        <v>53.650678104220844</v>
      </c>
      <c r="AK114" s="5">
        <f>IF(AJ109&lt;=0,0,(AK113/AK86)*9.8*Results!$C$45)</f>
        <v>58.477833167719922</v>
      </c>
      <c r="AL114" s="5">
        <f>IF(AK109&lt;=0,0,(AL113/AL86)*9.8*Results!$C$45)</f>
        <v>63.573631768527974</v>
      </c>
      <c r="AM114" s="5">
        <f>IF(AL109&lt;=0,0,(AM113/AM86)*9.8*Results!$C$45)</f>
        <v>68.933690501604971</v>
      </c>
      <c r="AN114" s="5">
        <f>IF(AM109&lt;=0,0,(AN113/AN86)*9.8*Results!$C$45)</f>
        <v>74.550417271710899</v>
      </c>
      <c r="AO114" s="5">
        <f>IF(AN109&lt;=0,0,(AO113/AO86)*9.8*Results!$C$45)</f>
        <v>80.412817744601753</v>
      </c>
      <c r="AP114" s="5">
        <f>IF(AO109&lt;=0,0,(AP113/AP86)*9.8*Results!$C$45)</f>
        <v>86.506414574713645</v>
      </c>
      <c r="AQ114" s="5">
        <f>IF(AP109&lt;=0,0,(AQ113/AQ86)*9.8*Results!$C$45)</f>
        <v>92.813319749375097</v>
      </c>
      <c r="AR114" s="5">
        <f>IF(AQ109&lt;=0,0,(AR113/AR86)*9.8*Results!$C$45)</f>
        <v>99.312503855817141</v>
      </c>
      <c r="AS114" s="5">
        <f>IF(AR109&lt;=0,0,(AS113/AS86)*9.8*Results!$C$45)</f>
        <v>105.98031175442694</v>
      </c>
      <c r="AT114" s="5">
        <f>IF(AS109&lt;=0,0,(AT113/AT86)*9.8*Results!$C$45)</f>
        <v>112.79127421837109</v>
      </c>
      <c r="AU114" s="5">
        <f>IF(AT109&lt;=0,0,(AU113/AU86)*9.8*Results!$C$45)</f>
        <v>119.71926595813122</v>
      </c>
      <c r="AV114" s="5">
        <f>IF(AU109&lt;=0,0,(AV113/AV86)*9.8*Results!$C$45)</f>
        <v>126.73905986624872</v>
      </c>
      <c r="AW114" s="5">
        <f>IF(AV109&lt;=0,0,(AW113/AW86)*9.8*Results!$C$45)</f>
        <v>133.82832708825501</v>
      </c>
      <c r="AX114" s="5">
        <f>IF(AW109&lt;=0,0,(AX113/AX86)*9.8*Results!$C$45)</f>
        <v>140.97013015735072</v>
      </c>
      <c r="AY114" s="5">
        <f>IF(AX109&lt;=0,0,(AY113/AY86)*9.8*Results!$C$45)</f>
        <v>147.58437426617951</v>
      </c>
      <c r="AZ114" s="5">
        <f>IF(AY109&lt;=0,0,(AZ113/AZ86)*9.8*Results!$C$45)</f>
        <v>154.27217220318832</v>
      </c>
      <c r="BA114" s="5">
        <f>IF(AZ109&lt;=0,0,(BA113/BA86)*9.8*Results!$C$45)</f>
        <v>161.59485627315428</v>
      </c>
      <c r="BB114" s="5">
        <f>IF(BA109&lt;=0,0,(BB113/BB86)*9.8*Results!$C$45)</f>
        <v>6.9037937645216108</v>
      </c>
      <c r="BC114" s="5">
        <f>IF(BB109&lt;=0,0,(BC113/BC86)*9.8*Results!$C$45)</f>
        <v>0</v>
      </c>
      <c r="BD114" s="5">
        <f>IF(BC109&lt;=0,0,(BD113/BD86)*9.8*Results!$C$45)</f>
        <v>0</v>
      </c>
      <c r="BE114" s="5">
        <f>IF(BD109&lt;=0,0,(BE113/BE86)*9.8*Results!$C$45)</f>
        <v>0</v>
      </c>
      <c r="BF114" s="5">
        <f>IF(BE109&lt;=0,0,(BF113/BF86)*9.8*Results!$C$45)</f>
        <v>0</v>
      </c>
      <c r="BG114" s="5">
        <f>IF(BF109&lt;=0,0,(BG113/BG86)*9.8*Results!$C$45)</f>
        <v>0</v>
      </c>
      <c r="BH114" s="5">
        <f>IF(BG109&lt;=0,0,(BH113/BH86)*9.8*Results!$C$45)</f>
        <v>0</v>
      </c>
      <c r="BI114" s="5">
        <f>IF(BH109&lt;=0,0,(BI113/BI86)*9.8*Results!$C$45)</f>
        <v>0</v>
      </c>
      <c r="BJ114" s="5">
        <f>IF(BI109&lt;=0,0,(BJ113/BJ86)*9.8*Results!$C$45)</f>
        <v>0</v>
      </c>
      <c r="BK114" s="5">
        <f>IF(BJ109&lt;=0,0,(BK113/BK86)*9.8*Results!$C$45)</f>
        <v>0</v>
      </c>
      <c r="BL114" s="5">
        <f>IF(BK109&lt;=0,0,(BL113/BL86)*9.8*Results!$C$45)</f>
        <v>0</v>
      </c>
      <c r="BM114" s="5">
        <f>IF(BL109&lt;=0,0,(BM113/BM86)*9.8*Results!$C$45)</f>
        <v>38.791434839820369</v>
      </c>
      <c r="BN114" s="5">
        <f>IF(BM109&lt;=0,0,(BN113/BN86)*9.8*Results!$C$45)</f>
        <v>39.208406930809367</v>
      </c>
      <c r="BO114" s="5">
        <f>IF(BN109&lt;=0,0,(BO113/BO86)*9.8*Results!$C$45)</f>
        <v>39.634440554505773</v>
      </c>
      <c r="BP114" s="5">
        <f>IF(BO109&lt;=0,0,(BP113/BP86)*9.8*Results!$C$45)</f>
        <v>40.069834340205794</v>
      </c>
      <c r="BQ114" s="5">
        <f>IF(BP109&lt;=0,0,(BQ113/BQ86)*9.8*Results!$C$45)</f>
        <v>40.514900185011967</v>
      </c>
      <c r="BR114" s="5">
        <f>IF(BQ109&lt;=0,0,(BR113/BR86)*9.8*Results!$C$45)</f>
        <v>40.96996399895383</v>
      </c>
      <c r="BS114" s="5">
        <f>IF(BR109&lt;=0,0,(BS113/BS86)*9.8*Results!$C$45)</f>
        <v>41.340264424568225</v>
      </c>
      <c r="BT114" s="5">
        <f>IF(BS109&lt;=0,0,(BT113/BT86)*9.8*Results!$C$45)</f>
        <v>41.815269258171874</v>
      </c>
      <c r="BU114" s="5">
        <f>IF(BT109&lt;=0,0,(BU113/BU86)*9.8*Results!$C$45)</f>
        <v>42.30131670323599</v>
      </c>
      <c r="BV114" s="5">
        <f>IF(BU109&lt;=0,0,(BV113/BV86)*9.8*Results!$C$45)</f>
        <v>42.798796355754746</v>
      </c>
      <c r="BW114" s="5">
        <f>IF(BV109&lt;=0,0,(BW113/BW86)*9.8*Results!$C$45)</f>
        <v>43.308116357013276</v>
      </c>
      <c r="BX114" s="5">
        <f>IF(BW109&lt;=0,0,(BX113/BX86)*9.8*Results!$C$45)</f>
        <v>43.829704510353281</v>
      </c>
      <c r="BY114" s="5">
        <f>IF(BX109&lt;=0,0,(BY113/BY86)*9.8*Results!$C$45)</f>
        <v>44.364009479622354</v>
      </c>
      <c r="BZ114" s="5">
        <f>IF(BY109&lt;=0,0,(BZ113/BZ86)*9.8*Results!$C$45)</f>
        <v>44.91150207636278</v>
      </c>
      <c r="CA114" s="5">
        <f>IF(BZ109&lt;=0,0,(CA113/CA86)*9.8*Results!$C$45)</f>
        <v>45.472676643502027</v>
      </c>
      <c r="CB114" s="5">
        <f>IF(CA109&lt;=0,0,(CB113/CB86)*9.8*Results!$C$45)</f>
        <v>46.048052544092009</v>
      </c>
      <c r="CC114" s="5">
        <f>IF(CB109&lt;=0,0,(CC113/CC86)*9.8*Results!$C$45)</f>
        <v>46.638175764520895</v>
      </c>
      <c r="CD114" s="5">
        <f>IF(CC109&lt;=0,0,(CD113/CD86)*9.8*Results!$C$45)</f>
        <v>47.243620642599872</v>
      </c>
      <c r="CE114" s="5">
        <f>IF(CD109&lt;=0,0,(CE113/CE86)*9.8*Results!$C$45)</f>
        <v>47.86499173202165</v>
      </c>
      <c r="CF114" s="5">
        <f>IF(CE109&lt;=0,0,(CF113/CF86)*9.8*Results!$C$45)</f>
        <v>48.502925815913656</v>
      </c>
      <c r="CG114" s="5">
        <f>IF(CF109&lt;=0,0,(CG113/CG86)*9.8*Results!$C$45)</f>
        <v>49.158094083583237</v>
      </c>
      <c r="CH114" s="5">
        <f>IF(CG109&lt;=0,0,(CH113/CH86)*9.8*Results!$C$45)</f>
        <v>49.831204486096993</v>
      </c>
      <c r="CI114" s="5">
        <f>IF(CH109&lt;=0,0,(CI113/CI86)*9.8*Results!$C$45)</f>
        <v>50.523004288073182</v>
      </c>
      <c r="CJ114" s="5">
        <f>IF(CI109&lt;=0,0,(CJ113/CJ86)*9.8*Results!$C$45)</f>
        <v>51.234282835023613</v>
      </c>
      <c r="CK114" s="5">
        <f>IF(CJ109&lt;=0,0,(CK113/CK86)*9.8*Results!$C$45)</f>
        <v>51.965874557790578</v>
      </c>
      <c r="CL114" s="5">
        <f>IF(CK109&lt;=0,0,(CL113/CL86)*9.8*Results!$C$45)</f>
        <v>52.718662238120729</v>
      </c>
      <c r="CM114" s="5">
        <f>IF(CL109&lt;=0,0,(CM113/CM86)*9.8*Results!$C$45)</f>
        <v>53.493580562245604</v>
      </c>
      <c r="CN114" s="5">
        <f>IF(CM109&lt;=0,0,(CN113/CN86)*9.8*Results!$C$45)</f>
        <v>54.291619992544838</v>
      </c>
      <c r="CO114" s="5">
        <f>IF(CN109&lt;=0,0,(CO113/CO86)*9.8*Results!$C$45)</f>
        <v>55.113830991012158</v>
      </c>
      <c r="CP114" s="5">
        <f>IF(CO109&lt;=0,0,(CP113/CP86)*9.8*Results!$C$45)</f>
        <v>55.961328632392444</v>
      </c>
      <c r="CQ114" s="5">
        <f>IF(CP109&lt;=0,0,(CQ113/CQ86)*9.8*Results!$C$45)</f>
        <v>56.835297649589407</v>
      </c>
      <c r="CR114" s="5">
        <f>IF(CQ109&lt;=0,0,(CR113/CR86)*9.8*Results!$C$45)</f>
        <v>57.736997959349871</v>
      </c>
      <c r="CS114" s="5">
        <f>IF(CR109&lt;=0,0,(CS113/CS86)*9.8*Results!$C$45)</f>
        <v>58.667770722422503</v>
      </c>
      <c r="CT114" s="5">
        <f>IF(CS109&lt;=0,0,(CT113/CT86)*9.8*Results!$C$45)</f>
        <v>59.629044999492415</v>
      </c>
      <c r="CU114" s="5">
        <f>IF(CT109&lt;=0,0,(CU113/CU86)*9.8*Results!$C$45)</f>
        <v>60.761805014585889</v>
      </c>
      <c r="CV114" s="5">
        <f>IF(CU109&lt;=0,0,(CV113/CV86)*9.8*Results!$C$45)</f>
        <v>61.791120928014536</v>
      </c>
      <c r="CW114" s="5">
        <f>IF(CV109&lt;=0,0,(CW113/CW86)*9.8*Results!$C$45)</f>
        <v>62.855911380193575</v>
      </c>
      <c r="CX114" s="5">
        <f>IF(CW109&lt;=0,0,(CX113/CX86)*9.8*Results!$C$45)</f>
        <v>63.958042429051773</v>
      </c>
      <c r="CY114" s="5">
        <f>IF(CX109&lt;=0,0,(CY113/CY86)*9.8*Results!$C$45)</f>
        <v>65.099513348030953</v>
      </c>
      <c r="CZ114" s="5">
        <f>IF(CY109&lt;=0,0,(CZ113/CZ86)*9.8*Results!$C$45)</f>
        <v>66.282468729710104</v>
      </c>
      <c r="DA114" s="5">
        <f>IF(CZ109&lt;=0,0,(DA113/DA86)*9.8*Results!$C$45)</f>
        <v>67.509211933498818</v>
      </c>
      <c r="DB114" s="5">
        <f>IF(DA109&lt;=0,0,(DB113/DB86)*9.8*Results!$C$45)</f>
        <v>68.782220054814076</v>
      </c>
      <c r="DC114" s="5">
        <f>IF(DB109&lt;=0,0,(DC113/DC86)*9.8*Results!$C$45)</f>
        <v>70.104160620432125</v>
      </c>
      <c r="DD114" s="5">
        <f>IF(DC109&lt;=0,0,(DD113/DD86)*9.8*Results!$C$45)</f>
        <v>71.477910246796995</v>
      </c>
      <c r="DE114" s="5">
        <f>IF(DD109&lt;=0,0,(DE113/DE86)*9.8*Results!$C$45)</f>
        <v>72.906575535927217</v>
      </c>
      <c r="DF114" s="5">
        <f>IF(DE109&lt;=0,0,(DF113/DF86)*9.8*Results!$C$45)</f>
        <v>74.393516528374434</v>
      </c>
      <c r="DG114" s="5">
        <f>IF(DF109&lt;=0,0,(DG113/DG86)*9.8*Results!$C$45)</f>
        <v>75.94237308589426</v>
      </c>
      <c r="DH114" s="5">
        <f>IF(DG109&lt;=0,0,(DH113/DH86)*9.8*Results!$C$45)</f>
        <v>77.557094639880049</v>
      </c>
      <c r="DI114" s="5">
        <f>IF(DH109&lt;=0,0,(DI113/DI86)*9.8*Results!$C$45)</f>
        <v>79.241973817392719</v>
      </c>
      <c r="DJ114" s="5">
        <f>IF(DI109&lt;=0,0,(DJ113/DJ86)*9.8*Results!$C$45)</f>
        <v>81.001684547549957</v>
      </c>
      <c r="DK114" s="5">
        <f>IF(DJ109&lt;=0,0,(DK113/DK86)*9.8*Results!$C$45)</f>
        <v>82.841325360553213</v>
      </c>
      <c r="DL114" s="5">
        <f>IF(DK109&lt;=0,0,(DL113/DL86)*9.8*Results!$C$45)</f>
        <v>84.766468724051919</v>
      </c>
      <c r="DM114" s="5">
        <f>IF(DL109&lt;=0,0,(DM113/DM86)*9.8*Results!$C$45)</f>
        <v>86.783217422319325</v>
      </c>
      <c r="DN114" s="5">
        <f>IF(DM109&lt;=0,0,(DN113/DN86)*9.8*Results!$C$45)</f>
        <v>88.898269179755886</v>
      </c>
      <c r="DO114" s="5">
        <f>IF(DN109&lt;=0,0,(DO113/DO86)*9.8*Results!$C$45)</f>
        <v>91.118990970350879</v>
      </c>
      <c r="DP114" s="5">
        <f>IF(DO109&lt;=0,0,(DP113/DP86)*9.8*Results!$C$45)</f>
        <v>93.453504750215757</v>
      </c>
      <c r="DQ114" s="5">
        <f>IF(DP109&lt;=0,0,(DQ113/DQ86)*9.8*Results!$C$45)</f>
        <v>95.91078671571033</v>
      </c>
      <c r="DR114" s="5">
        <f>IF(DQ109&lt;=0,0,(DR113/DR86)*9.8*Results!$C$45)</f>
        <v>98.500782643898305</v>
      </c>
      <c r="DS114" s="5">
        <f>IF(DR109&lt;=0,0,(DS113/DS86)*9.8*Results!$C$45)</f>
        <v>101.23454243973936</v>
      </c>
      <c r="DT114" s="5">
        <f>IF(DS109&lt;=0,0,(DT113/DT86)*9.8*Results!$C$45)</f>
        <v>104.12437772793888</v>
      </c>
      <c r="DU114" s="5">
        <f>IF(DT109&lt;=0,0,(DU113/DU86)*9.8*Results!$C$45)</f>
        <v>107.1840472295863</v>
      </c>
      <c r="DV114" s="5">
        <f>IF(DU109&lt;=0,0,(DV113/DV86)*9.8*Results!$C$45)</f>
        <v>110.42897581174975</v>
      </c>
      <c r="DW114" s="5">
        <f>IF(DV109&lt;=0,0,(DW113/DW86)*9.8*Results!$C$45)</f>
        <v>113.87651456879949</v>
      </c>
      <c r="DX114" s="5">
        <f>IF(DW109&lt;=0,0,(DX113/DX86)*9.8*Results!$C$45)</f>
        <v>117.54625119135898</v>
      </c>
      <c r="DY114" s="5">
        <f>IF(DX109&lt;=0,0,(DY113/DY86)*9.8*Results!$C$45)</f>
        <v>121.46038234445317</v>
      </c>
      <c r="DZ114" s="5">
        <f>IF(DY109&lt;=0,0,(DZ113/DZ86)*9.8*Results!$C$45)</f>
        <v>125.64416300647952</v>
      </c>
      <c r="EA114" s="5">
        <f>IF(DZ109&lt;=0,0,(EA113/EA86)*9.8*Results!$C$45)</f>
        <v>130.12645198775863</v>
      </c>
      <c r="EB114" s="5">
        <f>IF(EA109&lt;=0,0,(EB113/EB86)*9.8*Results!$C$45)</f>
        <v>134.94037853528263</v>
      </c>
      <c r="EC114" s="5">
        <f>IF(EB109&lt;=0,0,(EC113/EC86)*9.8*Results!$C$45)</f>
        <v>140.12416258465726</v>
      </c>
      <c r="ED114" s="5">
        <f>IF(EC109&lt;=0,0,(ED113/ED86)*9.8*Results!$C$45)</f>
        <v>145.72213162674092</v>
      </c>
      <c r="EE114" s="5">
        <f>IF(ED109&lt;=0,0,(EE113/EE86)*9.8*Results!$C$45)</f>
        <v>151.78599146036342</v>
      </c>
      <c r="EF114" s="5">
        <f>IF(EE109&lt;=0,0,(EF113/EF86)*9.8*Results!$C$45)</f>
        <v>158.37642799595588</v>
      </c>
      <c r="EG114" s="5">
        <f>IF(EF109&lt;=0,0,(EG113/EG86)*9.8*Results!$C$45)</f>
        <v>151.48155990599508</v>
      </c>
      <c r="EH114" s="5">
        <f>IF(EG109&lt;=0,0,(EH113/EH86)*9.8*Results!$C$45)</f>
        <v>7.3500000000000005</v>
      </c>
      <c r="EI114" s="5">
        <f>IF(EH109&lt;=0,0,(EI113/EI86)*9.8*Results!$C$45)</f>
        <v>7.3500000000000005</v>
      </c>
      <c r="EJ114" s="5">
        <f>IF(EI109&lt;=0,0,(EJ113/EJ86)*9.8*Results!$C$45)</f>
        <v>7.3500000000000005</v>
      </c>
      <c r="EK114" s="5">
        <f>IF(EJ109&lt;=0,0,(EK113/EK86)*9.8*Results!$C$45)</f>
        <v>7.3500000000000005</v>
      </c>
      <c r="EL114" s="5">
        <f>IF(EK109&lt;=0,0,(EL113/EL86)*9.8*Results!$C$45)</f>
        <v>7.3500000000000005</v>
      </c>
      <c r="EM114" s="5">
        <f>IF(EL109&lt;=0,0,(EM113/EM86)*9.8*Results!$C$45)</f>
        <v>7.3500000000000005</v>
      </c>
      <c r="EN114" s="5">
        <f>IF(EM109&lt;=0,0,(EN113/EN86)*9.8*Results!$C$45)</f>
        <v>7.3500000000000005</v>
      </c>
      <c r="EO114" s="5">
        <f>IF(EN109&lt;=0,0,(EO113/EO86)*9.8*Results!$C$45)</f>
        <v>7.3500000000000005</v>
      </c>
      <c r="EP114" s="5">
        <f>IF(EO109&lt;=0,0,(EP113/EP86)*9.8*Results!$C$45)</f>
        <v>7.3500000000000005</v>
      </c>
      <c r="EQ114" s="5">
        <f>IF(EP109&lt;=0,0,(EQ113/EQ86)*9.8*Results!$C$45)</f>
        <v>7.3500000000000005</v>
      </c>
      <c r="ER114" s="5">
        <f>IF(EQ109&lt;=0,0,(ER113/ER86)*9.8*Results!$C$45)</f>
        <v>7.3500000000000005</v>
      </c>
      <c r="ES114" s="5">
        <f>IF(ER109&lt;=0,0,(ES113/ES86)*9.8*Results!$C$45)</f>
        <v>7.3500000000000005</v>
      </c>
      <c r="ET114" s="5">
        <f>IF(ES109&lt;=0,0,(ET113/ET86)*9.8*Results!$C$45)</f>
        <v>7.3500000000000005</v>
      </c>
      <c r="EU114" s="5">
        <f>IF(ET109&lt;=0,0,(EU113/EU86)*9.8*Results!$C$45)</f>
        <v>7.3500000000000005</v>
      </c>
      <c r="EV114" s="5">
        <f>IF(EU109&lt;=0,0,(EV113/EV86)*9.8*Results!$C$45)</f>
        <v>7.3500000000000005</v>
      </c>
      <c r="EW114" s="5">
        <f>IF(EV109&lt;=0,0,(EW113/EW86)*9.8*Results!$C$45)</f>
        <v>7.3500000000000005</v>
      </c>
      <c r="EX114" s="5">
        <f>IF(EW109&lt;=0,0,(EX113/EX86)*9.8*Results!$C$45)</f>
        <v>-0.29400000000000004</v>
      </c>
      <c r="EY114" s="5">
        <f>IF(EX109&lt;=0,0,(EY113/EY86)*9.8*Results!$C$45)</f>
        <v>-0.29400000000000004</v>
      </c>
      <c r="EZ114" s="5">
        <f>IF(EY109&lt;=0,0,(EZ113/EZ86)*9.8*Results!$C$45)</f>
        <v>-0.29400000000000004</v>
      </c>
      <c r="FA114" s="5">
        <f>IF(EZ109&lt;=0,0,(FA113/FA86)*9.8*Results!$C$45)</f>
        <v>-0.29400000000000004</v>
      </c>
      <c r="FB114" s="5">
        <f>IF(FA109&lt;=0,0,(FB113/FB86)*9.8*Results!$C$45)</f>
        <v>-0.29400000000000004</v>
      </c>
      <c r="FC114" s="5">
        <f>IF(FB109&lt;=0,0,(FC113/FC86)*9.8*Results!$C$45)</f>
        <v>0</v>
      </c>
      <c r="FD114" s="5">
        <f>IF(FC109&lt;=0,0,(FD113/FD86)*9.8*Results!$C$45)</f>
        <v>0</v>
      </c>
      <c r="FE114" s="5">
        <f>IF(FD109&lt;=0,0,(FE113/FE86)*9.8*Results!$C$45)</f>
        <v>0</v>
      </c>
      <c r="FF114" s="5">
        <f>IF(FE109&lt;=0,0,(FF113/FF86)*9.8*Results!$C$45)</f>
        <v>0</v>
      </c>
      <c r="FG114" s="5">
        <f>IF(FF109&lt;=0,0,(FG113/FG86)*9.8*Results!$C$45)</f>
        <v>0</v>
      </c>
      <c r="FH114" s="5">
        <f>IF(FG109&lt;=0,0,(FH113/FH86)*9.8*Results!$C$45)</f>
        <v>0</v>
      </c>
      <c r="FI114" s="5">
        <f>IF(FH109&lt;=0,0,(FI113/FI86)*9.8*Results!$C$45)</f>
        <v>0</v>
      </c>
      <c r="FJ114" s="5">
        <f>IF(FI109&lt;=0,0,(FJ113/FJ86)*9.8*Results!$C$45)</f>
        <v>0</v>
      </c>
      <c r="FK114" s="5">
        <f>IF(FJ109&lt;=0,0,(FK113/FK86)*9.8*Results!$C$45)</f>
        <v>0</v>
      </c>
      <c r="FL114" s="5">
        <f>IF(FK109&lt;=0,0,(FL113/FL86)*9.8*Results!$C$45)</f>
        <v>0</v>
      </c>
      <c r="FM114" s="5">
        <f>IF(FL109&lt;=0,0,(FM113/FM86)*9.8*Results!$C$45)</f>
        <v>0</v>
      </c>
      <c r="FN114" s="5">
        <f>IF(FM109&lt;=0,0,(FN113/FN86)*9.8*Results!$C$45)</f>
        <v>0</v>
      </c>
      <c r="FO114" s="5">
        <f>IF(FN109&lt;=0,0,(FO113/FO86)*9.8*Results!$C$45)</f>
        <v>0</v>
      </c>
      <c r="FP114" s="5">
        <f>IF(FO109&lt;=0,0,(FP113/FP86)*9.8*Results!$C$45)</f>
        <v>0</v>
      </c>
      <c r="FQ114" s="5">
        <f>IF(FP109&lt;=0,0,(FQ113/FQ86)*9.8*Results!$C$45)</f>
        <v>0</v>
      </c>
      <c r="FR114" s="5">
        <f>IF(FQ109&lt;=0,0,(FR113/FR86)*9.8*Results!$C$45)</f>
        <v>0</v>
      </c>
      <c r="FS114" s="5">
        <f>IF(FR109&lt;=0,0,(FS113/FS86)*9.8*Results!$C$45)</f>
        <v>0</v>
      </c>
      <c r="FT114" s="5">
        <f>IF(FS109&lt;=0,0,(FT113/FT86)*9.8*Results!$C$45)</f>
        <v>0</v>
      </c>
      <c r="FU114" s="5">
        <f>IF(FT109&lt;=0,0,(FU113/FU86)*9.8*Results!$C$45)</f>
        <v>0</v>
      </c>
      <c r="FV114" s="5">
        <f>IF(FU109&lt;=0,0,(FV113/FV86)*9.8*Results!$C$45)</f>
        <v>0</v>
      </c>
      <c r="FW114" s="5">
        <f>IF(FV109&lt;=0,0,(FW113/FW86)*9.8*Results!$C$45)</f>
        <v>0</v>
      </c>
      <c r="FX114" s="5">
        <f>IF(FW109&lt;=0,0,(FX113/FX86)*9.8*Results!$C$45)</f>
        <v>0</v>
      </c>
      <c r="FY114" s="5">
        <f>IF(FX109&lt;=0,0,(FY113/FY86)*9.8*Results!$C$45)</f>
        <v>0</v>
      </c>
      <c r="FZ114" s="5">
        <f>IF(FY109&lt;=0,0,(FZ113/FZ86)*9.8*Results!$C$45)</f>
        <v>0</v>
      </c>
      <c r="GA114" s="5">
        <f>IF(FZ109&lt;=0,0,(GA113/GA86)*9.8*Results!$C$45)</f>
        <v>0</v>
      </c>
      <c r="GB114" s="5">
        <f>IF(GA109&lt;=0,0,(GB113/GB86)*9.8*Results!$C$45)</f>
        <v>0</v>
      </c>
      <c r="GC114" s="5">
        <f>IF(GB109&lt;=0,0,(GC113/GC86)*9.8*Results!$C$45)</f>
        <v>0</v>
      </c>
      <c r="GD114" s="5">
        <f>IF(GC109&lt;=0,0,(GD113/GD86)*9.8*Results!$C$45)</f>
        <v>0</v>
      </c>
      <c r="GE114" s="5">
        <f>IF(GD109&lt;=0,0,(GE113/GE86)*9.8*Results!$C$45)</f>
        <v>0</v>
      </c>
      <c r="GF114" s="5">
        <f>IF(GE109&lt;=0,0,(GF113/GF86)*9.8*Results!$C$45)</f>
        <v>0</v>
      </c>
      <c r="GG114" s="5">
        <f>IF(GF109&lt;=0,0,(GG113/GG86)*9.8*Results!$C$45)</f>
        <v>0</v>
      </c>
      <c r="GH114" s="5">
        <f>IF(GG109&lt;=0,0,(GH113/GH86)*9.8*Results!$C$45)</f>
        <v>0</v>
      </c>
      <c r="GI114" s="5">
        <f>IF(GH109&lt;=0,0,(GI113/GI86)*9.8*Results!$C$45)</f>
        <v>0</v>
      </c>
      <c r="GJ114" s="5">
        <f>IF(GI109&lt;=0,0,(GJ113/GJ86)*9.8*Results!$C$45)</f>
        <v>0</v>
      </c>
      <c r="GK114" s="5">
        <f>IF(GJ109&lt;=0,0,(GK113/GK86)*9.8*Results!$C$45)</f>
        <v>0</v>
      </c>
      <c r="GL114" s="5">
        <f>IF(GK109&lt;=0,0,(GL113/GL86)*9.8*Results!$C$45)</f>
        <v>0</v>
      </c>
      <c r="GM114" s="5">
        <f>IF(GL109&lt;=0,0,(GM113/GM86)*9.8*Results!$C$45)</f>
        <v>0</v>
      </c>
      <c r="GN114" s="5">
        <f>IF(GM109&lt;=0,0,(GN113/GN86)*9.8*Results!$C$45)</f>
        <v>0</v>
      </c>
      <c r="GO114" s="5">
        <f>IF(GN109&lt;=0,0,(GO113/GO86)*9.8*Results!$C$45)</f>
        <v>0</v>
      </c>
      <c r="GP114" s="5">
        <f>IF(GO109&lt;=0,0,(GP113/GP86)*9.8*Results!$C$45)</f>
        <v>0</v>
      </c>
      <c r="GQ114" s="5">
        <f>IF(GP109&lt;=0,0,(GQ113/GQ86)*9.8*Results!$C$45)</f>
        <v>0</v>
      </c>
      <c r="GR114" s="5">
        <f>IF(GQ109&lt;=0,0,(GR113/GR86)*9.8*Results!$C$45)</f>
        <v>0</v>
      </c>
      <c r="GS114" s="5">
        <f>IF(GR109&lt;=0,0,(GS113/GS86)*9.8*Results!$C$45)</f>
        <v>0</v>
      </c>
      <c r="GT114" s="5">
        <f>IF(GS109&lt;=0,0,(GT113/GT86)*9.8*Results!$C$45)</f>
        <v>0</v>
      </c>
      <c r="GU114" s="5">
        <f>IF(GT109&lt;=0,0,(GU113/GU86)*9.8*Results!$C$45)</f>
        <v>0</v>
      </c>
      <c r="GV114" s="5">
        <f>IF(GU109&lt;=0,0,(GV113/GV86)*9.8*Results!$C$45)</f>
        <v>0</v>
      </c>
      <c r="GW114" s="5">
        <f>IF(GV109&lt;=0,0,(GW113/GW86)*9.8*Results!$C$45)</f>
        <v>0</v>
      </c>
      <c r="GX114" s="5">
        <f>IF(GW109&lt;=0,0,(GX113/GX86)*9.8*Results!$C$45)</f>
        <v>0</v>
      </c>
      <c r="GY114" s="5">
        <f>IF(GX109&lt;=0,0,(GY113/GY86)*9.8*Results!$C$45)</f>
        <v>0</v>
      </c>
      <c r="GZ114" s="5">
        <f>IF(GY109&lt;=0,0,(GZ113/GZ86)*9.8*Results!$C$45)</f>
        <v>0</v>
      </c>
      <c r="HA114" s="5">
        <f>IF(GZ109&lt;=0,0,(HA113/HA86)*9.8*Results!$C$45)</f>
        <v>0</v>
      </c>
      <c r="HB114" s="5">
        <f>IF(HA109&lt;=0,0,(HB113/HB86)*9.8*Results!$C$45)</f>
        <v>0</v>
      </c>
      <c r="HC114" s="5">
        <f>IF(HB109&lt;=0,0,(HC113/HC86)*9.8*Results!$C$45)</f>
        <v>0</v>
      </c>
      <c r="HD114" s="5">
        <f>IF(HC109&lt;=0,0,(HD113/HD86)*9.8*Results!$C$45)</f>
        <v>0</v>
      </c>
      <c r="HE114" s="5">
        <f>IF(HD109&lt;=0,0,(HE113/HE86)*9.8*Results!$C$45)</f>
        <v>0</v>
      </c>
      <c r="HF114" s="5">
        <f>IF(HE109&lt;=0,0,(HF113/HF86)*9.8*Results!$C$45)</f>
        <v>0</v>
      </c>
      <c r="HG114" s="5">
        <f>IF(HF109&lt;=0,0,(HG113/HG86)*9.8*Results!$C$45)</f>
        <v>0</v>
      </c>
      <c r="HH114" s="5">
        <f>IF(HG109&lt;=0,0,(HH113/HH86)*9.8*Results!$C$45)</f>
        <v>0</v>
      </c>
      <c r="HI114" s="5">
        <f>IF(HH109&lt;=0,0,(HI113/HI86)*9.8*Results!$C$45)</f>
        <v>0</v>
      </c>
      <c r="HJ114" s="5">
        <f>IF(HI109&lt;=0,0,(HJ113/HJ86)*9.8*Results!$C$45)</f>
        <v>0</v>
      </c>
      <c r="HK114" s="5">
        <f>IF(HJ109&lt;=0,0,(HK113/HK86)*9.8*Results!$C$45)</f>
        <v>0</v>
      </c>
      <c r="HL114" s="5">
        <f>IF(HK109&lt;=0,0,(HL113/HL86)*9.8*Results!$C$45)</f>
        <v>0</v>
      </c>
      <c r="HM114" s="5">
        <f>IF(HL109&lt;=0,0,(HM113/HM86)*9.8*Results!$C$45)</f>
        <v>0</v>
      </c>
      <c r="HN114" s="5">
        <f>IF(HM109&lt;=0,0,(HN113/HN86)*9.8*Results!$C$45)</f>
        <v>0</v>
      </c>
      <c r="HO114" s="5">
        <f>IF(HN109&lt;=0,0,(HO113/HO86)*9.8*Results!$C$45)</f>
        <v>0</v>
      </c>
      <c r="HP114" s="5">
        <f>IF(HO109&lt;=0,0,(HP113/HP86)*9.8*Results!$C$45)</f>
        <v>0</v>
      </c>
      <c r="HQ114" s="5">
        <f>IF(HP109&lt;=0,0,(HQ113/HQ86)*9.8*Results!$C$45)</f>
        <v>0</v>
      </c>
      <c r="HR114" s="5">
        <f>IF(HQ109&lt;=0,0,(HR113/HR86)*9.8*Results!$C$45)</f>
        <v>0</v>
      </c>
      <c r="HS114" s="5">
        <f>IF(HR109&lt;=0,0,(HS113/HS86)*9.8*Results!$C$45)</f>
        <v>0</v>
      </c>
      <c r="HT114" s="5">
        <f>IF(HS109&lt;=0,0,(HT113/HT86)*9.8*Results!$C$45)</f>
        <v>0</v>
      </c>
      <c r="HU114" s="5">
        <f>IF(HT109&lt;=0,0,(HU113/HU86)*9.8*Results!$C$45)</f>
        <v>0</v>
      </c>
      <c r="HV114" s="5">
        <f>IF(HU109&lt;=0,0,(HV113/HV86)*9.8*Results!$C$45)</f>
        <v>0</v>
      </c>
      <c r="HW114" s="5">
        <f>IF(HV109&lt;=0,0,(HW113/HW86)*9.8*Results!$C$45)</f>
        <v>0</v>
      </c>
      <c r="HX114" s="5">
        <f>IF(HW109&lt;=0,0,(HX113/HX86)*9.8*Results!$C$45)</f>
        <v>0</v>
      </c>
      <c r="HY114" s="5">
        <f>IF(HX109&lt;=0,0,(HY113/HY86)*9.8*Results!$C$45)</f>
        <v>0</v>
      </c>
      <c r="HZ114" s="5">
        <f>IF(HY109&lt;=0,0,(HZ113/HZ86)*9.8*Results!$C$45)</f>
        <v>0</v>
      </c>
      <c r="IA114" s="5">
        <f>IF(HZ109&lt;=0,0,(IA113/IA86)*9.8*Results!$C$45)</f>
        <v>0</v>
      </c>
      <c r="IB114" s="5">
        <f>IF(IA109&lt;=0,0,(IB113/IB86)*9.8*Results!$C$45)</f>
        <v>0</v>
      </c>
      <c r="IC114" s="5">
        <f>IF(IB109&lt;=0,0,(IC113/IC86)*9.8*Results!$C$45)</f>
        <v>0</v>
      </c>
      <c r="ID114" s="5">
        <f>IF(IC109&lt;=0,0,(ID113/ID86)*9.8*Results!$C$45)</f>
        <v>0</v>
      </c>
      <c r="IE114" s="5">
        <f>IF(ID109&lt;=0,0,(IE113/IE86)*9.8*Results!$C$45)</f>
        <v>0</v>
      </c>
      <c r="IF114" s="5">
        <f>IF(IE109&lt;=0,0,(IF113/IF86)*9.8*Results!$C$45)</f>
        <v>0</v>
      </c>
      <c r="IG114" s="5">
        <f>IF(IF109&lt;=0,0,(IG113/IG86)*9.8*Results!$C$45)</f>
        <v>0</v>
      </c>
      <c r="IH114" s="5">
        <f>IF(IG109&lt;=0,0,(IH113/IH86)*9.8*Results!$C$45)</f>
        <v>0</v>
      </c>
      <c r="II114" s="5">
        <f>IF(IH109&lt;=0,0,(II113/II86)*9.8*Results!$C$45)</f>
        <v>0</v>
      </c>
      <c r="IJ114" s="5">
        <f>IF(II109&lt;=0,0,(IJ113/IJ86)*9.8*Results!$C$45)</f>
        <v>0</v>
      </c>
      <c r="IK114" s="5">
        <f>IF(IJ109&lt;=0,0,(IK113/IK86)*9.8*Results!$C$45)</f>
        <v>0</v>
      </c>
      <c r="IL114" s="5">
        <f>IF(IK109&lt;=0,0,(IL113/IL86)*9.8*Results!$C$45)</f>
        <v>0</v>
      </c>
      <c r="IM114" s="5">
        <f>IF(IL109&lt;=0,0,(IM113/IM86)*9.8*Results!$C$45)</f>
        <v>0</v>
      </c>
      <c r="IN114" s="5">
        <f>IF(IM109&lt;=0,0,(IN113/IN86)*9.8*Results!$C$45)</f>
        <v>0</v>
      </c>
      <c r="IO114" s="5">
        <f>IF(IN109&lt;=0,0,(IO113/IO86)*9.8*Results!$C$45)</f>
        <v>0</v>
      </c>
      <c r="IP114" s="5">
        <f>IF(IO109&lt;=0,0,(IP113/IP86)*9.8*Results!$C$45)</f>
        <v>0</v>
      </c>
      <c r="IQ114" s="5">
        <f>IF(IP109&lt;=0,0,(IQ113/IQ86)*9.8*Results!$C$45)</f>
        <v>0</v>
      </c>
      <c r="IR114" s="5">
        <f>IF(IQ109&lt;=0,0,(IR113/IR86)*9.8*Results!$C$45)</f>
        <v>0</v>
      </c>
    </row>
    <row r="115" spans="1:252" s="7" customFormat="1" hidden="1" x14ac:dyDescent="0.25">
      <c r="A115" s="164"/>
      <c r="B115" s="2">
        <v>0</v>
      </c>
      <c r="C115" s="45">
        <f>IF(B109&lt;=0,0,SUM($B$114:C114)+SUM($B$116:B116))</f>
        <v>0</v>
      </c>
      <c r="D115" s="45">
        <f>IF(C109&lt;=0,0,SUM($B$114:D114)+SUM($B$116:C116))</f>
        <v>1.9582123323411166E-2</v>
      </c>
      <c r="E115" s="45">
        <f>IF(D109&lt;=0,0,SUM($B$114:E114)+SUM($B$116:D116))</f>
        <v>9.9770071825063908E-2</v>
      </c>
      <c r="F115" s="45">
        <f>IF(E109&lt;=0,0,SUM($B$114:F114)+SUM($B$116:E116))</f>
        <v>0.28488831003421722</v>
      </c>
      <c r="G115" s="45">
        <f>IF(F109&lt;=0,0,SUM($B$114:G114)+SUM($B$116:F116))</f>
        <v>0.62280139059699602</v>
      </c>
      <c r="H115" s="45">
        <f>IF(G109&lt;=0,0,SUM($B$114:H114)+SUM($B$116:G116))</f>
        <v>1.1651714349242033</v>
      </c>
      <c r="I115" s="45">
        <f>IF(H109&lt;=0,0,SUM($B$114:I114)+SUM($B$116:H116))</f>
        <v>1.9677344815413185</v>
      </c>
      <c r="J115" s="45">
        <f>IF(I109&lt;=0,0,SUM($B$114:J114)+SUM($B$116:I116))</f>
        <v>3.0905962782346084</v>
      </c>
      <c r="K115" s="45">
        <f>IF(J109&lt;=0,0,SUM($B$114:K114)+SUM($B$116:J116))</f>
        <v>4.598547908721871</v>
      </c>
      <c r="L115" s="45">
        <f>IF(K109&lt;=0,0,SUM($B$114:L114)+SUM($B$116:K116))</f>
        <v>6.5614013996833869</v>
      </c>
      <c r="M115" s="45">
        <f>IF(L109&lt;=0,0,SUM($B$114:M114)+SUM($B$116:L116))</f>
        <v>9.0543451393061432</v>
      </c>
      <c r="N115" s="45">
        <f>IF(M109&lt;=0,0,SUM($B$114:N114)+SUM($B$116:M116))</f>
        <v>12.158318535943648</v>
      </c>
      <c r="O115" s="45">
        <f>IF(N109&lt;=0,0,SUM($B$114:O114)+SUM($B$116:N116))</f>
        <v>15.960404846474198</v>
      </c>
      <c r="P115" s="45">
        <f>IF(O109&lt;=0,0,SUM($B$114:P114)+SUM($B$116:O116))</f>
        <v>20.554240487851015</v>
      </c>
      <c r="Q115" s="45">
        <f>IF(P109&lt;=0,0,SUM($B$114:Q114)+SUM($B$116:P116))</f>
        <v>26.040438389983077</v>
      </c>
      <c r="R115" s="45">
        <f>IF(Q109&lt;=0,0,SUM($B$114:R114)+SUM($B$116:Q116))</f>
        <v>32.527022055426322</v>
      </c>
      <c r="S115" s="45">
        <f>IF(R109&lt;=0,0,SUM($B$114:S114)+SUM($B$116:R116))</f>
        <v>40.12986589952709</v>
      </c>
      <c r="T115" s="45">
        <f>IF(S109&lt;=0,0,SUM($B$114:T114)+SUM($B$116:S116))</f>
        <v>48.973136161596571</v>
      </c>
      <c r="U115" s="45">
        <f>IF(T109&lt;=0,0,SUM($B$114:U114)+SUM($B$116:T116))</f>
        <v>59.189725218818708</v>
      </c>
      <c r="V115" s="45">
        <f>IF(U109&lt;=0,0,SUM($B$114:V114)+SUM($B$116:U116))</f>
        <v>70.921670433870176</v>
      </c>
      <c r="W115" s="45">
        <f>IF(V109&lt;=0,0,SUM($B$114:W114)+SUM($B$116:V116))</f>
        <v>84.320546707935691</v>
      </c>
      <c r="X115" s="45">
        <f>IF(W109&lt;=0,0,SUM($B$114:X114)+SUM($B$116:W116))</f>
        <v>99.547819730001564</v>
      </c>
      <c r="Y115" s="45">
        <f>IF(X109&lt;=0,0,SUM($B$114:Y114)+SUM($B$116:X116))</f>
        <v>116.77514456432735</v>
      </c>
      <c r="Z115" s="45">
        <f>IF(Y109&lt;=0,0,SUM($B$114:Z114)+SUM($B$116:Y116))</f>
        <v>136.18459167313256</v>
      </c>
      <c r="AA115" s="45">
        <f>IF(Z109&lt;=0,0,SUM($B$114:AA114)+SUM($B$116:Z116))</f>
        <v>157.9687797374215</v>
      </c>
      <c r="AB115" s="45">
        <f>IF(AA109&lt;=0,0,SUM($B$114:AB114)+SUM($B$116:AA116))</f>
        <v>182.33089195228962</v>
      </c>
      <c r="AC115" s="45">
        <f>IF(AB109&lt;=0,0,SUM($B$114:AC114)+SUM($B$116:AB116))</f>
        <v>209.48454985073255</v>
      </c>
      <c r="AD115" s="45">
        <f>IF(AC109&lt;=0,0,SUM($B$114:AD114)+SUM($B$116:AC116))</f>
        <v>239.65351646809538</v>
      </c>
      <c r="AE115" s="45">
        <f>IF(AD109&lt;=0,0,SUM($B$114:AE114)+SUM($B$116:AD116))</f>
        <v>273.07119881119297</v>
      </c>
      <c r="AF115" s="45">
        <f>IF(AE109&lt;=0,0,SUM($B$114:AF114)+SUM($B$116:AE116))</f>
        <v>309.97991849369129</v>
      </c>
      <c r="AG115" s="45">
        <f>IF(AF109&lt;=0,0,SUM($B$114:AG114)+SUM($B$116:AF116))</f>
        <v>350.62992004135555</v>
      </c>
      <c r="AH115" s="45">
        <f>IF(AG109&lt;=0,0,SUM($B$114:AH114)+SUM($B$116:AG116))</f>
        <v>395.27808788174929</v>
      </c>
      <c r="AI115" s="45">
        <f>IF(AH109&lt;=0,0,SUM($B$114:AI114)+SUM($B$116:AH116))</f>
        <v>444.18634753314234</v>
      </c>
      <c r="AJ115" s="45">
        <f>IF(AI109&lt;=0,0,SUM($B$114:AJ114)+SUM($B$116:AI116))</f>
        <v>497.61973324636318</v>
      </c>
      <c r="AK115" s="45">
        <f>IF(AJ109&lt;=0,0,SUM($B$114:AK114)+SUM($B$116:AJ116))</f>
        <v>555.8441147450676</v>
      </c>
      <c r="AL115" s="45">
        <f>IF(AK109&lt;=0,0,SUM($B$114:AL114)+SUM($B$116:AK116))</f>
        <v>619.12359062827773</v>
      </c>
      <c r="AM115" s="45">
        <f>IF(AL109&lt;=0,0,SUM($B$114:AM114)+SUM($B$116:AL116))</f>
        <v>687.71757412864497</v>
      </c>
      <c r="AN115" s="45">
        <f>IF(AM109&lt;=0,0,SUM($B$114:AN114)+SUM($B$116:AM116))</f>
        <v>761.87762205545687</v>
      </c>
      <c r="AO115" s="45">
        <f>IF(AN109&lt;=0,0,SUM($B$114:AO114)+SUM($B$116:AN116))</f>
        <v>841.84408705739088</v>
      </c>
      <c r="AP115" s="45">
        <f>IF(AO109&lt;=0,0,SUM($B$114:AP114)+SUM($B$116:AO116))</f>
        <v>927.84270855428429</v>
      </c>
      <c r="AQ115" s="45">
        <f>IF(AP109&lt;=0,0,SUM($B$114:AQ114)+SUM($B$116:AP116))</f>
        <v>1020.0812979225709</v>
      </c>
      <c r="AR115" s="45">
        <f>IF(AQ109&lt;=0,0,SUM($B$114:AR114)+SUM($B$116:AQ116))</f>
        <v>1118.7467172574968</v>
      </c>
      <c r="AS115" s="45">
        <f>IF(AR109&lt;=0,0,SUM($B$114:AS114)+SUM($B$116:AR116))</f>
        <v>1224.00239979086</v>
      </c>
      <c r="AT115" s="45">
        <f>IF(AS109&lt;=0,0,SUM($B$114:AT114)+SUM($B$116:AS116))</f>
        <v>1335.9867092609497</v>
      </c>
      <c r="AU115" s="45">
        <f>IF(AT109&lt;=0,0,SUM($B$114:AU114)+SUM($B$116:AT116))</f>
        <v>1454.8124852130857</v>
      </c>
      <c r="AV115" s="45">
        <f>IF(AU109&lt;=0,0,SUM($B$114:AV114)+SUM($B$116:AU116))</f>
        <v>1580.5681702150607</v>
      </c>
      <c r="AW115" s="45">
        <f>IF(AV109&lt;=0,0,SUM($B$114:AW114)+SUM($B$116:AV116))</f>
        <v>1713.3209632385226</v>
      </c>
      <c r="AX115" s="45">
        <f>IF(AW109&lt;=0,0,SUM($B$114:AX114)+SUM($B$116:AW116))</f>
        <v>1853.1224904415892</v>
      </c>
      <c r="AY115" s="45">
        <f>IF(AX109&lt;=0,0,SUM($B$114:AY114)+SUM($B$116:AX116))</f>
        <v>1999.4459486429439</v>
      </c>
      <c r="AZ115" s="45">
        <f>IF(AY109&lt;=0,0,SUM($B$114:AZ114)+SUM($B$116:AY116))</f>
        <v>2152.3654774946344</v>
      </c>
      <c r="BA115" s="45">
        <f>IF(AZ109&lt;=0,0,SUM($B$114:BA114)+SUM($B$116:AZ116))</f>
        <v>2312.5133610334092</v>
      </c>
      <c r="BB115" s="45">
        <f>IF(BA109&lt;=0,0,SUM($B$114:BB114)+SUM($B$116:BA116))</f>
        <v>2317.8710483348082</v>
      </c>
      <c r="BC115" s="45">
        <f>IF(BB109&lt;=0,0,SUM($B$114:BC114)+SUM($B$116:BB116))</f>
        <v>2316.3391916607311</v>
      </c>
      <c r="BD115" s="45">
        <f>IF(BC109&lt;=0,0,SUM($B$114:BD114)+SUM($B$116:BC116))</f>
        <v>2314.8365034043482</v>
      </c>
      <c r="BE115" s="45">
        <f>IF(BD109&lt;=0,0,SUM($B$114:BE114)+SUM($B$116:BD116))</f>
        <v>2313.363283687343</v>
      </c>
      <c r="BF115" s="45">
        <f>IF(BE109&lt;=0,0,SUM($B$114:BF114)+SUM($B$116:BE116))</f>
        <v>2311.9193902049974</v>
      </c>
      <c r="BG115" s="45">
        <f>IF(BF109&lt;=0,0,SUM($B$114:BG114)+SUM($B$116:BF116))</f>
        <v>2310.5046836163351</v>
      </c>
      <c r="BH115" s="45">
        <f>IF(BG109&lt;=0,0,SUM($B$114:BH114)+SUM($B$116:BG116))</f>
        <v>2309.1190278234744</v>
      </c>
      <c r="BI115" s="45">
        <f>IF(BH109&lt;=0,0,SUM($B$114:BI114)+SUM($B$116:BH116))</f>
        <v>2307.7622899345811</v>
      </c>
      <c r="BJ115" s="45">
        <f>IF(BI109&lt;=0,0,SUM($B$114:BJ114)+SUM($B$116:BI116))</f>
        <v>2306.43434022784</v>
      </c>
      <c r="BK115" s="45">
        <f>IF(BJ109&lt;=0,0,SUM($B$114:BK114)+SUM($B$116:BJ116))</f>
        <v>2305.1350521164168</v>
      </c>
      <c r="BL115" s="45">
        <f>IF(BK109&lt;=0,0,SUM($B$114:BL114)+SUM($B$116:BK116))</f>
        <v>2303.8643021143916</v>
      </c>
      <c r="BM115" s="45">
        <f>IF(BL109&lt;=0,0,SUM($B$114:BM114)+SUM($B$116:BL116))</f>
        <v>2341.4134043331719</v>
      </c>
      <c r="BN115" s="45">
        <f>IF(BM109&lt;=0,0,SUM($B$114:BN114)+SUM($B$116:BM116))</f>
        <v>2379.3847705273456</v>
      </c>
      <c r="BO115" s="45">
        <f>IF(BN109&lt;=0,0,SUM($B$114:BO114)+SUM($B$116:BN116))</f>
        <v>2417.785325603088</v>
      </c>
      <c r="BP115" s="45">
        <f>IF(BO109&lt;=0,0,SUM($B$114:BP114)+SUM($B$116:BO116))</f>
        <v>2456.6247382711285</v>
      </c>
      <c r="BQ115" s="45">
        <f>IF(BP109&lt;=0,0,SUM($B$114:BQ114)+SUM($B$116:BP116))</f>
        <v>2495.9129845839961</v>
      </c>
      <c r="BR115" s="45">
        <f>IF(BQ109&lt;=0,0,SUM($B$114:BR114)+SUM($B$116:BQ116))</f>
        <v>2535.6603617141454</v>
      </c>
      <c r="BS115" s="45">
        <f>IF(BR109&lt;=0,0,SUM($B$114:BS114)+SUM($B$116:BR116))</f>
        <v>2575.7824004042241</v>
      </c>
      <c r="BT115" s="45">
        <f>IF(BS109&lt;=0,0,SUM($B$114:BT114)+SUM($B$116:BS116))</f>
        <v>2616.3905516148734</v>
      </c>
      <c r="BU115" s="45">
        <f>IF(BT109&lt;=0,0,SUM($B$114:BU114)+SUM($B$116:BT116))</f>
        <v>2657.5029166979884</v>
      </c>
      <c r="BV115" s="45">
        <f>IF(BU109&lt;=0,0,SUM($B$114:BV114)+SUM($B$116:BU116))</f>
        <v>2699.1317469257679</v>
      </c>
      <c r="BW115" s="45">
        <f>IF(BV109&lt;=0,0,SUM($B$114:BW114)+SUM($B$116:BV116))</f>
        <v>2741.2897139574384</v>
      </c>
      <c r="BX115" s="45">
        <f>IF(BW109&lt;=0,0,SUM($B$114:BX114)+SUM($B$116:BW116))</f>
        <v>2783.9899303563411</v>
      </c>
      <c r="BY115" s="45">
        <f>IF(BX109&lt;=0,0,SUM($B$114:BY114)+SUM($B$116:BX116))</f>
        <v>2827.2459705194397</v>
      </c>
      <c r="BZ115" s="45">
        <f>IF(BY109&lt;=0,0,SUM($B$114:BZ114)+SUM($B$116:BY116))</f>
        <v>2871.0718937602433</v>
      </c>
      <c r="CA115" s="45">
        <f>IF(BZ109&lt;=0,0,SUM($B$114:CA114)+SUM($B$116:BZ116))</f>
        <v>2915.4822679159347</v>
      </c>
      <c r="CB115" s="45">
        <f>IF(CA109&lt;=0,0,SUM($B$114:CB114)+SUM($B$116:CA116))</f>
        <v>2960.4921944270523</v>
      </c>
      <c r="CC115" s="45">
        <f>IF(CB109&lt;=0,0,SUM($B$114:CC114)+SUM($B$116:CB116))</f>
        <v>3006.1173359546865</v>
      </c>
      <c r="CD115" s="45">
        <f>IF(CC109&lt;=0,0,SUM($B$114:CD114)+SUM($B$116:CC116))</f>
        <v>3052.3739453120425</v>
      </c>
      <c r="CE115" s="45">
        <f>IF(CD109&lt;=0,0,SUM($B$114:CE114)+SUM($B$116:CD116))</f>
        <v>3099.2788962902223</v>
      </c>
      <c r="CF115" s="45">
        <f>IF(CE109&lt;=0,0,SUM($B$114:CF114)+SUM($B$116:CE116))</f>
        <v>3146.8497159855842</v>
      </c>
      <c r="CG115" s="45">
        <f>IF(CF109&lt;=0,0,SUM($B$114:CG114)+SUM($B$116:CF116))</f>
        <v>3195.104619833442</v>
      </c>
      <c r="CH115" s="45">
        <f>IF(CG109&lt;=0,0,SUM($B$114:CH114)+SUM($B$116:CG116))</f>
        <v>3244.0625495924655</v>
      </c>
      <c r="CI115" s="45">
        <f>IF(CH109&lt;=0,0,SUM($B$114:CI114)+SUM($B$116:CH116))</f>
        <v>3293.7432128131113</v>
      </c>
      <c r="CJ115" s="45">
        <f>IF(CI109&lt;=0,0,SUM($B$114:CJ114)+SUM($B$116:CI116))</f>
        <v>3344.1671250450026</v>
      </c>
      <c r="CK115" s="45">
        <f>IF(CJ109&lt;=0,0,SUM($B$114:CK114)+SUM($B$116:CJ116))</f>
        <v>3395.3556562637059</v>
      </c>
      <c r="CL115" s="45">
        <f>IF(CK109&lt;=0,0,SUM($B$114:CL114)+SUM($B$116:CK116))</f>
        <v>3447.3310806815211</v>
      </c>
      <c r="CM115" s="45">
        <f>IF(CL109&lt;=0,0,SUM($B$114:CM114)+SUM($B$116:CL116))</f>
        <v>3500.1166282468507</v>
      </c>
      <c r="CN115" s="45">
        <f>IF(CM109&lt;=0,0,SUM($B$114:CN114)+SUM($B$116:CM116))</f>
        <v>3553.7365412949453</v>
      </c>
      <c r="CO115" s="45">
        <f>IF(CN109&lt;=0,0,SUM($B$114:CO114)+SUM($B$116:CN116))</f>
        <v>3608.2161361497338</v>
      </c>
      <c r="CP115" s="45">
        <f>IF(CO109&lt;=0,0,SUM($B$114:CP114)+SUM($B$116:CO116))</f>
        <v>3663.5818680576258</v>
      </c>
      <c r="CQ115" s="45">
        <f>IF(CP109&lt;=0,0,SUM($B$114:CQ114)+SUM($B$116:CP116))</f>
        <v>3719.8614018836843</v>
      </c>
      <c r="CR115" s="45">
        <f>IF(CQ109&lt;=0,0,SUM($B$114:CR114)+SUM($B$116:CQ116))</f>
        <v>3777.0836876252265</v>
      </c>
      <c r="CS115" s="45">
        <f>IF(CR109&lt;=0,0,SUM($B$114:CS114)+SUM($B$116:CR116))</f>
        <v>3835.279042772484</v>
      </c>
      <c r="CT115" s="45">
        <f>IF(CS109&lt;=0,0,SUM($B$114:CT114)+SUM($B$116:CS116))</f>
        <v>3894.4792422106143</v>
      </c>
      <c r="CU115" s="45">
        <f>IF(CT109&lt;=0,0,SUM($B$114:CU114)+SUM($B$116:CT116))</f>
        <v>3954.8570747447584</v>
      </c>
      <c r="CV115" s="45">
        <f>IF(CU109&lt;=0,0,SUM($B$114:CV114)+SUM($B$116:CU116))</f>
        <v>4016.2960792757981</v>
      </c>
      <c r="CW115" s="45">
        <f>IF(CV109&lt;=0,0,SUM($B$114:CW114)+SUM($B$116:CV116))</f>
        <v>4078.8178497180234</v>
      </c>
      <c r="CX115" s="45">
        <f>IF(CW109&lt;=0,0,SUM($B$114:CX114)+SUM($B$116:CW116))</f>
        <v>4142.4597049407103</v>
      </c>
      <c r="CY115" s="45">
        <f>IF(CX109&lt;=0,0,SUM($B$114:CY114)+SUM($B$116:CX116))</f>
        <v>4207.2609265500441</v>
      </c>
      <c r="CZ115" s="45">
        <f>IF(CY109&lt;=0,0,SUM($B$114:CZ114)+SUM($B$116:CY116))</f>
        <v>4273.2629025527867</v>
      </c>
      <c r="DA115" s="45">
        <f>IF(CZ109&lt;=0,0,SUM($B$114:DA114)+SUM($B$116:CZ116))</f>
        <v>4340.5092843682196</v>
      </c>
      <c r="DB115" s="45">
        <f>IF(DA109&lt;=0,0,SUM($B$114:DB114)+SUM($B$116:DA116))</f>
        <v>4409.0461556159862</v>
      </c>
      <c r="DC115" s="45">
        <f>IF(DB109&lt;=0,0,SUM($B$114:DC114)+SUM($B$116:DB116))</f>
        <v>4478.9222192740035</v>
      </c>
      <c r="DD115" s="45">
        <f>IF(DC109&lt;=0,0,SUM($B$114:DD114)+SUM($B$116:DC116))</f>
        <v>4550.1890032115234</v>
      </c>
      <c r="DE115" s="45">
        <f>IF(DD109&lt;=0,0,SUM($B$114:DE114)+SUM($B$116:DD116))</f>
        <v>4622.901086377703</v>
      </c>
      <c r="DF115" s="45">
        <f>IF(DE109&lt;=0,0,SUM($B$114:DF114)+SUM($B$116:DE116))</f>
        <v>4697.1163469071116</v>
      </c>
      <c r="DG115" s="45">
        <f>IF(DF109&lt;=0,0,SUM($B$114:DG114)+SUM($B$116:DF116))</f>
        <v>4772.8962361606227</v>
      </c>
      <c r="DH115" s="45">
        <f>IF(DG109&lt;=0,0,SUM($B$114:DH114)+SUM($B$116:DG116))</f>
        <v>4850.306084468376</v>
      </c>
      <c r="DI115" s="45">
        <f>IF(DH109&lt;=0,0,SUM($B$114:DI114)+SUM($B$116:DH116))</f>
        <v>4929.4154376381366</v>
      </c>
      <c r="DJ115" s="45">
        <f>IF(DI109&lt;=0,0,SUM($B$114:DJ114)+SUM($B$116:DI116))</f>
        <v>5010.2984309446638</v>
      </c>
      <c r="DK115" s="45">
        <f>IF(DJ109&lt;=0,0,SUM($B$114:DK114)+SUM($B$116:DJ116))</f>
        <v>5093.0342085044185</v>
      </c>
      <c r="DL115" s="45">
        <f>IF(DK109&lt;=0,0,SUM($B$114:DL114)+SUM($B$116:DK116))</f>
        <v>5177.7073872194915</v>
      </c>
      <c r="DM115" s="45">
        <f>IF(DL109&lt;=0,0,SUM($B$114:DM114)+SUM($B$116:DL116))</f>
        <v>5264.4085776306201</v>
      </c>
      <c r="DN115" s="45">
        <f>IF(DM109&lt;=0,0,SUM($B$114:DN114)+SUM($B$116:DM116))</f>
        <v>5353.234972986198</v>
      </c>
      <c r="DO115" s="45">
        <f>IF(DN109&lt;=0,0,SUM($B$114:DO114)+SUM($B$116:DN116))</f>
        <v>5444.291004257092</v>
      </c>
      <c r="DP115" s="45">
        <f>IF(DO109&lt;=0,0,SUM($B$114:DP114)+SUM($B$116:DO116))</f>
        <v>5537.6890843164019</v>
      </c>
      <c r="DQ115" s="45">
        <f>IF(DP109&lt;=0,0,SUM($B$114:DQ114)+SUM($B$116:DP116))</f>
        <v>5633.5504501528512</v>
      </c>
      <c r="DR115" s="45">
        <f>IF(DQ109&lt;=0,0,SUM($B$114:DR114)+SUM($B$116:DQ116))</f>
        <v>5732.0061140443704</v>
      </c>
      <c r="DS115" s="45">
        <f>IF(DR109&lt;=0,0,SUM($B$114:DS114)+SUM($B$116:DR116))</f>
        <v>5833.1979543771213</v>
      </c>
      <c r="DT115" s="45">
        <f>IF(DS109&lt;=0,0,SUM($B$114:DT114)+SUM($B$116:DS116))</f>
        <v>5937.279960805362</v>
      </c>
      <c r="DU115" s="45">
        <f>IF(DT109&lt;=0,0,SUM($B$114:DU114)+SUM($B$116:DT116))</f>
        <v>6044.4196590961865</v>
      </c>
      <c r="DV115" s="45">
        <f>IF(DU109&lt;=0,0,SUM($B$114:DV114)+SUM($B$116:DU116))</f>
        <v>6154.7997523327231</v>
      </c>
      <c r="DW115" s="45">
        <f>IF(DV109&lt;=0,0,SUM($B$114:DW114)+SUM($B$116:DV116))</f>
        <v>6268.6200212469148</v>
      </c>
      <c r="DX115" s="45">
        <f>IF(DW109&lt;=0,0,SUM($B$114:DX114)+SUM($B$116:DW116))</f>
        <v>6386.0995339094698</v>
      </c>
      <c r="DY115" s="45">
        <f>IF(DX109&lt;=0,0,SUM($B$114:DY114)+SUM($B$116:DX116))</f>
        <v>6507.4792199269905</v>
      </c>
      <c r="DZ115" s="45">
        <f>IF(DY109&lt;=0,0,SUM($B$114:DZ114)+SUM($B$116:DY116))</f>
        <v>6633.0248894499637</v>
      </c>
      <c r="EA115" s="45">
        <f>IF(DZ109&lt;=0,0,SUM($B$114:EA114)+SUM($B$116:DZ116))</f>
        <v>6763.030794720572</v>
      </c>
      <c r="EB115" s="45">
        <f>IF(EA109&lt;=0,0,SUM($B$114:EB114)+SUM($B$116:EA116))</f>
        <v>6897.8238524272792</v>
      </c>
      <c r="EC115" s="45">
        <f>IF(EB109&lt;=0,0,SUM($B$114:EC114)+SUM($B$116:EB116))</f>
        <v>7037.7686740577692</v>
      </c>
      <c r="ED115" s="45">
        <f>IF(EC109&lt;=0,0,SUM($B$114:ED114)+SUM($B$116:EC116))</f>
        <v>7183.2736013726317</v>
      </c>
      <c r="EE115" s="45">
        <f>IF(ED109&lt;=0,0,SUM($B$114:EE114)+SUM($B$116:ED116))</f>
        <v>7334.8562700800749</v>
      </c>
      <c r="EF115" s="45">
        <f>IF(EE109&lt;=0,0,SUM($B$114:EF114)+SUM($B$116:EE116))</f>
        <v>7493.1003944463582</v>
      </c>
      <c r="EG115" s="45">
        <f>IF(EF109&lt;=0,0,SUM($B$114:EG114)+SUM($B$116:EF116))</f>
        <v>7644.5230752454318</v>
      </c>
      <c r="EH115" s="45">
        <f>IF(EG109&lt;=0,0,SUM($B$114:EH114)+SUM($B$116:EG116))</f>
        <v>7651.8871865163101</v>
      </c>
      <c r="EI115" s="45">
        <f>IF(EH109&lt;=0,0,SUM($B$114:EI114)+SUM($B$116:EH116))</f>
        <v>7659.2881923939385</v>
      </c>
      <c r="EJ115" s="45">
        <f>IF(EI109&lt;=0,0,SUM($B$114:EJ114)+SUM($B$116:EI116))</f>
        <v>7666.6919844162867</v>
      </c>
      <c r="EK115" s="45">
        <f>IF(EJ109&lt;=0,0,SUM($B$114:EK114)+SUM($B$116:EJ116))</f>
        <v>7674.0983878120869</v>
      </c>
      <c r="EL115" s="45">
        <f>IF(EK109&lt;=0,0,SUM($B$114:EL114)+SUM($B$116:EK116))</f>
        <v>7681.507230498898</v>
      </c>
      <c r="EM115" s="45">
        <f>IF(EL109&lt;=0,0,SUM($B$114:EM114)+SUM($B$116:EL116))</f>
        <v>7688.9183397339812</v>
      </c>
      <c r="EN115" s="45">
        <f>IF(EM109&lt;=0,0,SUM($B$114:EN114)+SUM($B$116:EM116))</f>
        <v>7696.3315387455914</v>
      </c>
      <c r="EO115" s="45">
        <f>IF(EN109&lt;=0,0,SUM($B$114:EO114)+SUM($B$116:EN116))</f>
        <v>7703.7466534581663</v>
      </c>
      <c r="EP115" s="45">
        <f>IF(EO109&lt;=0,0,SUM($B$114:EP114)+SUM($B$116:EO116))</f>
        <v>7711.1635091238522</v>
      </c>
      <c r="EQ115" s="45">
        <f>IF(EP109&lt;=0,0,SUM($B$114:EQ114)+SUM($B$116:EP116))</f>
        <v>7718.5819269343447</v>
      </c>
      <c r="ER115" s="45">
        <f>IF(EQ109&lt;=0,0,SUM($B$114:ER114)+SUM($B$116:EQ116))</f>
        <v>7725.9931873859587</v>
      </c>
      <c r="ES115" s="45">
        <f>IF(ER109&lt;=0,0,SUM($B$114:ES114)+SUM($B$116:ER116))</f>
        <v>7733.3905049838213</v>
      </c>
      <c r="ET115" s="45">
        <f>IF(ES109&lt;=0,0,SUM($B$114:ET114)+SUM($B$116:ES116))</f>
        <v>7740.7771305478991</v>
      </c>
      <c r="EU115" s="45">
        <f>IF(ET109&lt;=0,0,SUM($B$114:EU114)+SUM($B$116:ET116))</f>
        <v>7748.1555172547687</v>
      </c>
      <c r="EV115" s="45">
        <f>IF(EU109&lt;=0,0,SUM($B$114:EV114)+SUM($B$116:EU116))</f>
        <v>7755.5275136327273</v>
      </c>
      <c r="EW115" s="45">
        <f>IF(EV109&lt;=0,0,SUM($B$114:EW114)+SUM($B$116:EV116))</f>
        <v>7762.8945124576858</v>
      </c>
      <c r="EX115" s="45">
        <f>IF(EW109&lt;=0,0,SUM($B$114:EX114)+SUM($B$116:EW116))</f>
        <v>7762.613562976162</v>
      </c>
      <c r="EY115" s="45">
        <f>IF(EX109&lt;=0,0,SUM($B$114:EY114)+SUM($B$116:EX116))</f>
        <v>7762.3294457770789</v>
      </c>
      <c r="EZ115" s="45">
        <f>IF(EY109&lt;=0,0,SUM($B$114:EZ114)+SUM($B$116:EY116))</f>
        <v>7762.0428574263178</v>
      </c>
      <c r="FA115" s="45">
        <f>IF(EZ109&lt;=0,0,SUM($B$114:FA114)+SUM($B$116:EZ116))</f>
        <v>7761.7544152497803</v>
      </c>
      <c r="FB115" s="45">
        <f>IF(FA109&lt;=0,0,SUM($B$114:FB114)+SUM($B$116:FA116))</f>
        <v>7761.4644907217571</v>
      </c>
      <c r="FC115" s="45">
        <f>IF(FB109&lt;=0,0,SUM($B$114:FC114)+SUM($B$116:FB116))</f>
        <v>7761.467183181021</v>
      </c>
      <c r="FD115" s="45">
        <f>IF(FC109&lt;=0,0,SUM($B$114:FD114)+SUM($B$116:FC116))</f>
        <v>7761.4684822885647</v>
      </c>
      <c r="FE115" s="45">
        <f>IF(FD109&lt;=0,0,SUM($B$114:FE114)+SUM($B$116:FD116))</f>
        <v>7761.4683812381945</v>
      </c>
      <c r="FF115" s="45">
        <f>IF(FE109&lt;=0,0,SUM($B$114:FF114)+SUM($B$116:FE116))</f>
        <v>7761.4675789643461</v>
      </c>
      <c r="FG115" s="45">
        <f>IF(FF109&lt;=0,0,SUM($B$114:FG114)+SUM($B$116:FF116))</f>
        <v>7761.4667777305849</v>
      </c>
      <c r="FH115" s="45">
        <f>IF(FG109&lt;=0,0,SUM($B$114:FH114)+SUM($B$116:FG116))</f>
        <v>7761.4659775269838</v>
      </c>
      <c r="FI115" s="45">
        <f>IF(FH109&lt;=0,0,SUM($B$114:FI114)+SUM($B$116:FH116))</f>
        <v>7761.4651783436302</v>
      </c>
      <c r="FJ115" s="45">
        <f>IF(FI109&lt;=0,0,SUM($B$114:FJ114)+SUM($B$116:FI116))</f>
        <v>7761.4643801706216</v>
      </c>
      <c r="FK115" s="45">
        <f>IF(FJ109&lt;=0,0,SUM($B$114:FK114)+SUM($B$116:FJ116))</f>
        <v>7761.4635829980734</v>
      </c>
      <c r="FL115" s="45">
        <f>IF(FK109&lt;=0,0,SUM($B$114:FL114)+SUM($B$116:FK116))</f>
        <v>7761.4627868161087</v>
      </c>
      <c r="FM115" s="45">
        <f>IF(FL109&lt;=0,0,SUM($B$114:FM114)+SUM($B$116:FL116))</f>
        <v>7761.4619916148631</v>
      </c>
      <c r="FN115" s="45">
        <f>IF(FM109&lt;=0,0,SUM($B$114:FN114)+SUM($B$116:FM116))</f>
        <v>7761.4611973844867</v>
      </c>
      <c r="FO115" s="45">
        <f>IF(FN109&lt;=0,0,SUM($B$114:FO114)+SUM($B$116:FN116))</f>
        <v>7761.4604041151415</v>
      </c>
      <c r="FP115" s="45">
        <f>IF(FO109&lt;=0,0,SUM($B$114:FP114)+SUM($B$116:FO116))</f>
        <v>7761.4596117969995</v>
      </c>
      <c r="FQ115" s="45">
        <f>IF(FP109&lt;=0,0,SUM($B$114:FQ114)+SUM($B$116:FP116))</f>
        <v>7761.4588204202455</v>
      </c>
      <c r="FR115" s="45">
        <f>IF(FQ109&lt;=0,0,SUM($B$114:FR114)+SUM($B$116:FQ116))</f>
        <v>7761.4580299750769</v>
      </c>
      <c r="FS115" s="45">
        <f>IF(FR109&lt;=0,0,SUM($B$114:FS114)+SUM($B$116:FR116))</f>
        <v>7761.4572404517021</v>
      </c>
      <c r="FT115" s="45">
        <f>IF(FS109&lt;=0,0,SUM($B$114:FT114)+SUM($B$116:FS116))</f>
        <v>7761.4564518403386</v>
      </c>
      <c r="FU115" s="45">
        <f>IF(FT109&lt;=0,0,SUM($B$114:FU114)+SUM($B$116:FT116))</f>
        <v>7761.4556641312211</v>
      </c>
      <c r="FV115" s="45">
        <f>IF(FU109&lt;=0,0,SUM($B$114:FV114)+SUM($B$116:FU116))</f>
        <v>7761.4548773145898</v>
      </c>
      <c r="FW115" s="45">
        <f>IF(FV109&lt;=0,0,SUM($B$114:FW114)+SUM($B$116:FV116))</f>
        <v>7761.4540913806986</v>
      </c>
      <c r="FX115" s="45">
        <f>IF(FW109&lt;=0,0,SUM($B$114:FX114)+SUM($B$116:FW116))</f>
        <v>7761.4533063198123</v>
      </c>
      <c r="FY115" s="45">
        <f>IF(FX109&lt;=0,0,SUM($B$114:FY114)+SUM($B$116:FX116))</f>
        <v>7761.4525221222057</v>
      </c>
      <c r="FZ115" s="45">
        <f>IF(FY109&lt;=0,0,SUM($B$114:FZ114)+SUM($B$116:FY116))</f>
        <v>7761.4517387781643</v>
      </c>
      <c r="GA115" s="45">
        <f>IF(FZ109&lt;=0,0,SUM($B$114:GA114)+SUM($B$116:FZ116))</f>
        <v>7761.4509562779886</v>
      </c>
      <c r="GB115" s="45">
        <f>IF(GA109&lt;=0,0,SUM($B$114:GB114)+SUM($B$116:GA116))</f>
        <v>7761.4501746119804</v>
      </c>
      <c r="GC115" s="45">
        <f>IF(GB109&lt;=0,0,SUM($B$114:GC114)+SUM($B$116:GB116))</f>
        <v>7761.4493937704619</v>
      </c>
      <c r="GD115" s="45">
        <f>IF(GC109&lt;=0,0,SUM($B$114:GD114)+SUM($B$116:GC116))</f>
        <v>7761.4486137437571</v>
      </c>
      <c r="GE115" s="45">
        <f>IF(GD109&lt;=0,0,SUM($B$114:GE114)+SUM($B$116:GD116))</f>
        <v>7761.4478345222087</v>
      </c>
      <c r="GF115" s="45">
        <f>IF(GE109&lt;=0,0,SUM($B$114:GF114)+SUM($B$116:GE116))</f>
        <v>7761.4470560961608</v>
      </c>
      <c r="GG115" s="45">
        <f>IF(GF109&lt;=0,0,SUM($B$114:GG114)+SUM($B$116:GF116))</f>
        <v>7761.4462784559737</v>
      </c>
      <c r="GH115" s="45">
        <f>IF(GG109&lt;=0,0,SUM($B$114:GH114)+SUM($B$116:GG116))</f>
        <v>7761.4455015920139</v>
      </c>
      <c r="GI115" s="45">
        <f>IF(GH109&lt;=0,0,SUM($B$114:GI114)+SUM($B$116:GH116))</f>
        <v>7761.4447254946608</v>
      </c>
      <c r="GJ115" s="45">
        <f>IF(GI109&lt;=0,0,SUM($B$114:GJ114)+SUM($B$116:GI116))</f>
        <v>7761.4439501543011</v>
      </c>
      <c r="GK115" s="45">
        <f>IF(GJ109&lt;=0,0,SUM($B$114:GK114)+SUM($B$116:GJ116))</f>
        <v>7761.4431755613296</v>
      </c>
      <c r="GL115" s="45">
        <f>IF(GK109&lt;=0,0,SUM($B$114:GL114)+SUM($B$116:GK116))</f>
        <v>7761.4424017061529</v>
      </c>
      <c r="GM115" s="45">
        <f>IF(GL109&lt;=0,0,SUM($B$114:GM114)+SUM($B$116:GL116))</f>
        <v>7761.4416285791867</v>
      </c>
      <c r="GN115" s="45">
        <f>IF(GM109&lt;=0,0,SUM($B$114:GN114)+SUM($B$116:GM116))</f>
        <v>7761.440856170856</v>
      </c>
      <c r="GO115" s="45">
        <f>IF(GN109&lt;=0,0,SUM($B$114:GO114)+SUM($B$116:GN116))</f>
        <v>7761.440084471591</v>
      </c>
      <c r="GP115" s="45">
        <f>IF(GO109&lt;=0,0,SUM($B$114:GP114)+SUM($B$116:GO116))</f>
        <v>7761.4393134718366</v>
      </c>
      <c r="GQ115" s="45">
        <f>IF(GP109&lt;=0,0,SUM($B$114:GQ114)+SUM($B$116:GP116))</f>
        <v>7761.4385431620422</v>
      </c>
      <c r="GR115" s="45">
        <f>IF(GQ109&lt;=0,0,SUM($B$114:GR114)+SUM($B$116:GQ116))</f>
        <v>7761.4377735326671</v>
      </c>
      <c r="GS115" s="45">
        <f>IF(GR109&lt;=0,0,SUM($B$114:GS114)+SUM($B$116:GR116))</f>
        <v>7761.4370045741798</v>
      </c>
      <c r="GT115" s="45">
        <f>IF(GS109&lt;=0,0,SUM($B$114:GT114)+SUM($B$116:GS116))</f>
        <v>7761.4362362770553</v>
      </c>
      <c r="GU115" s="45">
        <f>IF(GT109&lt;=0,0,SUM($B$114:GU114)+SUM($B$116:GT116))</f>
        <v>7761.4354686317783</v>
      </c>
      <c r="GV115" s="45">
        <f>IF(GU109&lt;=0,0,SUM($B$114:GV114)+SUM($B$116:GU116))</f>
        <v>7761.434701628843</v>
      </c>
      <c r="GW115" s="45">
        <f>IF(GV109&lt;=0,0,SUM($B$114:GW114)+SUM($B$116:GV116))</f>
        <v>7761.4339352587494</v>
      </c>
      <c r="GX115" s="45">
        <f>IF(GW109&lt;=0,0,SUM($B$114:GX114)+SUM($B$116:GW116))</f>
        <v>7761.4331695120045</v>
      </c>
      <c r="GY115" s="45">
        <f>IF(GX109&lt;=0,0,SUM($B$114:GY114)+SUM($B$116:GX116))</f>
        <v>7761.4324043791239</v>
      </c>
      <c r="GZ115" s="45">
        <f>IF(GY109&lt;=0,0,SUM($B$114:GZ114)+SUM($B$116:GY116))</f>
        <v>7761.4316398506344</v>
      </c>
      <c r="HA115" s="45">
        <f>IF(GZ109&lt;=0,0,SUM($B$114:HA114)+SUM($B$116:GZ116))</f>
        <v>7761.4308759170663</v>
      </c>
      <c r="HB115" s="45">
        <f>IF(HA109&lt;=0,0,SUM($B$114:HB114)+SUM($B$116:HA116))</f>
        <v>7761.430112568959</v>
      </c>
      <c r="HC115" s="45">
        <f>IF(HB109&lt;=0,0,SUM($B$114:HC114)+SUM($B$116:HB116))</f>
        <v>7761.4293497968574</v>
      </c>
      <c r="HD115" s="45">
        <f>IF(HC109&lt;=0,0,SUM($B$114:HD114)+SUM($B$116:HC116))</f>
        <v>7761.4285875913165</v>
      </c>
      <c r="HE115" s="45">
        <f>IF(HD109&lt;=0,0,SUM($B$114:HE114)+SUM($B$116:HD116))</f>
        <v>7761.4278259428947</v>
      </c>
      <c r="HF115" s="45">
        <f>IF(HE109&lt;=0,0,SUM($B$114:HF114)+SUM($B$116:HE116))</f>
        <v>7761.4270648421616</v>
      </c>
      <c r="HG115" s="45">
        <f>IF(HF109&lt;=0,0,SUM($B$114:HG114)+SUM($B$116:HF116))</f>
        <v>7761.4263042796902</v>
      </c>
      <c r="HH115" s="45">
        <f>IF(HG109&lt;=0,0,SUM($B$114:HH114)+SUM($B$116:HG116))</f>
        <v>7761.4255442460635</v>
      </c>
      <c r="HI115" s="45">
        <f>IF(HH109&lt;=0,0,SUM($B$114:HI114)+SUM($B$116:HH116))</f>
        <v>7761.4247847318657</v>
      </c>
      <c r="HJ115" s="45">
        <f>IF(HI109&lt;=0,0,SUM($B$114:HJ114)+SUM($B$116:HI116))</f>
        <v>7761.4240257276952</v>
      </c>
      <c r="HK115" s="45">
        <f>IF(HJ109&lt;=0,0,SUM($B$114:HK114)+SUM($B$116:HJ116))</f>
        <v>7761.4232672241496</v>
      </c>
      <c r="HL115" s="45">
        <f>IF(HK109&lt;=0,0,SUM($B$114:HL114)+SUM($B$116:HK116))</f>
        <v>7761.4225092118368</v>
      </c>
      <c r="HM115" s="45">
        <f>IF(HL109&lt;=0,0,SUM($B$114:HM114)+SUM($B$116:HL116))</f>
        <v>7761.4217516813687</v>
      </c>
      <c r="HN115" s="45">
        <f>IF(HM109&lt;=0,0,SUM($B$114:HN114)+SUM($B$116:HM116))</f>
        <v>7761.4209946233668</v>
      </c>
      <c r="HO115" s="45">
        <f>IF(HN109&lt;=0,0,SUM($B$114:HO114)+SUM($B$116:HN116))</f>
        <v>7761.4202380284523</v>
      </c>
      <c r="HP115" s="45">
        <f>IF(HO109&lt;=0,0,SUM($B$114:HP114)+SUM($B$116:HO116))</f>
        <v>7761.4194818872602</v>
      </c>
      <c r="HQ115" s="45">
        <f>IF(HP109&lt;=0,0,SUM($B$114:HQ114)+SUM($B$116:HP116))</f>
        <v>7761.4187261904226</v>
      </c>
      <c r="HR115" s="45">
        <f>IF(HQ109&lt;=0,0,SUM($B$114:HR114)+SUM($B$116:HQ116))</f>
        <v>7761.4179709285854</v>
      </c>
      <c r="HS115" s="45">
        <f>IF(HR109&lt;=0,0,SUM($B$114:HS114)+SUM($B$116:HR116))</f>
        <v>7761.4172160923936</v>
      </c>
      <c r="HT115" s="45">
        <f>IF(HS109&lt;=0,0,SUM($B$114:HT114)+SUM($B$116:HS116))</f>
        <v>7761.4164616725002</v>
      </c>
      <c r="HU115" s="45">
        <f>IF(HT109&lt;=0,0,SUM($B$114:HU114)+SUM($B$116:HT116))</f>
        <v>7761.4157076595639</v>
      </c>
      <c r="HV115" s="45">
        <f>IF(HU109&lt;=0,0,SUM($B$114:HV114)+SUM($B$116:HU116))</f>
        <v>7761.4149540442486</v>
      </c>
      <c r="HW115" s="45">
        <f>IF(HV109&lt;=0,0,SUM($B$114:HW114)+SUM($B$116:HV116))</f>
        <v>7761.4142008172203</v>
      </c>
      <c r="HX115" s="45">
        <f>IF(HW109&lt;=0,0,SUM($B$114:HX114)+SUM($B$116:HW116))</f>
        <v>7761.413447969152</v>
      </c>
      <c r="HY115" s="45">
        <f>IF(HX109&lt;=0,0,SUM($B$114:HY114)+SUM($B$116:HX116))</f>
        <v>7761.4126954907242</v>
      </c>
      <c r="HZ115" s="45">
        <f>IF(HY109&lt;=0,0,SUM($B$114:HZ114)+SUM($B$116:HY116))</f>
        <v>7761.4119433726164</v>
      </c>
      <c r="IA115" s="45">
        <f>IF(HZ109&lt;=0,0,SUM($B$114:IA114)+SUM($B$116:HZ116))</f>
        <v>7761.4111916055163</v>
      </c>
      <c r="IB115" s="45">
        <f>IF(IA109&lt;=0,0,SUM($B$114:IB114)+SUM($B$116:IA116))</f>
        <v>7761.410440180116</v>
      </c>
      <c r="IC115" s="45">
        <f>IF(IB109&lt;=0,0,SUM($B$114:IC114)+SUM($B$116:IB116))</f>
        <v>7761.4096890871106</v>
      </c>
      <c r="ID115" s="45">
        <f>IF(IC109&lt;=0,0,SUM($B$114:ID114)+SUM($B$116:IC116))</f>
        <v>7761.4089383171995</v>
      </c>
      <c r="IE115" s="45">
        <f>IF(ID109&lt;=0,0,SUM($B$114:IE114)+SUM($B$116:ID116))</f>
        <v>7761.4081878610859</v>
      </c>
      <c r="IF115" s="45">
        <f>IF(IE109&lt;=0,0,SUM($B$114:IF114)+SUM($B$116:IE116))</f>
        <v>7761.4074377094785</v>
      </c>
      <c r="IG115" s="45">
        <f>IF(IF109&lt;=0,0,SUM($B$114:IG114)+SUM($B$116:IF116))</f>
        <v>7761.4066878530903</v>
      </c>
      <c r="IH115" s="45">
        <f>IF(IG109&lt;=0,0,SUM($B$114:IH114)+SUM($B$116:IG116))</f>
        <v>7761.4059382826354</v>
      </c>
      <c r="II115" s="45">
        <f>IF(IH109&lt;=0,0,SUM($B$114:II114)+SUM($B$116:IH116))</f>
        <v>7761.4051889888306</v>
      </c>
      <c r="IJ115" s="45">
        <f>IF(II109&lt;=0,0,SUM($B$114:IJ114)+SUM($B$116:II116))</f>
        <v>7761.4044399624017</v>
      </c>
      <c r="IK115" s="45">
        <f>IF(IJ109&lt;=0,0,SUM($B$114:IK114)+SUM($B$116:IJ116))</f>
        <v>7761.403691194073</v>
      </c>
      <c r="IL115" s="45">
        <f>IF(IK109&lt;=0,0,SUM($B$114:IL114)+SUM($B$116:IK116))</f>
        <v>7761.4029426745747</v>
      </c>
      <c r="IM115" s="45">
        <f>IF(IL109&lt;=0,0,SUM($B$114:IM114)+SUM($B$116:IL116))</f>
        <v>7761.4021943946364</v>
      </c>
      <c r="IN115" s="45">
        <f>IF(IM109&lt;=0,0,SUM($B$114:IN114)+SUM($B$116:IM116))</f>
        <v>7761.4014463449957</v>
      </c>
      <c r="IO115" s="45">
        <f>IF(IN109&lt;=0,0,SUM($B$114:IO114)+SUM($B$116:IN116))</f>
        <v>7761.4006985163905</v>
      </c>
      <c r="IP115" s="45">
        <f>IF(IO109&lt;=0,0,SUM($B$114:IP114)+SUM($B$116:IO116))</f>
        <v>7761.3999508995603</v>
      </c>
      <c r="IQ115" s="45">
        <f>IF(IP109&lt;=0,0,SUM($B$114:IQ114)+SUM($B$116:IP116))</f>
        <v>7761.3992034852517</v>
      </c>
      <c r="IR115" s="201">
        <f>IF(IQ109&lt;=0,0,SUM($B$114:IR114)+SUM($B$116:IQ116))</f>
        <v>7761.3984562642081</v>
      </c>
    </row>
    <row r="116" spans="1:252" s="3" customFormat="1" hidden="1" x14ac:dyDescent="0.25">
      <c r="A116" s="198"/>
      <c r="B116" s="4"/>
      <c r="C116" s="5">
        <f>IF(B109&lt;=0,0,(C115*(B110+Results!$C$46)/(C110+Results!$C$46))-C115)</f>
        <v>0</v>
      </c>
      <c r="D116" s="5">
        <f>IF(C109&lt;=0,0,(D115*(C110+Results!$C$46)/(D110+Results!$C$46))-D115)</f>
        <v>-2.6379472074788968E-7</v>
      </c>
      <c r="E116" s="5">
        <f>IF(D109&lt;=0,0,(E115*(D110+Results!$C$46)/(E110+Results!$C$46))-E115)</f>
        <v>-2.2781910509611647E-6</v>
      </c>
      <c r="F116" s="5">
        <f>IF(E109&lt;=0,0,(F115*(E110+Results!$C$46)/(F110+Results!$C$46))-F115)</f>
        <v>-9.2690007445495048E-6</v>
      </c>
      <c r="G116" s="5">
        <f>IF(F109&lt;=0,0,(G115*(F110+Results!$C$46)/(G110+Results!$C$46))-G115)</f>
        <v>-2.6521636162124551E-5</v>
      </c>
      <c r="H116" s="5">
        <f>IF(G109&lt;=0,0,(H115*(G110+Results!$C$46)/(H110+Results!$C$46))-H115)</f>
        <v>-6.1743629204524808E-5</v>
      </c>
      <c r="I116" s="5">
        <f>IF(H109&lt;=0,0,(I115*(H110+Results!$C$46)/(I110+Results!$C$46))-I115)</f>
        <v>-1.254737847415921E-4</v>
      </c>
      <c r="J116" s="5">
        <f>IF(I109&lt;=0,0,(J115*(I110+Results!$C$46)/(J110+Results!$C$46))-J115)</f>
        <v>-2.3154293987515118E-4</v>
      </c>
      <c r="K116" s="5">
        <f>IF(J109&lt;=0,0,(K115*(J110+Results!$C$46)/(K110+Results!$C$46))-K115)</f>
        <v>-3.9759148969320535E-4</v>
      </c>
      <c r="L116" s="5">
        <f>IF(K109&lt;=0,0,(L115*(K110+Results!$C$46)/(L110+Results!$C$46))-L115)</f>
        <v>-6.4564892654850325E-4</v>
      </c>
      <c r="M116" s="5">
        <f>IF(L109&lt;=0,0,(M115*(L110+Results!$C$46)/(M110+Results!$C$46))-M115)</f>
        <v>-1.0027805735557394E-3</v>
      </c>
      <c r="N116" s="5">
        <f>IF(M109&lt;=0,0,(N115*(M110+Results!$C$46)/(N110+Results!$C$46))-N115)</f>
        <v>-1.5018064310350354E-3</v>
      </c>
      <c r="O116" s="5">
        <f>IF(N109&lt;=0,0,(O115*(N110+Results!$C$46)/(O110+Results!$C$46))-O115)</f>
        <v>-2.1820965188990016E-3</v>
      </c>
      <c r="P116" s="5">
        <f>IF(O109&lt;=0,0,(P115*(O110+Results!$C$46)/(P110+Results!$C$46))-P115)</f>
        <v>-3.0904461916669845E-3</v>
      </c>
      <c r="Q116" s="5">
        <f>IF(P109&lt;=0,0,(Q115*(P110+Results!$C$46)/(Q110+Results!$C$46))-Q115)</f>
        <v>-4.2820336236850665E-3</v>
      </c>
      <c r="R116" s="5">
        <f>IF(Q109&lt;=0,0,(R115*(Q110+Results!$C$46)/(R110+Results!$C$46))-R115)</f>
        <v>-5.8214596178984834E-3</v>
      </c>
      <c r="S116" s="5">
        <f>IF(R109&lt;=0,0,(S115*(R110+Results!$C$46)/(S110+Results!$C$46))-S115)</f>
        <v>-7.7838672313106372E-3</v>
      </c>
      <c r="T116" s="5">
        <f>IF(S109&lt;=0,0,(T115*(S110+Results!$C$46)/(T110+Results!$C$46))-T115)</f>
        <v>-1.0256135406748967E-2</v>
      </c>
      <c r="U116" s="5">
        <f>IF(T109&lt;=0,0,(U115*(T110+Results!$C$46)/(U110+Results!$C$46))-U115)</f>
        <v>-1.3338136022262859E-2</v>
      </c>
      <c r="V116" s="5">
        <f>IF(U109&lt;=0,0,(V115*(U110+Results!$C$46)/(V110+Results!$C$46))-V115)</f>
        <v>-1.7144037589702066E-2</v>
      </c>
      <c r="W116" s="5">
        <f>IF(V109&lt;=0,0,(W115*(V110+Results!$C$46)/(W110+Results!$C$46))-W115)</f>
        <v>-2.1803631466639217E-2</v>
      </c>
      <c r="X116" s="5">
        <f>IF(W109&lt;=0,0,(X115*(W110+Results!$C$46)/(X110+Results!$C$46))-X115)</f>
        <v>-2.746364785146227E-2</v>
      </c>
      <c r="Y116" s="5">
        <f>IF(X109&lt;=0,0,(Y115*(X110+Results!$C$46)/(Y110+Results!$C$46))-Y115)</f>
        <v>-3.4289017252646659E-2</v>
      </c>
      <c r="Z116" s="5">
        <f>IF(Y109&lt;=0,0,(Z115*(Y110+Results!$C$46)/(Z110+Results!$C$46))-Z115)</f>
        <v>-4.2464018381622282E-2</v>
      </c>
      <c r="AA116" s="5">
        <f>IF(Z109&lt;=0,0,(AA115*(Z110+Results!$C$46)/(AA110+Results!$C$46))-AA115)</f>
        <v>-5.2193239675858649E-2</v>
      </c>
      <c r="AB116" s="5">
        <f>IF(AA109&lt;=0,0,(AB115*(AA110+Results!$C$46)/(AB110+Results!$C$46))-AB115)</f>
        <v>-6.3702261732174748E-2</v>
      </c>
      <c r="AC116" s="5">
        <f>IF(AB109&lt;=0,0,(AC115*(AB110+Results!$C$46)/(AC110+Results!$C$46))-AC115)</f>
        <v>-7.7237950740368433E-2</v>
      </c>
      <c r="AD116" s="5">
        <f>IF(AC109&lt;=0,0,(AD115*(AC110+Results!$C$46)/(AD110+Results!$C$46))-AD115)</f>
        <v>-9.3068224868261495E-2</v>
      </c>
      <c r="AE116" s="5">
        <f>IF(AD109&lt;=0,0,(AE115*(AD110+Results!$C$46)/(AE110+Results!$C$46))-AE115)</f>
        <v>-0.1114811290246962</v>
      </c>
      <c r="AF116" s="5">
        <f>IF(AE109&lt;=0,0,(AF115*(AE110+Results!$C$46)/(AF110+Results!$C$46))-AF115)</f>
        <v>-0.13278305416395142</v>
      </c>
      <c r="AG116" s="5">
        <f>IF(AF109&lt;=0,0,(AG115*(AF110+Results!$C$46)/(AG110+Results!$C$46))-AG115)</f>
        <v>-0.15729586288500741</v>
      </c>
      <c r="AH116" s="5">
        <f>IF(AG109&lt;=0,0,(AH115*(AG110+Results!$C$46)/(AH110+Results!$C$46))-AH115)</f>
        <v>-0.18535272456080065</v>
      </c>
      <c r="AI116" s="5">
        <f>IF(AH109&lt;=0,0,(AI115*(AH110+Results!$C$46)/(AI110+Results!$C$46))-AI115)</f>
        <v>-0.21729239100000086</v>
      </c>
      <c r="AJ116" s="5">
        <f>IF(AI109&lt;=0,0,(AJ115*(AI110+Results!$C$46)/(AJ110+Results!$C$46))-AJ115)</f>
        <v>-0.253451669015476</v>
      </c>
      <c r="AK116" s="5">
        <f>IF(AJ109&lt;=0,0,(AK115*(AJ110+Results!$C$46)/(AK110+Results!$C$46))-AK115)</f>
        <v>-0.29415588531787762</v>
      </c>
      <c r="AL116" s="5">
        <f>IF(AK109&lt;=0,0,(AL115*(AK110+Results!$C$46)/(AL110+Results!$C$46))-AL115)</f>
        <v>-0.33970700123768438</v>
      </c>
      <c r="AM116" s="5">
        <f>IF(AL109&lt;=0,0,(AM115*(AL110+Results!$C$46)/(AM110+Results!$C$46))-AM115)</f>
        <v>-0.39036934489899977</v>
      </c>
      <c r="AN116" s="5">
        <f>IF(AM109&lt;=0,0,(AN115*(AM110+Results!$C$46)/(AN110+Results!$C$46))-AN115)</f>
        <v>-0.4463527426677274</v>
      </c>
      <c r="AO116" s="5">
        <f>IF(AN109&lt;=0,0,(AO115*(AN110+Results!$C$46)/(AO110+Results!$C$46))-AO115)</f>
        <v>-0.50779307782022443</v>
      </c>
      <c r="AP116" s="5">
        <f>IF(AO109&lt;=0,0,(AP115*(AO110+Results!$C$46)/(AP110+Results!$C$46))-AP115)</f>
        <v>-0.5747303810885569</v>
      </c>
      <c r="AQ116" s="5">
        <f>IF(AP109&lt;=0,0,(AQ115*(AP110+Results!$C$46)/(AQ110+Results!$C$46))-AQ115)</f>
        <v>-0.64708452089132606</v>
      </c>
      <c r="AR116" s="5">
        <f>IF(AQ109&lt;=0,0,(AR115*(AQ110+Results!$C$46)/(AR110+Results!$C$46))-AR115)</f>
        <v>-0.7246292210638785</v>
      </c>
      <c r="AS116" s="5">
        <f>IF(AR109&lt;=0,0,(AS115*(AR110+Results!$C$46)/(AS110+Results!$C$46))-AS115)</f>
        <v>-0.80696474828141618</v>
      </c>
      <c r="AT116" s="5">
        <f>IF(AS109&lt;=0,0,(AT115*(AS110+Results!$C$46)/(AT110+Results!$C$46))-AT115)</f>
        <v>-0.89349000599531792</v>
      </c>
      <c r="AU116" s="5">
        <f>IF(AT109&lt;=0,0,(AU115*(AT110+Results!$C$46)/(AU110+Results!$C$46))-AU115)</f>
        <v>-0.98337486427362819</v>
      </c>
      <c r="AV116" s="5">
        <f>IF(AU109&lt;=0,0,(AV115*(AU110+Results!$C$46)/(AV110+Results!$C$46))-AV115)</f>
        <v>-1.0755340647931462</v>
      </c>
      <c r="AW116" s="5">
        <f>IF(AV109&lt;=0,0,(AW115*(AV110+Results!$C$46)/(AW110+Results!$C$46))-AW115)</f>
        <v>-1.168602954284097</v>
      </c>
      <c r="AX116" s="5">
        <f>IF(AW109&lt;=0,0,(AX115*(AW110+Results!$C$46)/(AX110+Results!$C$46))-AX115)</f>
        <v>-1.260916064824869</v>
      </c>
      <c r="AY116" s="5">
        <f>IF(AX109&lt;=0,0,(AY115*(AX110+Results!$C$46)/(AY110+Results!$C$46))-AY115)</f>
        <v>-1.3526433514973633</v>
      </c>
      <c r="AZ116" s="5">
        <f>IF(AY109&lt;=0,0,(AZ115*(AY110+Results!$C$46)/(AZ110+Results!$C$46))-AZ115)</f>
        <v>-1.4469727343794148</v>
      </c>
      <c r="BA116" s="5">
        <f>IF(AZ109&lt;=0,0,(BA115*(AZ110+Results!$C$46)/(BA110+Results!$C$46))-BA115)</f>
        <v>-1.5461064631226691</v>
      </c>
      <c r="BB116" s="5">
        <f>IF(BA109&lt;=0,0,(BB115*(BA110+Results!$C$46)/(BB110+Results!$C$46))-BB115)</f>
        <v>-1.5318566740770621</v>
      </c>
      <c r="BC116" s="5">
        <f>IF(BB109&lt;=0,0,(BC115*(BB110+Results!$C$46)/(BC110+Results!$C$46))-BC115)</f>
        <v>-1.5026882563829531</v>
      </c>
      <c r="BD116" s="5">
        <f>IF(BC109&lt;=0,0,(BD115*(BC110+Results!$C$46)/(BD110+Results!$C$46))-BD115)</f>
        <v>-1.4732197170051222</v>
      </c>
      <c r="BE116" s="5">
        <f>IF(BD109&lt;=0,0,(BE115*(BD110+Results!$C$46)/(BE110+Results!$C$46))-BE115)</f>
        <v>-1.4438934823456293</v>
      </c>
      <c r="BF116" s="5">
        <f>IF(BE109&lt;=0,0,(BF115*(BE110+Results!$C$46)/(BF110+Results!$C$46))-BF115)</f>
        <v>-1.414706588662284</v>
      </c>
      <c r="BG116" s="5">
        <f>IF(BF109&lt;=0,0,(BG115*(BF110+Results!$C$46)/(BG110+Results!$C$46))-BG115)</f>
        <v>-1.385655792860689</v>
      </c>
      <c r="BH116" s="5">
        <f>IF(BG109&lt;=0,0,(BH115*(BG110+Results!$C$46)/(BH110+Results!$C$46))-BH115)</f>
        <v>-1.356737888893349</v>
      </c>
      <c r="BI116" s="5">
        <f>IF(BH109&lt;=0,0,(BI115*(BH110+Results!$C$46)/(BI110+Results!$C$46))-BI115)</f>
        <v>-1.3279497067410375</v>
      </c>
      <c r="BJ116" s="5">
        <f>IF(BI109&lt;=0,0,(BJ115*(BI110+Results!$C$46)/(BJ110+Results!$C$46))-BJ115)</f>
        <v>-1.2992881114232659</v>
      </c>
      <c r="BK116" s="5">
        <f>IF(BJ109&lt;=0,0,(BK115*(BJ110+Results!$C$46)/(BK110+Results!$C$46))-BK115)</f>
        <v>-1.2707500020251246</v>
      </c>
      <c r="BL116" s="5">
        <f>IF(BK109&lt;=0,0,(BL115*(BK110+Results!$C$46)/(BL110+Results!$C$46))-BL115)</f>
        <v>-1.2423326210400774</v>
      </c>
      <c r="BM116" s="5">
        <f>IF(BL109&lt;=0,0,(BM115*(BL110+Results!$C$46)/(BM110+Results!$C$46))-BM115)</f>
        <v>-1.2370407366356631</v>
      </c>
      <c r="BN116" s="5">
        <f>IF(BM109&lt;=0,0,(BN115*(BM110+Results!$C$46)/(BN110+Results!$C$46))-BN115)</f>
        <v>-1.2338854787635682</v>
      </c>
      <c r="BO116" s="5">
        <f>IF(BN109&lt;=0,0,(BO115*(BN110+Results!$C$46)/(BO110+Results!$C$46))-BO115)</f>
        <v>-1.2304216721654484</v>
      </c>
      <c r="BP116" s="5">
        <f>IF(BO109&lt;=0,0,(BP115*(BO110+Results!$C$46)/(BP110+Results!$C$46))-BP115)</f>
        <v>-1.2266538721441975</v>
      </c>
      <c r="BQ116" s="5">
        <f>IF(BP109&lt;=0,0,(BQ115*(BP110+Results!$C$46)/(BQ110+Results!$C$46))-BQ115)</f>
        <v>-1.222586868804683</v>
      </c>
      <c r="BR116" s="5">
        <f>IF(BQ109&lt;=0,0,(BR115*(BQ110+Results!$C$46)/(BR110+Results!$C$46))-BR115)</f>
        <v>-1.2182257344898062</v>
      </c>
      <c r="BS116" s="5">
        <f>IF(BR109&lt;=0,0,(BS115*(BR110+Results!$C$46)/(BS110+Results!$C$46))-BS115)</f>
        <v>-1.2071180475227266</v>
      </c>
      <c r="BT116" s="5">
        <f>IF(BS109&lt;=0,0,(BT115*(BS110+Results!$C$46)/(BT110+Results!$C$46))-BT115)</f>
        <v>-1.1889516201208608</v>
      </c>
      <c r="BU116" s="5">
        <f>IF(BT109&lt;=0,0,(BU115*(BT110+Results!$C$46)/(BU110+Results!$C$46))-BU115)</f>
        <v>-1.1699661279753855</v>
      </c>
      <c r="BV116" s="5">
        <f>IF(BU109&lt;=0,0,(BV115*(BU110+Results!$C$46)/(BV110+Results!$C$46))-BV115)</f>
        <v>-1.1501493253426815</v>
      </c>
      <c r="BW116" s="5">
        <f>IF(BV109&lt;=0,0,(BW115*(BV110+Results!$C$46)/(BW110+Results!$C$46))-BW115)</f>
        <v>-1.1294881114504278</v>
      </c>
      <c r="BX116" s="5">
        <f>IF(BW109&lt;=0,0,(BX115*(BW110+Results!$C$46)/(BX110+Results!$C$46))-BX115)</f>
        <v>-1.1079693165238496</v>
      </c>
      <c r="BY116" s="5">
        <f>IF(BX109&lt;=0,0,(BY115*(BX110+Results!$C$46)/(BY110+Results!$C$46))-BY115)</f>
        <v>-1.0855788355593177</v>
      </c>
      <c r="BZ116" s="5">
        <f>IF(BY109&lt;=0,0,(BZ115*(BY110+Results!$C$46)/(BZ110+Results!$C$46))-BZ115)</f>
        <v>-1.0623024878104843</v>
      </c>
      <c r="CA116" s="5">
        <f>IF(BZ109&lt;=0,0,(CA115*(BZ110+Results!$C$46)/(CA110+Results!$C$46))-CA115)</f>
        <v>-1.0381260329745601</v>
      </c>
      <c r="CB116" s="5">
        <f>IF(CA109&lt;=0,0,(CB115*(CA110+Results!$C$46)/(CB110+Results!$C$46))-CB115)</f>
        <v>-1.0130342368865968</v>
      </c>
      <c r="CC116" s="5">
        <f>IF(CB109&lt;=0,0,(CC115*(CB110+Results!$C$46)/(CC110+Results!$C$46))-CC115)</f>
        <v>-0.98701128524407977</v>
      </c>
      <c r="CD116" s="5">
        <f>IF(CC109&lt;=0,0,(CD115*(CC110+Results!$C$46)/(CD110+Results!$C$46))-CD115)</f>
        <v>-0.96004075384189491</v>
      </c>
      <c r="CE116" s="5">
        <f>IF(CD109&lt;=0,0,(CE115*(CD110+Results!$C$46)/(CE110+Results!$C$46))-CE115)</f>
        <v>-0.93210612055190722</v>
      </c>
      <c r="CF116" s="5">
        <f>IF(CE109&lt;=0,0,(CF115*(CE110+Results!$C$46)/(CF110+Results!$C$46))-CF115)</f>
        <v>-0.90319023572556034</v>
      </c>
      <c r="CG116" s="5">
        <f>IF(CF109&lt;=0,0,(CG115*(CF110+Results!$C$46)/(CG110+Results!$C$46))-CG115)</f>
        <v>-0.87327472707329434</v>
      </c>
      <c r="CH116" s="5">
        <f>IF(CG109&lt;=0,0,(CH115*(CG110+Results!$C$46)/(CH110+Results!$C$46))-CH115)</f>
        <v>-0.8423410674272418</v>
      </c>
      <c r="CI116" s="5">
        <f>IF(CH109&lt;=0,0,(CI115*(CH110+Results!$C$46)/(CI110+Results!$C$46))-CI115)</f>
        <v>-0.81037060313246911</v>
      </c>
      <c r="CJ116" s="5">
        <f>IF(CI109&lt;=0,0,(CJ115*(CI110+Results!$C$46)/(CJ110+Results!$C$46))-CJ115)</f>
        <v>-0.77734333908711051</v>
      </c>
      <c r="CK116" s="5">
        <f>IF(CJ109&lt;=0,0,(CK115*(CJ110+Results!$C$46)/(CK110+Results!$C$46))-CK115)</f>
        <v>-0.74323782030569419</v>
      </c>
      <c r="CL116" s="5">
        <f>IF(CK109&lt;=0,0,(CL115*(CK110+Results!$C$46)/(CL110+Results!$C$46))-CL115)</f>
        <v>-0.70803299691624488</v>
      </c>
      <c r="CM116" s="5">
        <f>IF(CL109&lt;=0,0,(CM115*(CL110+Results!$C$46)/(CM110+Results!$C$46))-CM115)</f>
        <v>-0.67170694445030676</v>
      </c>
      <c r="CN116" s="5">
        <f>IF(CM109&lt;=0,0,(CN115*(CM110+Results!$C$46)/(CN110+Results!$C$46))-CN115)</f>
        <v>-0.63423613622353514</v>
      </c>
      <c r="CO116" s="5">
        <f>IF(CN109&lt;=0,0,(CO115*(CN110+Results!$C$46)/(CO110+Results!$C$46))-CO115)</f>
        <v>-0.59559672450041035</v>
      </c>
      <c r="CP116" s="5">
        <f>IF(CO109&lt;=0,0,(CP115*(CO110+Results!$C$46)/(CP110+Results!$C$46))-CP115)</f>
        <v>-0.55576382353092413</v>
      </c>
      <c r="CQ116" s="5">
        <f>IF(CP109&lt;=0,0,(CQ115*(CP110+Results!$C$46)/(CQ110+Results!$C$46))-CQ115)</f>
        <v>-0.51471221780775522</v>
      </c>
      <c r="CR116" s="5">
        <f>IF(CQ109&lt;=0,0,(CR115*(CQ110+Results!$C$46)/(CR110+Results!$C$46))-CR115)</f>
        <v>-0.47241557516508692</v>
      </c>
      <c r="CS116" s="5">
        <f>IF(CR109&lt;=0,0,(CS115*(CR110+Results!$C$46)/(CS110+Results!$C$46))-CS115)</f>
        <v>-0.42884556136232277</v>
      </c>
      <c r="CT116" s="5">
        <f>IF(CS109&lt;=0,0,(CT115*(CS110+Results!$C$46)/(CT110+Results!$C$46))-CT115)</f>
        <v>-0.38397248044157095</v>
      </c>
      <c r="CU116" s="5">
        <f>IF(CT109&lt;=0,0,(CU115*(CT110+Results!$C$46)/(CU110+Results!$C$46))-CU115)</f>
        <v>-0.35211639697490682</v>
      </c>
      <c r="CV116" s="5">
        <f>IF(CU109&lt;=0,0,(CV115*(CU110+Results!$C$46)/(CV110+Results!$C$46))-CV115)</f>
        <v>-0.33414093796864108</v>
      </c>
      <c r="CW116" s="5">
        <f>IF(CV109&lt;=0,0,(CW115*(CV110+Results!$C$46)/(CW110+Results!$C$46))-CW115)</f>
        <v>-0.31618720636470243</v>
      </c>
      <c r="CX116" s="5">
        <f>IF(CW109&lt;=0,0,(CX115*(CW110+Results!$C$46)/(CX110+Results!$C$46))-CX115)</f>
        <v>-0.29829173869711667</v>
      </c>
      <c r="CY116" s="5">
        <f>IF(CX109&lt;=0,0,(CY115*(CX110+Results!$C$46)/(CY110+Results!$C$46))-CY115)</f>
        <v>-0.28049272696716798</v>
      </c>
      <c r="CZ116" s="5">
        <f>IF(CY109&lt;=0,0,(CZ115*(CY110+Results!$C$46)/(CZ110+Results!$C$46))-CZ115)</f>
        <v>-0.26283011806572176</v>
      </c>
      <c r="DA116" s="5">
        <f>IF(CZ109&lt;=0,0,(DA115*(CZ110+Results!$C$46)/(DA110+Results!$C$46))-DA115)</f>
        <v>-0.24534880704777606</v>
      </c>
      <c r="DB116" s="5">
        <f>IF(DA109&lt;=0,0,(DB115*(DA110+Results!$C$46)/(DB110+Results!$C$46))-DB115)</f>
        <v>-0.2280969624143836</v>
      </c>
      <c r="DC116" s="5">
        <f>IF(DB109&lt;=0,0,(DC115*(DB110+Results!$C$46)/(DC110+Results!$C$46))-DC115)</f>
        <v>-0.21112630927746068</v>
      </c>
      <c r="DD116" s="5">
        <f>IF(DC109&lt;=0,0,(DD115*(DC110+Results!$C$46)/(DD110+Results!$C$46))-DD115)</f>
        <v>-0.19449236974742234</v>
      </c>
      <c r="DE116" s="5">
        <f>IF(DD109&lt;=0,0,(DE115*(DD110+Results!$C$46)/(DE110+Results!$C$46))-DE115)</f>
        <v>-0.17825599896605127</v>
      </c>
      <c r="DF116" s="5">
        <f>IF(DE109&lt;=0,0,(DF115*(DE110+Results!$C$46)/(DF110+Results!$C$46))-DF115)</f>
        <v>-0.16248383238325914</v>
      </c>
      <c r="DG116" s="5">
        <f>IF(DF109&lt;=0,0,(DG115*(DF110+Results!$C$46)/(DG110+Results!$C$46))-DG115)</f>
        <v>-0.147246332126997</v>
      </c>
      <c r="DH116" s="5">
        <f>IF(DG109&lt;=0,0,(DH115*(DG110+Results!$C$46)/(DH110+Results!$C$46))-DH115)</f>
        <v>-0.13262064763239323</v>
      </c>
      <c r="DI116" s="5">
        <f>IF(DH109&lt;=0,0,(DI115*(DH110+Results!$C$46)/(DI110+Results!$C$46))-DI115)</f>
        <v>-0.1186912410230434</v>
      </c>
      <c r="DJ116" s="5">
        <f>IF(DI109&lt;=0,0,(DJ115*(DI110+Results!$C$46)/(DJ110+Results!$C$46))-DJ115)</f>
        <v>-0.10554780079837656</v>
      </c>
      <c r="DK116" s="5">
        <f>IF(DJ109&lt;=0,0,(DK115*(DJ110+Results!$C$46)/(DK110+Results!$C$46))-DK115)</f>
        <v>-9.3290008979238337E-2</v>
      </c>
      <c r="DL116" s="5">
        <f>IF(DK109&lt;=0,0,(DL115*(DK110+Results!$C$46)/(DL110+Results!$C$46))-DL115)</f>
        <v>-8.2027011190803023E-2</v>
      </c>
      <c r="DM116" s="5">
        <f>IF(DL109&lt;=0,0,(DM115*(DL110+Results!$C$46)/(DM110+Results!$C$46))-DM115)</f>
        <v>-7.1873824177600909E-2</v>
      </c>
      <c r="DN116" s="5">
        <f>IF(DM109&lt;=0,0,(DN115*(DM110+Results!$C$46)/(DN110+Results!$C$46))-DN115)</f>
        <v>-6.2959699456769158E-2</v>
      </c>
      <c r="DO116" s="5">
        <f>IF(DN109&lt;=0,0,(DO115*(DN110+Results!$C$46)/(DO110+Results!$C$46))-DO115)</f>
        <v>-5.542469090596569E-2</v>
      </c>
      <c r="DP116" s="5">
        <f>IF(DO109&lt;=0,0,(DP115*(DO110+Results!$C$46)/(DP110+Results!$C$46))-DP115)</f>
        <v>-4.9420879260651418E-2</v>
      </c>
      <c r="DQ116" s="5">
        <f>IF(DP109&lt;=0,0,(DQ115*(DP110+Results!$C$46)/(DQ110+Results!$C$46))-DQ115)</f>
        <v>-4.5118752379494254E-2</v>
      </c>
      <c r="DR116" s="5">
        <f>IF(DQ109&lt;=0,0,(DR115*(DQ110+Results!$C$46)/(DR110+Results!$C$46))-DR115)</f>
        <v>-4.2702106988144806E-2</v>
      </c>
      <c r="DS116" s="5">
        <f>IF(DR109&lt;=0,0,(DS115*(DR110+Results!$C$46)/(DS110+Results!$C$46))-DS115)</f>
        <v>-4.2371299698061193E-2</v>
      </c>
      <c r="DT116" s="5">
        <f>IF(DS109&lt;=0,0,(DT115*(DS110+Results!$C$46)/(DT110+Results!$C$46))-DT115)</f>
        <v>-4.4348938761686441E-2</v>
      </c>
      <c r="DU116" s="5">
        <f>IF(DT109&lt;=0,0,(DU115*(DT110+Results!$C$46)/(DU110+Results!$C$46))-DU115)</f>
        <v>-4.8882575213610835E-2</v>
      </c>
      <c r="DV116" s="5">
        <f>IF(DU109&lt;=0,0,(DV115*(DU110+Results!$C$46)/(DV110+Results!$C$46))-DV115)</f>
        <v>-5.6245654607664619E-2</v>
      </c>
      <c r="DW116" s="5">
        <f>IF(DV109&lt;=0,0,(DW115*(DV110+Results!$C$46)/(DW110+Results!$C$46))-DW115)</f>
        <v>-6.6738528804307862E-2</v>
      </c>
      <c r="DX116" s="5">
        <f>IF(DW109&lt;=0,0,(DX115*(DW110+Results!$C$46)/(DX110+Results!$C$46))-DX115)</f>
        <v>-8.0696326932411466E-2</v>
      </c>
      <c r="DY116" s="5">
        <f>IF(DX109&lt;=0,0,(DY115*(DX110+Results!$C$46)/(DY110+Results!$C$46))-DY115)</f>
        <v>-9.8493483505990298E-2</v>
      </c>
      <c r="DZ116" s="5">
        <f>IF(DY109&lt;=0,0,(DZ115*(DY110+Results!$C$46)/(DZ110+Results!$C$46))-DZ115)</f>
        <v>-0.12054671715031873</v>
      </c>
      <c r="EA116" s="5">
        <f>IF(DZ109&lt;=0,0,(EA115*(DZ110+Results!$C$46)/(EA110+Results!$C$46))-EA115)</f>
        <v>-0.14732082857517526</v>
      </c>
      <c r="EB116" s="5">
        <f>IF(EA109&lt;=0,0,(EB115*(EA110+Results!$C$46)/(EB110+Results!$C$46))-EB115)</f>
        <v>-0.17934095416694618</v>
      </c>
      <c r="EC116" s="5">
        <f>IF(EB109&lt;=0,0,(EC115*(EB110+Results!$C$46)/(EC110+Results!$C$46))-EC115)</f>
        <v>-0.21720431187804934</v>
      </c>
      <c r="ED116" s="5">
        <f>IF(EC109&lt;=0,0,(ED115*(EC110+Results!$C$46)/(ED110+Results!$C$46))-ED115)</f>
        <v>-0.20332275292003033</v>
      </c>
      <c r="EE116" s="5">
        <f>IF(ED109&lt;=0,0,(EE115*(ED110+Results!$C$46)/(EE110+Results!$C$46))-EE115)</f>
        <v>-0.13230362967260589</v>
      </c>
      <c r="EF116" s="5">
        <f>IF(EE109&lt;=0,0,(EF115*(EE110+Results!$C$46)/(EF110+Results!$C$46))-EF115)</f>
        <v>-5.8879106921267521E-2</v>
      </c>
      <c r="EG116" s="5">
        <f>IF(EF109&lt;=0,0,(EG115*(EF110+Results!$C$46)/(EG110+Results!$C$46))-EG115)</f>
        <v>1.4111270877947391E-2</v>
      </c>
      <c r="EH116" s="5">
        <f>IF(EG109&lt;=0,0,(EH115*(EG110+Results!$C$46)/(EH110+Results!$C$46))-EH115)</f>
        <v>5.1005877628085727E-2</v>
      </c>
      <c r="EI116" s="5">
        <f>IF(EH109&lt;=0,0,(EI115*(EH110+Results!$C$46)/(EI110+Results!$C$46))-EI115)</f>
        <v>5.3792022347806778E-2</v>
      </c>
      <c r="EJ116" s="5">
        <f>IF(EI109&lt;=0,0,(EJ115*(EI110+Results!$C$46)/(EJ110+Results!$C$46))-EJ115)</f>
        <v>5.6403395799861755E-2</v>
      </c>
      <c r="EK116" s="5">
        <f>IF(EJ109&lt;=0,0,(EK115*(EJ110+Results!$C$46)/(EK110+Results!$C$46))-EK115)</f>
        <v>5.8842686810749001E-2</v>
      </c>
      <c r="EL116" s="5">
        <f>IF(EK109&lt;=0,0,(EL115*(EK110+Results!$C$46)/(EL110+Results!$C$46))-EL115)</f>
        <v>6.1109235082767555E-2</v>
      </c>
      <c r="EM116" s="5">
        <f>IF(EL109&lt;=0,0,(EM115*(EL110+Results!$C$46)/(EM110+Results!$C$46))-EM115)</f>
        <v>6.3199011609867739E-2</v>
      </c>
      <c r="EN116" s="5">
        <f>IF(EM109&lt;=0,0,(EN115*(EM110+Results!$C$46)/(EN110+Results!$C$46))-EN115)</f>
        <v>6.5114712574541045E-2</v>
      </c>
      <c r="EO116" s="5">
        <f>IF(EN109&lt;=0,0,(EO115*(EN110+Results!$C$46)/(EO110+Results!$C$46))-EO115)</f>
        <v>6.6855665685579879E-2</v>
      </c>
      <c r="EP116" s="5">
        <f>IF(EO109&lt;=0,0,(EP115*(EO110+Results!$C$46)/(EP110+Results!$C$46))-EP115)</f>
        <v>6.8417810492064746E-2</v>
      </c>
      <c r="EQ116" s="5">
        <f>IF(EP109&lt;=0,0,(EQ115*(EP110+Results!$C$46)/(EQ110+Results!$C$46))-EQ115)</f>
        <v>6.1260451613634359E-2</v>
      </c>
      <c r="ER116" s="5">
        <f>IF(EQ109&lt;=0,0,(ER115*(EQ110+Results!$C$46)/(ER110+Results!$C$46))-ER115)</f>
        <v>4.7317597862274852E-2</v>
      </c>
      <c r="ES116" s="5">
        <f>IF(ER109&lt;=0,0,(ES115*(ER110+Results!$C$46)/(ES110+Results!$C$46))-ES115)</f>
        <v>3.6625564077439776E-2</v>
      </c>
      <c r="ET116" s="5">
        <f>IF(ES109&lt;=0,0,(ET115*(ES110+Results!$C$46)/(ET110+Results!$C$46))-ET115)</f>
        <v>2.8386706869241607E-2</v>
      </c>
      <c r="EU116" s="5">
        <f>IF(ET109&lt;=0,0,(EU115*(ET110+Results!$C$46)/(EU110+Results!$C$46))-EU115)</f>
        <v>2.1996377958203084E-2</v>
      </c>
      <c r="EV116" s="5">
        <f>IF(EU109&lt;=0,0,(EV115*(EU110+Results!$C$46)/(EV110+Results!$C$46))-EV115)</f>
        <v>1.6998824958136538E-2</v>
      </c>
      <c r="EW116" s="5">
        <f>IF(EV109&lt;=0,0,(EW115*(EV110+Results!$C$46)/(EW110+Results!$C$46))-EW115)</f>
        <v>1.3050518476120487E-2</v>
      </c>
      <c r="EX116" s="5">
        <f>IF(EW109&lt;=0,0,(EX115*(EW110+Results!$C$46)/(EX110+Results!$C$46))-EX115)</f>
        <v>9.8828009167846176E-3</v>
      </c>
      <c r="EY116" s="5">
        <f>IF(EX109&lt;=0,0,(EY115*(EX110+Results!$C$46)/(EY110+Results!$C$46))-EY115)</f>
        <v>7.4116492387474864E-3</v>
      </c>
      <c r="EZ116" s="5">
        <f>IF(EY109&lt;=0,0,(EZ115*(EY110+Results!$C$46)/(EZ110+Results!$C$46))-EZ115)</f>
        <v>5.5578234623681055E-3</v>
      </c>
      <c r="FA116" s="5">
        <f>IF(EZ109&lt;=0,0,(FA115*(EZ110+Results!$C$46)/(FA110+Results!$C$46))-FA115)</f>
        <v>4.0754719766482594E-3</v>
      </c>
      <c r="FB116" s="5">
        <f>IF(FA109&lt;=0,0,(FB115*(FA110+Results!$C$46)/(FB110+Results!$C$46))-FB115)</f>
        <v>2.6924592639261391E-3</v>
      </c>
      <c r="FC116" s="5">
        <f>IF(FB109&lt;=0,0,(FC115*(FB110+Results!$C$46)/(FC110+Results!$C$46))-FC115)</f>
        <v>1.2991075436730171E-3</v>
      </c>
      <c r="FD116" s="5">
        <f>IF(FC109&lt;=0,0,(FD115*(FC110+Results!$C$46)/(FD110+Results!$C$46))-FD115)</f>
        <v>-1.0105037017638097E-4</v>
      </c>
      <c r="FE116" s="5">
        <f>IF(FD109&lt;=0,0,(FE115*(FD110+Results!$C$46)/(FE110+Results!$C$46))-FE115)</f>
        <v>-8.0227384842146421E-4</v>
      </c>
      <c r="FF116" s="5">
        <f>IF(FE109&lt;=0,0,(FF115*(FE110+Results!$C$46)/(FF110+Results!$C$46))-FF115)</f>
        <v>-8.0123376119445311E-4</v>
      </c>
      <c r="FG116" s="5">
        <f>IF(FF109&lt;=0,0,(FG115*(FF110+Results!$C$46)/(FG110+Results!$C$46))-FG115)</f>
        <v>-8.0020360110211186E-4</v>
      </c>
      <c r="FH116" s="5">
        <f>IF(FG109&lt;=0,0,(FH115*(FG110+Results!$C$46)/(FH110+Results!$C$46))-FH115)</f>
        <v>-7.9918335359252524E-4</v>
      </c>
      <c r="FI116" s="5">
        <f>IF(FH109&lt;=0,0,(FI115*(FH110+Results!$C$46)/(FI110+Results!$C$46))-FI115)</f>
        <v>-7.9817300866125152E-4</v>
      </c>
      <c r="FJ116" s="5">
        <f>IF(FI109&lt;=0,0,(FJ115*(FI110+Results!$C$46)/(FJ110+Results!$C$46))-FJ115)</f>
        <v>-7.9717254811839666E-4</v>
      </c>
      <c r="FK116" s="5">
        <f>IF(FJ109&lt;=0,0,(FK115*(FJ110+Results!$C$46)/(FK110+Results!$C$46))-FK115)</f>
        <v>-7.9618196468800306E-4</v>
      </c>
      <c r="FL116" s="5">
        <f>IF(FK109&lt;=0,0,(FL115*(FK110+Results!$C$46)/(FL110+Results!$C$46))-FL115)</f>
        <v>-7.9520124563714489E-4</v>
      </c>
      <c r="FM116" s="5">
        <f>IF(FL109&lt;=0,0,(FM115*(FL110+Results!$C$46)/(FM110+Results!$C$46))-FM115)</f>
        <v>-7.9423037641390692E-4</v>
      </c>
      <c r="FN116" s="5">
        <f>IF(FM109&lt;=0,0,(FN115*(FM110+Results!$C$46)/(FN110+Results!$C$46))-FN115)</f>
        <v>-7.9326934519485803E-4</v>
      </c>
      <c r="FO116" s="5">
        <f>IF(FN109&lt;=0,0,(FO115*(FN110+Results!$C$46)/(FO110+Results!$C$46))-FO115)</f>
        <v>-7.923181419755565E-4</v>
      </c>
      <c r="FP116" s="5">
        <f>IF(FO109&lt;=0,0,(FP115*(FO110+Results!$C$46)/(FP110+Results!$C$46))-FP115)</f>
        <v>-7.913767540230765E-4</v>
      </c>
      <c r="FQ116" s="5">
        <f>IF(FP109&lt;=0,0,(FQ115*(FP110+Results!$C$46)/(FQ110+Results!$C$46))-FQ115)</f>
        <v>-7.9044516860449221E-4</v>
      </c>
      <c r="FR116" s="5">
        <f>IF(FQ109&lt;=0,0,(FR115*(FQ110+Results!$C$46)/(FR110+Results!$C$46))-FR115)</f>
        <v>-7.8952337480586721E-4</v>
      </c>
      <c r="FS116" s="5">
        <f>IF(FR109&lt;=0,0,(FS115*(FR110+Results!$C$46)/(FS110+Results!$C$46))-FS115)</f>
        <v>-7.8861136353225447E-4</v>
      </c>
      <c r="FT116" s="5">
        <f>IF(FS109&lt;=0,0,(FT115*(FS110+Results!$C$46)/(FT110+Results!$C$46))-FT115)</f>
        <v>-7.8770911750325467E-4</v>
      </c>
      <c r="FU116" s="5">
        <f>IF(FT109&lt;=0,0,(FU115*(FT110+Results!$C$46)/(FU110+Results!$C$46))-FU115)</f>
        <v>-7.868166312618996E-4</v>
      </c>
      <c r="FV116" s="5">
        <f>IF(FU109&lt;=0,0,(FV115*(FU110+Results!$C$46)/(FV110+Results!$C$46))-FV115)</f>
        <v>-7.8593389116576873E-4</v>
      </c>
      <c r="FW116" s="5">
        <f>IF(FV109&lt;=0,0,(FW115*(FV110+Results!$C$46)/(FW110+Results!$C$46))-FW115)</f>
        <v>-7.8506088630092563E-4</v>
      </c>
      <c r="FX116" s="5">
        <f>IF(FW109&lt;=0,0,(FX115*(FW110+Results!$C$46)/(FX110+Results!$C$46))-FX115)</f>
        <v>-7.8419760666292859E-4</v>
      </c>
      <c r="FY116" s="5">
        <f>IF(FX109&lt;=0,0,(FY115*(FX110+Results!$C$46)/(FY110+Results!$C$46))-FY115)</f>
        <v>-7.8334404133784119E-4</v>
      </c>
      <c r="FZ116" s="5">
        <f>IF(FY109&lt;=0,0,(FZ115*(FY110+Results!$C$46)/(FZ110+Results!$C$46))-FZ115)</f>
        <v>-7.825001757737482E-4</v>
      </c>
      <c r="GA116" s="5">
        <f>IF(FZ109&lt;=0,0,(GA115*(FZ110+Results!$C$46)/(GA110+Results!$C$46))-GA115)</f>
        <v>-7.8166600815166021E-4</v>
      </c>
      <c r="GB116" s="5">
        <f>IF(GA109&lt;=0,0,(GB115*(GA110+Results!$C$46)/(GB110+Results!$C$46))-GB115)</f>
        <v>-7.8084151846269378E-4</v>
      </c>
      <c r="GC116" s="5">
        <f>IF(GB109&lt;=0,0,(GC115*(GB110+Results!$C$46)/(GC110+Results!$C$46))-GC115)</f>
        <v>-7.8002670488785952E-4</v>
      </c>
      <c r="GD116" s="5">
        <f>IF(GC109&lt;=0,0,(GD115*(GC110+Results!$C$46)/(GD110+Results!$C$46))-GD115)</f>
        <v>-7.7922154832776869E-4</v>
      </c>
      <c r="GE116" s="5">
        <f>IF(GD109&lt;=0,0,(GE115*(GD110+Results!$C$46)/(GE110+Results!$C$46))-GE115)</f>
        <v>-7.7842604787292657E-4</v>
      </c>
      <c r="GF116" s="5">
        <f>IF(GE109&lt;=0,0,(GF115*(GE110+Results!$C$46)/(GF110+Results!$C$46))-GF115)</f>
        <v>-7.7764018715242855E-4</v>
      </c>
      <c r="GG116" s="5">
        <f>IF(GF109&lt;=0,0,(GG115*(GF110+Results!$C$46)/(GG110+Results!$C$46))-GG115)</f>
        <v>-7.7686395979981171E-4</v>
      </c>
      <c r="GH116" s="5">
        <f>IF(GG109&lt;=0,0,(GH115*(GG110+Results!$C$46)/(GH110+Results!$C$46))-GH115)</f>
        <v>-7.7609735308215022E-4</v>
      </c>
      <c r="GI116" s="5">
        <f>IF(GH109&lt;=0,0,(GI115*(GH110+Results!$C$46)/(GI110+Results!$C$46))-GI115)</f>
        <v>-7.7534035972348647E-4</v>
      </c>
      <c r="GJ116" s="5">
        <f>IF(GI109&lt;=0,0,(GJ115*(GI110+Results!$C$46)/(GJ110+Results!$C$46))-GJ115)</f>
        <v>-7.7459297153836815E-4</v>
      </c>
      <c r="GK116" s="5">
        <f>IF(GJ109&lt;=0,0,(GK115*(GJ110+Results!$C$46)/(GK110+Results!$C$46))-GK115)</f>
        <v>-7.7385517670336412E-4</v>
      </c>
      <c r="GL116" s="5">
        <f>IF(GK109&lt;=0,0,(GL115*(GK110+Results!$C$46)/(GL110+Results!$C$46))-GL115)</f>
        <v>-7.7312696612352738E-4</v>
      </c>
      <c r="GM116" s="5">
        <f>IF(GL109&lt;=0,0,(GM115*(GL110+Results!$C$46)/(GM110+Results!$C$46))-GM115)</f>
        <v>-7.7240833070391091E-4</v>
      </c>
      <c r="GN116" s="5">
        <f>IF(GM109&lt;=0,0,(GN115*(GM110+Results!$C$46)/(GN110+Results!$C$46))-GN115)</f>
        <v>-7.7169926498754648E-4</v>
      </c>
      <c r="GO116" s="5">
        <f>IF(GN109&lt;=0,0,(GO115*(GN110+Results!$C$46)/(GO110+Results!$C$46))-GO115)</f>
        <v>-7.7099975442251889E-4</v>
      </c>
      <c r="GP116" s="5">
        <f>IF(GO109&lt;=0,0,(GP115*(GO110+Results!$C$46)/(GP110+Results!$C$46))-GP115)</f>
        <v>-7.7030979446135461E-4</v>
      </c>
      <c r="GQ116" s="5">
        <f>IF(GP109&lt;=0,0,(GQ115*(GP110+Results!$C$46)/(GQ110+Results!$C$46))-GQ115)</f>
        <v>-7.6962937509961193E-4</v>
      </c>
      <c r="GR116" s="5">
        <f>IF(GQ109&lt;=0,0,(GR115*(GQ110+Results!$C$46)/(GR110+Results!$C$46))-GR115)</f>
        <v>-7.6895848724234384E-4</v>
      </c>
      <c r="GS116" s="5">
        <f>IF(GR109&lt;=0,0,(GS115*(GR110+Results!$C$46)/(GS110+Results!$C$46))-GS115)</f>
        <v>-7.682971245230874E-4</v>
      </c>
      <c r="GT116" s="5">
        <f>IF(GS109&lt;=0,0,(GT115*(GS110+Results!$C$46)/(GT110+Results!$C$46))-GT115)</f>
        <v>-7.6764527693740092E-4</v>
      </c>
      <c r="GU116" s="5">
        <f>IF(GT109&lt;=0,0,(GU115*(GT110+Results!$C$46)/(GU110+Results!$C$46))-GU115)</f>
        <v>-7.6700293539033737E-4</v>
      </c>
      <c r="GV116" s="5">
        <f>IF(GU109&lt;=0,0,(GV115*(GU110+Results!$C$46)/(GV110+Results!$C$46))-GV115)</f>
        <v>-7.6637009351543384E-4</v>
      </c>
      <c r="GW116" s="5">
        <f>IF(GV109&lt;=0,0,(GW115*(GV110+Results!$C$46)/(GW110+Results!$C$46))-GW115)</f>
        <v>-7.6574674494622741E-4</v>
      </c>
      <c r="GX116" s="5">
        <f>IF(GW109&lt;=0,0,(GX115*(GW110+Results!$C$46)/(GX110+Results!$C$46))-GX115)</f>
        <v>-7.6513288058777107E-4</v>
      </c>
      <c r="GY116" s="5">
        <f>IF(GX109&lt;=0,0,(GY115*(GX110+Results!$C$46)/(GY110+Results!$C$46))-GY115)</f>
        <v>-7.645284895261284E-4</v>
      </c>
      <c r="GZ116" s="5">
        <f>IF(GY109&lt;=0,0,(GZ115*(GY110+Results!$C$46)/(GZ110+Results!$C$46))-GZ115)</f>
        <v>-7.6393356812332058E-4</v>
      </c>
      <c r="HA116" s="5">
        <f>IF(GZ109&lt;=0,0,(HA115*(GZ110+Results!$C$46)/(HA110+Results!$C$46))-HA115)</f>
        <v>-7.6334810728440061E-4</v>
      </c>
      <c r="HB116" s="5">
        <f>IF(HA109&lt;=0,0,(HB115*(HA110+Results!$C$46)/(HB110+Results!$C$46))-HB115)</f>
        <v>-7.6277210155240027E-4</v>
      </c>
      <c r="HC116" s="5">
        <f>IF(HB109&lt;=0,0,(HC115*(HB110+Results!$C$46)/(HC110+Results!$C$46))-HC115)</f>
        <v>-7.6220554092287784E-4</v>
      </c>
      <c r="HD116" s="5">
        <f>IF(HC109&lt;=0,0,(HD115*(HC110+Results!$C$46)/(HD110+Results!$C$46))-HD115)</f>
        <v>-7.6164842175785452E-4</v>
      </c>
      <c r="HE116" s="5">
        <f>IF(HD109&lt;=0,0,(HE115*(HD110+Results!$C$46)/(HE110+Results!$C$46))-HE115)</f>
        <v>-7.6110073314339388E-4</v>
      </c>
      <c r="HF116" s="5">
        <f>IF(HE109&lt;=0,0,(HF115*(HE110+Results!$C$46)/(HF110+Results!$C$46))-HF115)</f>
        <v>-7.6056247144151712E-4</v>
      </c>
      <c r="HG116" s="5">
        <f>IF(HF109&lt;=0,0,(HG115*(HF110+Results!$C$46)/(HG110+Results!$C$46))-HG115)</f>
        <v>-7.6003362664778251E-4</v>
      </c>
      <c r="HH116" s="5">
        <f>IF(HG109&lt;=0,0,(HH115*(HG110+Results!$C$46)/(HH110+Results!$C$46))-HH115)</f>
        <v>-7.5951419785269536E-4</v>
      </c>
      <c r="HI116" s="5">
        <f>IF(HH109&lt;=0,0,(HI115*(HH110+Results!$C$46)/(HI110+Results!$C$46))-HI115)</f>
        <v>-7.5900417050434044E-4</v>
      </c>
      <c r="HJ116" s="5">
        <f>IF(HI109&lt;=0,0,(HJ115*(HI110+Results!$C$46)/(HJ110+Results!$C$46))-HJ115)</f>
        <v>-7.5850354551221244E-4</v>
      </c>
      <c r="HK116" s="5">
        <f>IF(HJ109&lt;=0,0,(HK115*(HJ110+Results!$C$46)/(HK110+Results!$C$46))-HK115)</f>
        <v>-7.5801231287186965E-4</v>
      </c>
      <c r="HL116" s="5">
        <f>IF(HK109&lt;=0,0,(HL115*(HK110+Results!$C$46)/(HL110+Results!$C$46))-HL115)</f>
        <v>-7.5753046803583857E-4</v>
      </c>
      <c r="HM116" s="5">
        <f>IF(HL109&lt;=0,0,(HM115*(HL110+Results!$C$46)/(HM110+Results!$C$46))-HM115)</f>
        <v>-7.5705800190917216E-4</v>
      </c>
      <c r="HN116" s="5">
        <f>IF(HM109&lt;=0,0,(HN115*(HM110+Results!$C$46)/(HN110+Results!$C$46))-HN115)</f>
        <v>-7.5659491449187044E-4</v>
      </c>
      <c r="HO116" s="5">
        <f>IF(HN109&lt;=0,0,(HO115*(HN110+Results!$C$46)/(HO110+Results!$C$46))-HO115)</f>
        <v>-7.5614119214151287E-4</v>
      </c>
      <c r="HP116" s="5">
        <f>IF(HO109&lt;=0,0,(HP115*(HO110+Results!$C$46)/(HP110+Results!$C$46))-HP115)</f>
        <v>-7.5569683758658357E-4</v>
      </c>
      <c r="HQ116" s="5">
        <f>IF(HP109&lt;=0,0,(HQ115*(HP110+Results!$C$46)/(HQ110+Results!$C$46))-HQ115)</f>
        <v>-7.55261837184662E-4</v>
      </c>
      <c r="HR116" s="5">
        <f>IF(HQ109&lt;=0,0,(HR115*(HQ110+Results!$C$46)/(HR110+Results!$C$46))-HR115)</f>
        <v>-7.5483619184524287E-4</v>
      </c>
      <c r="HS116" s="5">
        <f>IF(HR109&lt;=0,0,(HS115*(HR110+Results!$C$46)/(HS110+Results!$C$46))-HS115)</f>
        <v>-7.5441989338287385E-4</v>
      </c>
      <c r="HT116" s="5">
        <f>IF(HS109&lt;=0,0,(HT115*(HS110+Results!$C$46)/(HT110+Results!$C$46))-HT115)</f>
        <v>-7.5401293634058675E-4</v>
      </c>
      <c r="HU116" s="5">
        <f>IF(HT109&lt;=0,0,(HU115*(HT110+Results!$C$46)/(HU110+Results!$C$46))-HU115)</f>
        <v>-7.5361531526141334E-4</v>
      </c>
      <c r="HV116" s="5">
        <f>IF(HU109&lt;=0,0,(HV115*(HU110+Results!$C$46)/(HV110+Results!$C$46))-HV115)</f>
        <v>-7.5322702832636423E-4</v>
      </c>
      <c r="HW116" s="5">
        <f>IF(HV109&lt;=0,0,(HW115*(HV110+Results!$C$46)/(HW110+Results!$C$46))-HW115)</f>
        <v>-7.5284806825948181E-4</v>
      </c>
      <c r="HX116" s="5">
        <f>IF(HW109&lt;=0,0,(HX115*(HW110+Results!$C$46)/(HX110+Results!$C$46))-HX115)</f>
        <v>-7.5247842778480845E-4</v>
      </c>
      <c r="HY116" s="5">
        <f>IF(HX109&lt;=0,0,(HY115*(HX110+Results!$C$46)/(HY110+Results!$C$46))-HY115)</f>
        <v>-7.5211810781183885E-4</v>
      </c>
      <c r="HZ116" s="5">
        <f>IF(HY109&lt;=0,0,(HZ115*(HY110+Results!$C$46)/(HZ110+Results!$C$46))-HZ115)</f>
        <v>-7.5176710015512072E-4</v>
      </c>
      <c r="IA116" s="5">
        <f>IF(HZ109&lt;=0,0,(IA115*(HZ110+Results!$C$46)/(IA110+Results!$C$46))-IA115)</f>
        <v>-7.5142540026718052E-4</v>
      </c>
      <c r="IB116" s="5">
        <f>IF(IA109&lt;=0,0,(IB115*(IA110+Results!$C$46)/(IB110+Results!$C$46))-IB115)</f>
        <v>-7.5109300541953417E-4</v>
      </c>
      <c r="IC116" s="5">
        <f>IF(IB109&lt;=0,0,(IC115*(IB110+Results!$C$46)/(IC110+Results!$C$46))-IC115)</f>
        <v>-7.5076991106470814E-4</v>
      </c>
      <c r="ID116" s="5">
        <f>IF(IC109&lt;=0,0,(ID115*(IC110+Results!$C$46)/(ID110+Results!$C$46))-ID115)</f>
        <v>-7.5045611356472364E-4</v>
      </c>
      <c r="IE116" s="5">
        <f>IF(ID109&lt;=0,0,(IE115*(ID110+Results!$C$46)/(IE110+Results!$C$46))-IE115)</f>
        <v>-7.5015160746261245E-4</v>
      </c>
      <c r="IF116" s="5">
        <f>IF(IE109&lt;=0,0,(IF115*(IE110+Results!$C$46)/(IF110+Results!$C$46))-IF115)</f>
        <v>-7.4985638821090106E-4</v>
      </c>
      <c r="IG116" s="5">
        <f>IF(IF109&lt;=0,0,(IG115*(IF110+Results!$C$46)/(IG110+Results!$C$46))-IG115)</f>
        <v>-7.4957045490009477E-4</v>
      </c>
      <c r="IH116" s="5">
        <f>IF(IG109&lt;=0,0,(IH115*(IG110+Results!$C$46)/(IH110+Results!$C$46))-IH115)</f>
        <v>-7.4929380480170948E-4</v>
      </c>
      <c r="II116" s="5">
        <f>IF(IH109&lt;=0,0,(II115*(IH110+Results!$C$46)/(II110+Results!$C$46))-II115)</f>
        <v>-7.4902642882079817E-4</v>
      </c>
      <c r="IJ116" s="5">
        <f>IF(II109&lt;=0,0,(IJ115*(II110+Results!$C$46)/(IJ110+Results!$C$46))-IJ115)</f>
        <v>-7.4876832877635024E-4</v>
      </c>
      <c r="IK116" s="5">
        <f>IF(IJ109&lt;=0,0,(IK115*(IJ110+Results!$C$46)/(IK110+Results!$C$46))-IK115)</f>
        <v>-7.4851949830190279E-4</v>
      </c>
      <c r="IL116" s="5">
        <f>IF(IK109&lt;=0,0,(IL115*(IK110+Results!$C$46)/(IL110+Results!$C$46))-IL115)</f>
        <v>-7.482799383069505E-4</v>
      </c>
      <c r="IM116" s="5">
        <f>IF(IL109&lt;=0,0,(IM115*(IL110+Results!$C$46)/(IM110+Results!$C$46))-IM115)</f>
        <v>-7.4804964060604107E-4</v>
      </c>
      <c r="IN116" s="5">
        <f>IF(IM109&lt;=0,0,(IN115*(IM110+Results!$C$46)/(IN110+Results!$C$46))-IN115)</f>
        <v>-7.4782860519917449E-4</v>
      </c>
      <c r="IO116" s="5">
        <f>IF(IN109&lt;=0,0,(IO115*(IN110+Results!$C$46)/(IO110+Results!$C$46))-IO115)</f>
        <v>-7.4761683026736137E-4</v>
      </c>
      <c r="IP116" s="5">
        <f>IF(IO109&lt;=0,0,(IP115*(IO110+Results!$C$46)/(IP110+Results!$C$46))-IP115)</f>
        <v>-7.4741430853464408E-4</v>
      </c>
      <c r="IQ116" s="5">
        <f>IF(IP109&lt;=0,0,(IQ115*(IP110+Results!$C$46)/(IQ110+Results!$C$46))-IQ115)</f>
        <v>-7.4722104363900144E-4</v>
      </c>
      <c r="IR116" s="202">
        <f>IF(IQ109&lt;=0,0,(IR115*(IQ110+Results!$C$46)/(IR110+Results!$C$46))-IR115)</f>
        <v>-7.4703703012346523E-4</v>
      </c>
    </row>
    <row r="117" spans="1:252" s="7" customFormat="1" hidden="1" x14ac:dyDescent="0.25">
      <c r="A117" s="164"/>
      <c r="B117" s="2"/>
      <c r="C117" s="45">
        <f>IF(B109&lt;=0,C115,C115+C116)</f>
        <v>0</v>
      </c>
      <c r="D117" s="45">
        <f t="shared" ref="D117:BO117" si="300">IF(C109&lt;=0,D115,D115+D116)</f>
        <v>1.9581859528690418E-2</v>
      </c>
      <c r="E117" s="45">
        <f t="shared" si="300"/>
        <v>9.9767793634012947E-2</v>
      </c>
      <c r="F117" s="45">
        <f t="shared" si="300"/>
        <v>0.28487904103347267</v>
      </c>
      <c r="G117" s="45">
        <f t="shared" si="300"/>
        <v>0.62277486896083389</v>
      </c>
      <c r="H117" s="45">
        <f t="shared" si="300"/>
        <v>1.1651096912949988</v>
      </c>
      <c r="I117" s="45">
        <f t="shared" si="300"/>
        <v>1.9676090077565769</v>
      </c>
      <c r="J117" s="45">
        <f t="shared" si="300"/>
        <v>3.0903647352947332</v>
      </c>
      <c r="K117" s="45">
        <f t="shared" si="300"/>
        <v>4.5981503172321778</v>
      </c>
      <c r="L117" s="45">
        <f t="shared" si="300"/>
        <v>6.5607557507568384</v>
      </c>
      <c r="M117" s="45">
        <f t="shared" si="300"/>
        <v>9.0533423587325874</v>
      </c>
      <c r="N117" s="45">
        <f t="shared" si="300"/>
        <v>12.156816729512613</v>
      </c>
      <c r="O117" s="45">
        <f t="shared" si="300"/>
        <v>15.958222749955299</v>
      </c>
      <c r="P117" s="45">
        <f t="shared" si="300"/>
        <v>20.551150041659348</v>
      </c>
      <c r="Q117" s="45">
        <f t="shared" si="300"/>
        <v>26.036156356359392</v>
      </c>
      <c r="R117" s="45">
        <f t="shared" si="300"/>
        <v>32.521200595808423</v>
      </c>
      <c r="S117" s="45">
        <f t="shared" si="300"/>
        <v>40.122082032295779</v>
      </c>
      <c r="T117" s="45">
        <f t="shared" si="300"/>
        <v>48.962880026189822</v>
      </c>
      <c r="U117" s="45">
        <f t="shared" si="300"/>
        <v>59.176387082796445</v>
      </c>
      <c r="V117" s="45">
        <f t="shared" si="300"/>
        <v>70.904526396280474</v>
      </c>
      <c r="W117" s="45">
        <f t="shared" si="300"/>
        <v>84.298743076469052</v>
      </c>
      <c r="X117" s="45">
        <f t="shared" si="300"/>
        <v>99.520356082150101</v>
      </c>
      <c r="Y117" s="45">
        <f t="shared" si="300"/>
        <v>116.7408555470747</v>
      </c>
      <c r="Z117" s="45">
        <f t="shared" si="300"/>
        <v>136.14212765475094</v>
      </c>
      <c r="AA117" s="45">
        <f t="shared" si="300"/>
        <v>157.91658649774564</v>
      </c>
      <c r="AB117" s="45">
        <f t="shared" si="300"/>
        <v>182.26718969055744</v>
      </c>
      <c r="AC117" s="45">
        <f t="shared" si="300"/>
        <v>209.40731189999218</v>
      </c>
      <c r="AD117" s="45">
        <f t="shared" si="300"/>
        <v>239.56044824322711</v>
      </c>
      <c r="AE117" s="45">
        <f t="shared" si="300"/>
        <v>272.95971768216828</v>
      </c>
      <c r="AF117" s="45">
        <f t="shared" si="300"/>
        <v>309.84713543952734</v>
      </c>
      <c r="AG117" s="45">
        <f t="shared" si="300"/>
        <v>350.47262417847054</v>
      </c>
      <c r="AH117" s="45">
        <f t="shared" si="300"/>
        <v>395.09273515718849</v>
      </c>
      <c r="AI117" s="45">
        <f t="shared" si="300"/>
        <v>443.96905514214234</v>
      </c>
      <c r="AJ117" s="45">
        <f t="shared" si="300"/>
        <v>497.36628157734771</v>
      </c>
      <c r="AK117" s="45">
        <f t="shared" si="300"/>
        <v>555.54995885974972</v>
      </c>
      <c r="AL117" s="45">
        <f t="shared" si="300"/>
        <v>618.78388362704004</v>
      </c>
      <c r="AM117" s="45">
        <f t="shared" si="300"/>
        <v>687.32720478374597</v>
      </c>
      <c r="AN117" s="45">
        <f t="shared" si="300"/>
        <v>761.43126931278914</v>
      </c>
      <c r="AO117" s="45">
        <f t="shared" si="300"/>
        <v>841.33629397957066</v>
      </c>
      <c r="AP117" s="45">
        <f t="shared" si="300"/>
        <v>927.26797817319573</v>
      </c>
      <c r="AQ117" s="45">
        <f t="shared" si="300"/>
        <v>1019.4342134016796</v>
      </c>
      <c r="AR117" s="45">
        <f t="shared" si="300"/>
        <v>1118.0220880364329</v>
      </c>
      <c r="AS117" s="45">
        <f t="shared" si="300"/>
        <v>1223.1954350425785</v>
      </c>
      <c r="AT117" s="45">
        <f t="shared" si="300"/>
        <v>1335.0932192549544</v>
      </c>
      <c r="AU117" s="45">
        <f t="shared" si="300"/>
        <v>1453.829110348812</v>
      </c>
      <c r="AV117" s="45">
        <f t="shared" si="300"/>
        <v>1579.4926361502676</v>
      </c>
      <c r="AW117" s="45">
        <f t="shared" si="300"/>
        <v>1712.1523602842385</v>
      </c>
      <c r="AX117" s="45">
        <f t="shared" si="300"/>
        <v>1851.8615743767643</v>
      </c>
      <c r="AY117" s="45">
        <f t="shared" si="300"/>
        <v>1998.0933052914465</v>
      </c>
      <c r="AZ117" s="45">
        <f t="shared" si="300"/>
        <v>2150.918504760255</v>
      </c>
      <c r="BA117" s="45">
        <f t="shared" si="300"/>
        <v>2310.9672545702865</v>
      </c>
      <c r="BB117" s="45">
        <f t="shared" si="300"/>
        <v>2316.3391916607311</v>
      </c>
      <c r="BC117" s="45">
        <f t="shared" si="300"/>
        <v>2314.8365034043482</v>
      </c>
      <c r="BD117" s="45">
        <f t="shared" si="300"/>
        <v>2313.363283687343</v>
      </c>
      <c r="BE117" s="45">
        <f t="shared" si="300"/>
        <v>2311.9193902049974</v>
      </c>
      <c r="BF117" s="45">
        <f t="shared" si="300"/>
        <v>2310.5046836163351</v>
      </c>
      <c r="BG117" s="45">
        <f t="shared" si="300"/>
        <v>2309.1190278234744</v>
      </c>
      <c r="BH117" s="45">
        <f t="shared" si="300"/>
        <v>2307.7622899345811</v>
      </c>
      <c r="BI117" s="45">
        <f t="shared" si="300"/>
        <v>2306.43434022784</v>
      </c>
      <c r="BJ117" s="45">
        <f t="shared" si="300"/>
        <v>2305.1350521164168</v>
      </c>
      <c r="BK117" s="45">
        <f t="shared" si="300"/>
        <v>2303.8643021143916</v>
      </c>
      <c r="BL117" s="45">
        <f t="shared" si="300"/>
        <v>2302.6219694933516</v>
      </c>
      <c r="BM117" s="45">
        <f t="shared" si="300"/>
        <v>2340.1763635965362</v>
      </c>
      <c r="BN117" s="45">
        <f t="shared" si="300"/>
        <v>2378.150885048582</v>
      </c>
      <c r="BO117" s="45">
        <f t="shared" si="300"/>
        <v>2416.5549039309226</v>
      </c>
      <c r="BP117" s="45">
        <f t="shared" ref="BP117:EA117" si="301">IF(BO109&lt;=0,BP115,BP115+BP116)</f>
        <v>2455.3980843989843</v>
      </c>
      <c r="BQ117" s="45">
        <f t="shared" si="301"/>
        <v>2494.6903977151915</v>
      </c>
      <c r="BR117" s="45">
        <f t="shared" si="301"/>
        <v>2534.4421359796556</v>
      </c>
      <c r="BS117" s="45">
        <f t="shared" si="301"/>
        <v>2574.5752823567013</v>
      </c>
      <c r="BT117" s="45">
        <f t="shared" si="301"/>
        <v>2615.2015999947525</v>
      </c>
      <c r="BU117" s="45">
        <f t="shared" si="301"/>
        <v>2656.3329505700131</v>
      </c>
      <c r="BV117" s="45">
        <f t="shared" si="301"/>
        <v>2697.9815976004252</v>
      </c>
      <c r="BW117" s="45">
        <f t="shared" si="301"/>
        <v>2740.160225845988</v>
      </c>
      <c r="BX117" s="45">
        <f t="shared" si="301"/>
        <v>2782.8819610398173</v>
      </c>
      <c r="BY117" s="45">
        <f t="shared" si="301"/>
        <v>2826.1603916838803</v>
      </c>
      <c r="BZ117" s="45">
        <f t="shared" si="301"/>
        <v>2870.0095912724328</v>
      </c>
      <c r="CA117" s="45">
        <f t="shared" si="301"/>
        <v>2914.4441418829601</v>
      </c>
      <c r="CB117" s="45">
        <f t="shared" si="301"/>
        <v>2959.4791601901657</v>
      </c>
      <c r="CC117" s="45">
        <f t="shared" si="301"/>
        <v>3005.1303246694424</v>
      </c>
      <c r="CD117" s="45">
        <f t="shared" si="301"/>
        <v>3051.4139045582006</v>
      </c>
      <c r="CE117" s="45">
        <f t="shared" si="301"/>
        <v>3098.3467901696704</v>
      </c>
      <c r="CF117" s="45">
        <f t="shared" si="301"/>
        <v>3145.9465257498587</v>
      </c>
      <c r="CG117" s="45">
        <f t="shared" si="301"/>
        <v>3194.2313451063687</v>
      </c>
      <c r="CH117" s="45">
        <f t="shared" si="301"/>
        <v>3243.2202085250383</v>
      </c>
      <c r="CI117" s="45">
        <f t="shared" si="301"/>
        <v>3292.9328422099788</v>
      </c>
      <c r="CJ117" s="45">
        <f t="shared" si="301"/>
        <v>3343.3897817059155</v>
      </c>
      <c r="CK117" s="45">
        <f t="shared" si="301"/>
        <v>3394.6124184434002</v>
      </c>
      <c r="CL117" s="45">
        <f t="shared" si="301"/>
        <v>3446.6230476846049</v>
      </c>
      <c r="CM117" s="45">
        <f t="shared" si="301"/>
        <v>3499.4449213024004</v>
      </c>
      <c r="CN117" s="45">
        <f t="shared" si="301"/>
        <v>3553.1023051587217</v>
      </c>
      <c r="CO117" s="45">
        <f t="shared" si="301"/>
        <v>3607.6205394252333</v>
      </c>
      <c r="CP117" s="45">
        <f t="shared" si="301"/>
        <v>3663.0261042340949</v>
      </c>
      <c r="CQ117" s="45">
        <f t="shared" si="301"/>
        <v>3719.3466896658765</v>
      </c>
      <c r="CR117" s="45">
        <f t="shared" si="301"/>
        <v>3776.6112720500614</v>
      </c>
      <c r="CS117" s="45">
        <f t="shared" si="301"/>
        <v>3834.8501972111217</v>
      </c>
      <c r="CT117" s="45">
        <f t="shared" si="301"/>
        <v>3894.0952697301727</v>
      </c>
      <c r="CU117" s="45">
        <f t="shared" si="301"/>
        <v>3954.5049583477835</v>
      </c>
      <c r="CV117" s="45">
        <f t="shared" si="301"/>
        <v>4015.9619383378295</v>
      </c>
      <c r="CW117" s="45">
        <f t="shared" si="301"/>
        <v>4078.5016625116587</v>
      </c>
      <c r="CX117" s="45">
        <f t="shared" si="301"/>
        <v>4142.1614132020131</v>
      </c>
      <c r="CY117" s="45">
        <f t="shared" si="301"/>
        <v>4206.980433823077</v>
      </c>
      <c r="CZ117" s="45">
        <f t="shared" si="301"/>
        <v>4273.000072434721</v>
      </c>
      <c r="DA117" s="45">
        <f t="shared" si="301"/>
        <v>4340.2639355611718</v>
      </c>
      <c r="DB117" s="45">
        <f t="shared" si="301"/>
        <v>4408.8180586535718</v>
      </c>
      <c r="DC117" s="45">
        <f t="shared" si="301"/>
        <v>4478.711092964726</v>
      </c>
      <c r="DD117" s="45">
        <f t="shared" si="301"/>
        <v>4549.994510841776</v>
      </c>
      <c r="DE117" s="45">
        <f t="shared" si="301"/>
        <v>4622.7228303787369</v>
      </c>
      <c r="DF117" s="45">
        <f t="shared" si="301"/>
        <v>4696.9538630747284</v>
      </c>
      <c r="DG117" s="45">
        <f t="shared" si="301"/>
        <v>4772.7489898284957</v>
      </c>
      <c r="DH117" s="45">
        <f t="shared" si="301"/>
        <v>4850.1734638207436</v>
      </c>
      <c r="DI117" s="45">
        <f t="shared" si="301"/>
        <v>4929.2967463971136</v>
      </c>
      <c r="DJ117" s="45">
        <f t="shared" si="301"/>
        <v>5010.1928831438654</v>
      </c>
      <c r="DK117" s="45">
        <f t="shared" si="301"/>
        <v>5092.9409184954393</v>
      </c>
      <c r="DL117" s="45">
        <f t="shared" si="301"/>
        <v>5177.6253602083007</v>
      </c>
      <c r="DM117" s="45">
        <f t="shared" si="301"/>
        <v>5264.3367038064425</v>
      </c>
      <c r="DN117" s="45">
        <f t="shared" si="301"/>
        <v>5353.1720132867413</v>
      </c>
      <c r="DO117" s="45">
        <f t="shared" si="301"/>
        <v>5444.2355795661861</v>
      </c>
      <c r="DP117" s="45">
        <f t="shared" si="301"/>
        <v>5537.6396634371413</v>
      </c>
      <c r="DQ117" s="45">
        <f t="shared" si="301"/>
        <v>5633.5053314004717</v>
      </c>
      <c r="DR117" s="45">
        <f t="shared" si="301"/>
        <v>5731.9634119373823</v>
      </c>
      <c r="DS117" s="45">
        <f t="shared" si="301"/>
        <v>5833.1555830774232</v>
      </c>
      <c r="DT117" s="45">
        <f t="shared" si="301"/>
        <v>5937.2356118666003</v>
      </c>
      <c r="DU117" s="45">
        <f t="shared" si="301"/>
        <v>6044.3707765209729</v>
      </c>
      <c r="DV117" s="45">
        <f t="shared" si="301"/>
        <v>6154.7435066781154</v>
      </c>
      <c r="DW117" s="45">
        <f t="shared" si="301"/>
        <v>6268.5532827181105</v>
      </c>
      <c r="DX117" s="45">
        <f t="shared" si="301"/>
        <v>6386.0188375825373</v>
      </c>
      <c r="DY117" s="45">
        <f t="shared" si="301"/>
        <v>6507.3807264434845</v>
      </c>
      <c r="DZ117" s="45">
        <f t="shared" si="301"/>
        <v>6632.9043427328133</v>
      </c>
      <c r="EA117" s="45">
        <f t="shared" si="301"/>
        <v>6762.8834738919968</v>
      </c>
      <c r="EB117" s="45">
        <f t="shared" ref="EB117:GM117" si="302">IF(EA109&lt;=0,EB115,EB115+EB116)</f>
        <v>6897.6445114731123</v>
      </c>
      <c r="EC117" s="45">
        <f t="shared" si="302"/>
        <v>7037.5514697458912</v>
      </c>
      <c r="ED117" s="45">
        <f t="shared" si="302"/>
        <v>7183.0702786197116</v>
      </c>
      <c r="EE117" s="45">
        <f t="shared" si="302"/>
        <v>7334.7239664504023</v>
      </c>
      <c r="EF117" s="45">
        <f t="shared" si="302"/>
        <v>7493.041515339437</v>
      </c>
      <c r="EG117" s="45">
        <f t="shared" si="302"/>
        <v>7644.5371865163097</v>
      </c>
      <c r="EH117" s="45">
        <f t="shared" si="302"/>
        <v>7651.9381923939382</v>
      </c>
      <c r="EI117" s="45">
        <f t="shared" si="302"/>
        <v>7659.3419844162863</v>
      </c>
      <c r="EJ117" s="45">
        <f t="shared" si="302"/>
        <v>7666.7483878120865</v>
      </c>
      <c r="EK117" s="45">
        <f t="shared" si="302"/>
        <v>7674.1572304988977</v>
      </c>
      <c r="EL117" s="45">
        <f t="shared" si="302"/>
        <v>7681.5683397339808</v>
      </c>
      <c r="EM117" s="45">
        <f t="shared" si="302"/>
        <v>7688.981538745591</v>
      </c>
      <c r="EN117" s="45">
        <f t="shared" si="302"/>
        <v>7696.3966534581659</v>
      </c>
      <c r="EO117" s="45">
        <f t="shared" si="302"/>
        <v>7703.8135091238519</v>
      </c>
      <c r="EP117" s="45">
        <f t="shared" si="302"/>
        <v>7711.2319269343443</v>
      </c>
      <c r="EQ117" s="45">
        <f t="shared" si="302"/>
        <v>7718.6431873859583</v>
      </c>
      <c r="ER117" s="45">
        <f t="shared" si="302"/>
        <v>7726.0405049838209</v>
      </c>
      <c r="ES117" s="45">
        <f t="shared" si="302"/>
        <v>7733.4271305478987</v>
      </c>
      <c r="ET117" s="45">
        <f t="shared" si="302"/>
        <v>7740.8055172547683</v>
      </c>
      <c r="EU117" s="45">
        <f t="shared" si="302"/>
        <v>7748.1775136327269</v>
      </c>
      <c r="EV117" s="45">
        <f t="shared" si="302"/>
        <v>7755.5445124576854</v>
      </c>
      <c r="EW117" s="45">
        <f t="shared" si="302"/>
        <v>7762.9075629761619</v>
      </c>
      <c r="EX117" s="45">
        <f t="shared" si="302"/>
        <v>7762.6234457770788</v>
      </c>
      <c r="EY117" s="45">
        <f t="shared" si="302"/>
        <v>7762.3368574263177</v>
      </c>
      <c r="EZ117" s="45">
        <f t="shared" si="302"/>
        <v>7762.0484152497802</v>
      </c>
      <c r="FA117" s="45">
        <f t="shared" si="302"/>
        <v>7761.758490721757</v>
      </c>
      <c r="FB117" s="45">
        <f t="shared" si="302"/>
        <v>7761.467183181021</v>
      </c>
      <c r="FC117" s="45">
        <f t="shared" si="302"/>
        <v>7761.4684822885647</v>
      </c>
      <c r="FD117" s="45">
        <f t="shared" si="302"/>
        <v>7761.4683812381945</v>
      </c>
      <c r="FE117" s="45">
        <f t="shared" si="302"/>
        <v>7761.4675789643461</v>
      </c>
      <c r="FF117" s="45">
        <f t="shared" si="302"/>
        <v>7761.4667777305849</v>
      </c>
      <c r="FG117" s="45">
        <f t="shared" si="302"/>
        <v>7761.4659775269838</v>
      </c>
      <c r="FH117" s="45">
        <f t="shared" si="302"/>
        <v>7761.4651783436302</v>
      </c>
      <c r="FI117" s="45">
        <f t="shared" si="302"/>
        <v>7761.4643801706216</v>
      </c>
      <c r="FJ117" s="45">
        <f t="shared" si="302"/>
        <v>7761.4635829980734</v>
      </c>
      <c r="FK117" s="45">
        <f t="shared" si="302"/>
        <v>7761.4627868161087</v>
      </c>
      <c r="FL117" s="45">
        <f t="shared" si="302"/>
        <v>7761.4619916148631</v>
      </c>
      <c r="FM117" s="45">
        <f t="shared" si="302"/>
        <v>7761.4611973844867</v>
      </c>
      <c r="FN117" s="45">
        <f t="shared" si="302"/>
        <v>7761.4604041151415</v>
      </c>
      <c r="FO117" s="45">
        <f t="shared" si="302"/>
        <v>7761.4596117969995</v>
      </c>
      <c r="FP117" s="45">
        <f t="shared" si="302"/>
        <v>7761.4588204202455</v>
      </c>
      <c r="FQ117" s="45">
        <f t="shared" si="302"/>
        <v>7761.4580299750769</v>
      </c>
      <c r="FR117" s="45">
        <f t="shared" si="302"/>
        <v>7761.4572404517021</v>
      </c>
      <c r="FS117" s="45">
        <f t="shared" si="302"/>
        <v>7761.4564518403386</v>
      </c>
      <c r="FT117" s="45">
        <f t="shared" si="302"/>
        <v>7761.4556641312211</v>
      </c>
      <c r="FU117" s="45">
        <f t="shared" si="302"/>
        <v>7761.4548773145898</v>
      </c>
      <c r="FV117" s="45">
        <f t="shared" si="302"/>
        <v>7761.4540913806986</v>
      </c>
      <c r="FW117" s="45">
        <f t="shared" si="302"/>
        <v>7761.4533063198123</v>
      </c>
      <c r="FX117" s="45">
        <f t="shared" si="302"/>
        <v>7761.4525221222057</v>
      </c>
      <c r="FY117" s="45">
        <f t="shared" si="302"/>
        <v>7761.4517387781643</v>
      </c>
      <c r="FZ117" s="45">
        <f t="shared" si="302"/>
        <v>7761.4509562779886</v>
      </c>
      <c r="GA117" s="45">
        <f t="shared" si="302"/>
        <v>7761.4501746119804</v>
      </c>
      <c r="GB117" s="45">
        <f t="shared" si="302"/>
        <v>7761.4493937704619</v>
      </c>
      <c r="GC117" s="45">
        <f t="shared" si="302"/>
        <v>7761.4486137437571</v>
      </c>
      <c r="GD117" s="45">
        <f t="shared" si="302"/>
        <v>7761.4478345222087</v>
      </c>
      <c r="GE117" s="45">
        <f t="shared" si="302"/>
        <v>7761.4470560961608</v>
      </c>
      <c r="GF117" s="45">
        <f t="shared" si="302"/>
        <v>7761.4462784559737</v>
      </c>
      <c r="GG117" s="45">
        <f t="shared" si="302"/>
        <v>7761.4455015920139</v>
      </c>
      <c r="GH117" s="45">
        <f t="shared" si="302"/>
        <v>7761.4447254946608</v>
      </c>
      <c r="GI117" s="45">
        <f t="shared" si="302"/>
        <v>7761.4439501543011</v>
      </c>
      <c r="GJ117" s="45">
        <f t="shared" si="302"/>
        <v>7761.4431755613296</v>
      </c>
      <c r="GK117" s="45">
        <f t="shared" si="302"/>
        <v>7761.4424017061529</v>
      </c>
      <c r="GL117" s="45">
        <f t="shared" si="302"/>
        <v>7761.4416285791867</v>
      </c>
      <c r="GM117" s="45">
        <f t="shared" si="302"/>
        <v>7761.440856170856</v>
      </c>
      <c r="GN117" s="45">
        <f t="shared" ref="GN117:IR117" si="303">IF(GM109&lt;=0,GN115,GN115+GN116)</f>
        <v>7761.440084471591</v>
      </c>
      <c r="GO117" s="45">
        <f t="shared" si="303"/>
        <v>7761.4393134718366</v>
      </c>
      <c r="GP117" s="45">
        <f t="shared" si="303"/>
        <v>7761.4385431620422</v>
      </c>
      <c r="GQ117" s="45">
        <f t="shared" si="303"/>
        <v>7761.4377735326671</v>
      </c>
      <c r="GR117" s="45">
        <f t="shared" si="303"/>
        <v>7761.4370045741798</v>
      </c>
      <c r="GS117" s="45">
        <f t="shared" si="303"/>
        <v>7761.4362362770553</v>
      </c>
      <c r="GT117" s="45">
        <f t="shared" si="303"/>
        <v>7761.4354686317783</v>
      </c>
      <c r="GU117" s="45">
        <f t="shared" si="303"/>
        <v>7761.434701628843</v>
      </c>
      <c r="GV117" s="45">
        <f t="shared" si="303"/>
        <v>7761.4339352587494</v>
      </c>
      <c r="GW117" s="45">
        <f t="shared" si="303"/>
        <v>7761.4331695120045</v>
      </c>
      <c r="GX117" s="45">
        <f t="shared" si="303"/>
        <v>7761.4324043791239</v>
      </c>
      <c r="GY117" s="45">
        <f t="shared" si="303"/>
        <v>7761.4316398506344</v>
      </c>
      <c r="GZ117" s="45">
        <f t="shared" si="303"/>
        <v>7761.4308759170663</v>
      </c>
      <c r="HA117" s="45">
        <f t="shared" si="303"/>
        <v>7761.430112568959</v>
      </c>
      <c r="HB117" s="45">
        <f t="shared" si="303"/>
        <v>7761.4293497968574</v>
      </c>
      <c r="HC117" s="45">
        <f t="shared" si="303"/>
        <v>7761.4285875913165</v>
      </c>
      <c r="HD117" s="45">
        <f t="shared" si="303"/>
        <v>7761.4278259428947</v>
      </c>
      <c r="HE117" s="45">
        <f t="shared" si="303"/>
        <v>7761.4270648421616</v>
      </c>
      <c r="HF117" s="45">
        <f t="shared" si="303"/>
        <v>7761.4263042796902</v>
      </c>
      <c r="HG117" s="45">
        <f t="shared" si="303"/>
        <v>7761.4255442460635</v>
      </c>
      <c r="HH117" s="45">
        <f t="shared" si="303"/>
        <v>7761.4247847318657</v>
      </c>
      <c r="HI117" s="45">
        <f t="shared" si="303"/>
        <v>7761.4240257276952</v>
      </c>
      <c r="HJ117" s="45">
        <f t="shared" si="303"/>
        <v>7761.4232672241496</v>
      </c>
      <c r="HK117" s="45">
        <f t="shared" si="303"/>
        <v>7761.4225092118368</v>
      </c>
      <c r="HL117" s="45">
        <f t="shared" si="303"/>
        <v>7761.4217516813687</v>
      </c>
      <c r="HM117" s="45">
        <f t="shared" si="303"/>
        <v>7761.4209946233668</v>
      </c>
      <c r="HN117" s="45">
        <f t="shared" si="303"/>
        <v>7761.4202380284523</v>
      </c>
      <c r="HO117" s="45">
        <f t="shared" si="303"/>
        <v>7761.4194818872602</v>
      </c>
      <c r="HP117" s="45">
        <f t="shared" si="303"/>
        <v>7761.4187261904226</v>
      </c>
      <c r="HQ117" s="45">
        <f t="shared" si="303"/>
        <v>7761.4179709285854</v>
      </c>
      <c r="HR117" s="45">
        <f t="shared" si="303"/>
        <v>7761.4172160923936</v>
      </c>
      <c r="HS117" s="45">
        <f t="shared" si="303"/>
        <v>7761.4164616725002</v>
      </c>
      <c r="HT117" s="45">
        <f t="shared" si="303"/>
        <v>7761.4157076595639</v>
      </c>
      <c r="HU117" s="45">
        <f t="shared" si="303"/>
        <v>7761.4149540442486</v>
      </c>
      <c r="HV117" s="45">
        <f t="shared" si="303"/>
        <v>7761.4142008172203</v>
      </c>
      <c r="HW117" s="45">
        <f t="shared" si="303"/>
        <v>7761.413447969152</v>
      </c>
      <c r="HX117" s="45">
        <f t="shared" si="303"/>
        <v>7761.4126954907242</v>
      </c>
      <c r="HY117" s="45">
        <f t="shared" si="303"/>
        <v>7761.4119433726164</v>
      </c>
      <c r="HZ117" s="45">
        <f t="shared" si="303"/>
        <v>7761.4111916055163</v>
      </c>
      <c r="IA117" s="45">
        <f t="shared" si="303"/>
        <v>7761.410440180116</v>
      </c>
      <c r="IB117" s="45">
        <f t="shared" si="303"/>
        <v>7761.4096890871106</v>
      </c>
      <c r="IC117" s="45">
        <f t="shared" si="303"/>
        <v>7761.4089383171995</v>
      </c>
      <c r="ID117" s="45">
        <f t="shared" si="303"/>
        <v>7761.4081878610859</v>
      </c>
      <c r="IE117" s="45">
        <f t="shared" si="303"/>
        <v>7761.4074377094785</v>
      </c>
      <c r="IF117" s="45">
        <f t="shared" si="303"/>
        <v>7761.4066878530903</v>
      </c>
      <c r="IG117" s="45">
        <f t="shared" si="303"/>
        <v>7761.4059382826354</v>
      </c>
      <c r="IH117" s="45">
        <f t="shared" si="303"/>
        <v>7761.4051889888306</v>
      </c>
      <c r="II117" s="45">
        <f t="shared" si="303"/>
        <v>7761.4044399624017</v>
      </c>
      <c r="IJ117" s="45">
        <f t="shared" si="303"/>
        <v>7761.403691194073</v>
      </c>
      <c r="IK117" s="45">
        <f t="shared" si="303"/>
        <v>7761.4029426745747</v>
      </c>
      <c r="IL117" s="45">
        <f t="shared" si="303"/>
        <v>7761.4021943946364</v>
      </c>
      <c r="IM117" s="45">
        <f t="shared" si="303"/>
        <v>7761.4014463449957</v>
      </c>
      <c r="IN117" s="45">
        <f t="shared" si="303"/>
        <v>7761.4006985163905</v>
      </c>
      <c r="IO117" s="45">
        <f t="shared" si="303"/>
        <v>7761.3999508995603</v>
      </c>
      <c r="IP117" s="45">
        <f t="shared" si="303"/>
        <v>7761.3992034852517</v>
      </c>
      <c r="IQ117" s="45">
        <f t="shared" si="303"/>
        <v>7761.3984562642081</v>
      </c>
      <c r="IR117" s="201">
        <f t="shared" si="303"/>
        <v>7761.397709227178</v>
      </c>
    </row>
    <row r="118" spans="1:252" s="3" customFormat="1" hidden="1" x14ac:dyDescent="0.25">
      <c r="A118" s="198"/>
      <c r="B118" s="4">
        <v>0</v>
      </c>
      <c r="C118" s="5">
        <f>C117*3600/1000</f>
        <v>0</v>
      </c>
      <c r="D118" s="5">
        <f t="shared" ref="D118:BO118" si="304">D117*3600/1000</f>
        <v>7.0494694303285504E-2</v>
      </c>
      <c r="E118" s="5">
        <f t="shared" si="304"/>
        <v>0.35916405708244664</v>
      </c>
      <c r="F118" s="5">
        <f t="shared" si="304"/>
        <v>1.0255645477205015</v>
      </c>
      <c r="G118" s="5">
        <f t="shared" si="304"/>
        <v>2.2419895282590017</v>
      </c>
      <c r="H118" s="5">
        <f t="shared" si="304"/>
        <v>4.1943948886619955</v>
      </c>
      <c r="I118" s="5">
        <f t="shared" si="304"/>
        <v>7.0833924279236768</v>
      </c>
      <c r="J118" s="5">
        <f t="shared" si="304"/>
        <v>11.12531304706104</v>
      </c>
      <c r="K118" s="5">
        <f t="shared" si="304"/>
        <v>16.553341142035841</v>
      </c>
      <c r="L118" s="5">
        <f t="shared" si="304"/>
        <v>23.61872070272462</v>
      </c>
      <c r="M118" s="5">
        <f t="shared" si="304"/>
        <v>32.592032491437315</v>
      </c>
      <c r="N118" s="5">
        <f t="shared" si="304"/>
        <v>43.764540226245408</v>
      </c>
      <c r="O118" s="5">
        <f t="shared" si="304"/>
        <v>57.449601899839081</v>
      </c>
      <c r="P118" s="5">
        <f t="shared" si="304"/>
        <v>73.984140149973655</v>
      </c>
      <c r="Q118" s="5">
        <f t="shared" si="304"/>
        <v>93.730162882893808</v>
      </c>
      <c r="R118" s="5">
        <f t="shared" si="304"/>
        <v>117.07632214491034</v>
      </c>
      <c r="S118" s="5">
        <f t="shared" si="304"/>
        <v>144.43949531626481</v>
      </c>
      <c r="T118" s="5">
        <f t="shared" si="304"/>
        <v>176.26636809428337</v>
      </c>
      <c r="U118" s="5">
        <f t="shared" si="304"/>
        <v>213.03499349806719</v>
      </c>
      <c r="V118" s="5">
        <f t="shared" si="304"/>
        <v>255.25629502660971</v>
      </c>
      <c r="W118" s="5">
        <f t="shared" si="304"/>
        <v>303.47547507528856</v>
      </c>
      <c r="X118" s="5">
        <f t="shared" si="304"/>
        <v>358.27328189574035</v>
      </c>
      <c r="Y118" s="5">
        <f t="shared" si="304"/>
        <v>420.26707996946891</v>
      </c>
      <c r="Z118" s="5">
        <f t="shared" si="304"/>
        <v>490.11165955710334</v>
      </c>
      <c r="AA118" s="5">
        <f t="shared" si="304"/>
        <v>568.49971139188426</v>
      </c>
      <c r="AB118" s="5">
        <f t="shared" si="304"/>
        <v>656.16188288600688</v>
      </c>
      <c r="AC118" s="5">
        <f t="shared" si="304"/>
        <v>753.86632283997187</v>
      </c>
      <c r="AD118" s="5">
        <f t="shared" si="304"/>
        <v>862.41761367561764</v>
      </c>
      <c r="AE118" s="5">
        <f t="shared" si="304"/>
        <v>982.65498365580584</v>
      </c>
      <c r="AF118" s="5">
        <f t="shared" si="304"/>
        <v>1115.4496875822983</v>
      </c>
      <c r="AG118" s="5">
        <f t="shared" si="304"/>
        <v>1261.7014470424938</v>
      </c>
      <c r="AH118" s="5">
        <f t="shared" si="304"/>
        <v>1422.3338465658785</v>
      </c>
      <c r="AI118" s="5">
        <f t="shared" si="304"/>
        <v>1598.2885985117123</v>
      </c>
      <c r="AJ118" s="5">
        <f t="shared" si="304"/>
        <v>1790.5186136784516</v>
      </c>
      <c r="AK118" s="5">
        <f t="shared" si="304"/>
        <v>1999.979851895099</v>
      </c>
      <c r="AL118" s="5">
        <f t="shared" si="304"/>
        <v>2227.6219810573439</v>
      </c>
      <c r="AM118" s="5">
        <f t="shared" si="304"/>
        <v>2474.3779372214858</v>
      </c>
      <c r="AN118" s="5">
        <f t="shared" si="304"/>
        <v>2741.1525695260411</v>
      </c>
      <c r="AO118" s="5">
        <f t="shared" si="304"/>
        <v>3028.8106583264544</v>
      </c>
      <c r="AP118" s="5">
        <f t="shared" si="304"/>
        <v>3338.1647214235045</v>
      </c>
      <c r="AQ118" s="5">
        <f t="shared" si="304"/>
        <v>3669.9631682460467</v>
      </c>
      <c r="AR118" s="5">
        <f t="shared" si="304"/>
        <v>4024.8795169311584</v>
      </c>
      <c r="AS118" s="5">
        <f t="shared" si="304"/>
        <v>4403.503566153282</v>
      </c>
      <c r="AT118" s="5">
        <f t="shared" si="304"/>
        <v>4806.3355893178359</v>
      </c>
      <c r="AU118" s="5">
        <f t="shared" si="304"/>
        <v>5233.7847972557238</v>
      </c>
      <c r="AV118" s="5">
        <f t="shared" si="304"/>
        <v>5686.1734901409636</v>
      </c>
      <c r="AW118" s="5">
        <f t="shared" si="304"/>
        <v>6163.7484970232581</v>
      </c>
      <c r="AX118" s="5">
        <f t="shared" si="304"/>
        <v>6666.7016677563515</v>
      </c>
      <c r="AY118" s="5">
        <f t="shared" si="304"/>
        <v>7193.1358990492072</v>
      </c>
      <c r="AZ118" s="5">
        <f t="shared" si="304"/>
        <v>7743.3066171369182</v>
      </c>
      <c r="BA118" s="5">
        <f t="shared" si="304"/>
        <v>8319.4821164530313</v>
      </c>
      <c r="BB118" s="5">
        <f t="shared" si="304"/>
        <v>8338.8210899786318</v>
      </c>
      <c r="BC118" s="5">
        <f t="shared" si="304"/>
        <v>8333.411412255653</v>
      </c>
      <c r="BD118" s="5">
        <f t="shared" si="304"/>
        <v>8328.107821274436</v>
      </c>
      <c r="BE118" s="5">
        <f t="shared" si="304"/>
        <v>8322.9098047379903</v>
      </c>
      <c r="BF118" s="5">
        <f t="shared" si="304"/>
        <v>8317.8168610188059</v>
      </c>
      <c r="BG118" s="5">
        <f t="shared" si="304"/>
        <v>8312.8285001645072</v>
      </c>
      <c r="BH118" s="5">
        <f t="shared" si="304"/>
        <v>8307.9442437644921</v>
      </c>
      <c r="BI118" s="5">
        <f t="shared" si="304"/>
        <v>8303.1636248202249</v>
      </c>
      <c r="BJ118" s="5">
        <f t="shared" si="304"/>
        <v>8298.4861876191007</v>
      </c>
      <c r="BK118" s="5">
        <f t="shared" si="304"/>
        <v>8293.9114876118092</v>
      </c>
      <c r="BL118" s="5">
        <f t="shared" si="304"/>
        <v>8289.4390901760653</v>
      </c>
      <c r="BM118" s="5">
        <f t="shared" si="304"/>
        <v>8424.6349089475316</v>
      </c>
      <c r="BN118" s="5">
        <f t="shared" si="304"/>
        <v>8561.3431861748959</v>
      </c>
      <c r="BO118" s="5">
        <f t="shared" si="304"/>
        <v>8699.597654151321</v>
      </c>
      <c r="BP118" s="5">
        <f t="shared" ref="BP118:EA118" si="305">BP117*3600/1000</f>
        <v>8839.4331038363434</v>
      </c>
      <c r="BQ118" s="5">
        <f t="shared" si="305"/>
        <v>8980.8854317746882</v>
      </c>
      <c r="BR118" s="5">
        <f t="shared" si="305"/>
        <v>9123.9916895267615</v>
      </c>
      <c r="BS118" s="5">
        <f t="shared" si="305"/>
        <v>9268.4710164841254</v>
      </c>
      <c r="BT118" s="5">
        <f t="shared" si="305"/>
        <v>9414.7257599811091</v>
      </c>
      <c r="BU118" s="5">
        <f t="shared" si="305"/>
        <v>9562.798622052047</v>
      </c>
      <c r="BV118" s="5">
        <f t="shared" si="305"/>
        <v>9712.7337513615312</v>
      </c>
      <c r="BW118" s="5">
        <f t="shared" si="305"/>
        <v>9864.5768130455563</v>
      </c>
      <c r="BX118" s="5">
        <f t="shared" si="305"/>
        <v>10018.375059743343</v>
      </c>
      <c r="BY118" s="5">
        <f t="shared" si="305"/>
        <v>10174.177410061968</v>
      </c>
      <c r="BZ118" s="5">
        <f t="shared" si="305"/>
        <v>10332.034528580758</v>
      </c>
      <c r="CA118" s="5">
        <f t="shared" si="305"/>
        <v>10491.998910778657</v>
      </c>
      <c r="CB118" s="5">
        <f t="shared" si="305"/>
        <v>10654.124976684596</v>
      </c>
      <c r="CC118" s="5">
        <f t="shared" si="305"/>
        <v>10818.469168809994</v>
      </c>
      <c r="CD118" s="5">
        <f t="shared" si="305"/>
        <v>10985.090056409523</v>
      </c>
      <c r="CE118" s="5">
        <f t="shared" si="305"/>
        <v>11154.048444610813</v>
      </c>
      <c r="CF118" s="5">
        <f t="shared" si="305"/>
        <v>11325.407492699491</v>
      </c>
      <c r="CG118" s="5">
        <f t="shared" si="305"/>
        <v>11499.232842382928</v>
      </c>
      <c r="CH118" s="5">
        <f t="shared" si="305"/>
        <v>11675.592750690137</v>
      </c>
      <c r="CI118" s="5">
        <f t="shared" si="305"/>
        <v>11854.558231955923</v>
      </c>
      <c r="CJ118" s="5">
        <f t="shared" si="305"/>
        <v>12036.203214141296</v>
      </c>
      <c r="CK118" s="5">
        <f t="shared" si="305"/>
        <v>12220.604706396241</v>
      </c>
      <c r="CL118" s="5">
        <f t="shared" si="305"/>
        <v>12407.842971664577</v>
      </c>
      <c r="CM118" s="5">
        <f t="shared" si="305"/>
        <v>12598.001716688643</v>
      </c>
      <c r="CN118" s="5">
        <f t="shared" si="305"/>
        <v>12791.168298571398</v>
      </c>
      <c r="CO118" s="5">
        <f t="shared" si="305"/>
        <v>12987.43394193084</v>
      </c>
      <c r="CP118" s="5">
        <f t="shared" si="305"/>
        <v>13186.893975242741</v>
      </c>
      <c r="CQ118" s="5">
        <f t="shared" si="305"/>
        <v>13389.648082797155</v>
      </c>
      <c r="CR118" s="5">
        <f t="shared" si="305"/>
        <v>13595.800579380222</v>
      </c>
      <c r="CS118" s="5">
        <f t="shared" si="305"/>
        <v>13805.460709960038</v>
      </c>
      <c r="CT118" s="5">
        <f t="shared" si="305"/>
        <v>14018.742971028621</v>
      </c>
      <c r="CU118" s="5">
        <f t="shared" si="305"/>
        <v>14236.217850052022</v>
      </c>
      <c r="CV118" s="5">
        <f t="shared" si="305"/>
        <v>14457.462978016187</v>
      </c>
      <c r="CW118" s="5">
        <f t="shared" si="305"/>
        <v>14682.60598504197</v>
      </c>
      <c r="CX118" s="5">
        <f t="shared" si="305"/>
        <v>14911.781087527248</v>
      </c>
      <c r="CY118" s="5">
        <f t="shared" si="305"/>
        <v>15145.129561763079</v>
      </c>
      <c r="CZ118" s="5">
        <f t="shared" si="305"/>
        <v>15382.800260764996</v>
      </c>
      <c r="DA118" s="5">
        <f t="shared" si="305"/>
        <v>15624.950168020219</v>
      </c>
      <c r="DB118" s="5">
        <f t="shared" si="305"/>
        <v>15871.745011152858</v>
      </c>
      <c r="DC118" s="5">
        <f t="shared" si="305"/>
        <v>16123.359934673013</v>
      </c>
      <c r="DD118" s="5">
        <f t="shared" si="305"/>
        <v>16379.980239030392</v>
      </c>
      <c r="DE118" s="5">
        <f t="shared" si="305"/>
        <v>16641.802189363454</v>
      </c>
      <c r="DF118" s="5">
        <f t="shared" si="305"/>
        <v>16909.033907069024</v>
      </c>
      <c r="DG118" s="5">
        <f t="shared" si="305"/>
        <v>17181.896363382584</v>
      </c>
      <c r="DH118" s="5">
        <f t="shared" si="305"/>
        <v>17460.624469754679</v>
      </c>
      <c r="DI118" s="5">
        <f t="shared" si="305"/>
        <v>17745.468287029609</v>
      </c>
      <c r="DJ118" s="5">
        <f t="shared" si="305"/>
        <v>18036.694379317916</v>
      </c>
      <c r="DK118" s="5">
        <f t="shared" si="305"/>
        <v>18334.58730658358</v>
      </c>
      <c r="DL118" s="5">
        <f t="shared" si="305"/>
        <v>18639.451296749881</v>
      </c>
      <c r="DM118" s="5">
        <f t="shared" si="305"/>
        <v>18951.612133703195</v>
      </c>
      <c r="DN118" s="5">
        <f t="shared" si="305"/>
        <v>19271.419247832269</v>
      </c>
      <c r="DO118" s="5">
        <f t="shared" si="305"/>
        <v>19599.248086438267</v>
      </c>
      <c r="DP118" s="5">
        <f t="shared" si="305"/>
        <v>19935.502788373709</v>
      </c>
      <c r="DQ118" s="5">
        <f t="shared" si="305"/>
        <v>20280.619193041697</v>
      </c>
      <c r="DR118" s="5">
        <f t="shared" si="305"/>
        <v>20635.068282974575</v>
      </c>
      <c r="DS118" s="5">
        <f t="shared" si="305"/>
        <v>20999.360099078724</v>
      </c>
      <c r="DT118" s="5">
        <f t="shared" si="305"/>
        <v>21374.048202719758</v>
      </c>
      <c r="DU118" s="5">
        <f t="shared" si="305"/>
        <v>21759.734795475502</v>
      </c>
      <c r="DV118" s="5">
        <f t="shared" si="305"/>
        <v>22157.076624041216</v>
      </c>
      <c r="DW118" s="5">
        <f t="shared" si="305"/>
        <v>22566.791817785197</v>
      </c>
      <c r="DX118" s="5">
        <f t="shared" si="305"/>
        <v>22989.667815297133</v>
      </c>
      <c r="DY118" s="5">
        <f t="shared" si="305"/>
        <v>23426.570615196546</v>
      </c>
      <c r="DZ118" s="5">
        <f t="shared" si="305"/>
        <v>23878.45563383813</v>
      </c>
      <c r="EA118" s="5">
        <f t="shared" si="305"/>
        <v>24346.380506011188</v>
      </c>
      <c r="EB118" s="5">
        <f t="shared" ref="EB118:GM118" si="306">EB117*3600/1000</f>
        <v>24831.520241303206</v>
      </c>
      <c r="EC118" s="5">
        <f t="shared" si="306"/>
        <v>25335.18529108521</v>
      </c>
      <c r="ED118" s="5">
        <f t="shared" si="306"/>
        <v>25859.053003030964</v>
      </c>
      <c r="EE118" s="5">
        <f t="shared" si="306"/>
        <v>26405.006279221448</v>
      </c>
      <c r="EF118" s="5">
        <f t="shared" si="306"/>
        <v>26974.949455221973</v>
      </c>
      <c r="EG118" s="5">
        <f t="shared" si="306"/>
        <v>27520.333871458715</v>
      </c>
      <c r="EH118" s="5">
        <f t="shared" si="306"/>
        <v>27546.977492618178</v>
      </c>
      <c r="EI118" s="5">
        <f t="shared" si="306"/>
        <v>27573.631143898634</v>
      </c>
      <c r="EJ118" s="5">
        <f t="shared" si="306"/>
        <v>27600.294196123512</v>
      </c>
      <c r="EK118" s="5">
        <f t="shared" si="306"/>
        <v>27626.966029796029</v>
      </c>
      <c r="EL118" s="5">
        <f t="shared" si="306"/>
        <v>27653.646023042333</v>
      </c>
      <c r="EM118" s="5">
        <f t="shared" si="306"/>
        <v>27680.333539484127</v>
      </c>
      <c r="EN118" s="5">
        <f t="shared" si="306"/>
        <v>27707.027952449396</v>
      </c>
      <c r="EO118" s="5">
        <f t="shared" si="306"/>
        <v>27733.728632845869</v>
      </c>
      <c r="EP118" s="5">
        <f t="shared" si="306"/>
        <v>27760.43493696364</v>
      </c>
      <c r="EQ118" s="5">
        <f t="shared" si="306"/>
        <v>27787.115474589449</v>
      </c>
      <c r="ER118" s="5">
        <f t="shared" si="306"/>
        <v>27813.745817941755</v>
      </c>
      <c r="ES118" s="5">
        <f t="shared" si="306"/>
        <v>27840.337669972436</v>
      </c>
      <c r="ET118" s="5">
        <f t="shared" si="306"/>
        <v>27866.899862117167</v>
      </c>
      <c r="EU118" s="5">
        <f t="shared" si="306"/>
        <v>27893.439049077817</v>
      </c>
      <c r="EV118" s="5">
        <f t="shared" si="306"/>
        <v>27919.960244847665</v>
      </c>
      <c r="EW118" s="5">
        <f t="shared" si="306"/>
        <v>27946.467226714183</v>
      </c>
      <c r="EX118" s="5">
        <f t="shared" si="306"/>
        <v>27945.444404797483</v>
      </c>
      <c r="EY118" s="5">
        <f t="shared" si="306"/>
        <v>27944.412686734744</v>
      </c>
      <c r="EZ118" s="5">
        <f t="shared" si="306"/>
        <v>27943.374294899211</v>
      </c>
      <c r="FA118" s="5">
        <f t="shared" si="306"/>
        <v>27942.330566598324</v>
      </c>
      <c r="FB118" s="5">
        <f t="shared" si="306"/>
        <v>27941.281859451676</v>
      </c>
      <c r="FC118" s="5">
        <f t="shared" si="306"/>
        <v>27941.286536238833</v>
      </c>
      <c r="FD118" s="5">
        <f t="shared" si="306"/>
        <v>27941.286172457501</v>
      </c>
      <c r="FE118" s="5">
        <f t="shared" si="306"/>
        <v>27941.283284271645</v>
      </c>
      <c r="FF118" s="5">
        <f t="shared" si="306"/>
        <v>27941.280399830106</v>
      </c>
      <c r="FG118" s="5">
        <f t="shared" si="306"/>
        <v>27941.277519097141</v>
      </c>
      <c r="FH118" s="5">
        <f t="shared" si="306"/>
        <v>27941.274642037068</v>
      </c>
      <c r="FI118" s="5">
        <f t="shared" si="306"/>
        <v>27941.271768614235</v>
      </c>
      <c r="FJ118" s="5">
        <f t="shared" si="306"/>
        <v>27941.268898793063</v>
      </c>
      <c r="FK118" s="5">
        <f t="shared" si="306"/>
        <v>27941.266032537995</v>
      </c>
      <c r="FL118" s="5">
        <f t="shared" si="306"/>
        <v>27941.263169813505</v>
      </c>
      <c r="FM118" s="5">
        <f t="shared" si="306"/>
        <v>27941.260310584152</v>
      </c>
      <c r="FN118" s="5">
        <f t="shared" si="306"/>
        <v>27941.257454814509</v>
      </c>
      <c r="FO118" s="5">
        <f t="shared" si="306"/>
        <v>27941.254602469198</v>
      </c>
      <c r="FP118" s="5">
        <f t="shared" si="306"/>
        <v>27941.251753512886</v>
      </c>
      <c r="FQ118" s="5">
        <f t="shared" si="306"/>
        <v>27941.248907910278</v>
      </c>
      <c r="FR118" s="5">
        <f t="shared" si="306"/>
        <v>27941.246065626125</v>
      </c>
      <c r="FS118" s="5">
        <f t="shared" si="306"/>
        <v>27941.243226625218</v>
      </c>
      <c r="FT118" s="5">
        <f t="shared" si="306"/>
        <v>27941.240390872397</v>
      </c>
      <c r="FU118" s="5">
        <f t="shared" si="306"/>
        <v>27941.237558332523</v>
      </c>
      <c r="FV118" s="5">
        <f t="shared" si="306"/>
        <v>27941.234728970518</v>
      </c>
      <c r="FW118" s="5">
        <f t="shared" si="306"/>
        <v>27941.231902751322</v>
      </c>
      <c r="FX118" s="5">
        <f t="shared" si="306"/>
        <v>27941.229079639943</v>
      </c>
      <c r="FY118" s="5">
        <f t="shared" si="306"/>
        <v>27941.226259601393</v>
      </c>
      <c r="FZ118" s="5">
        <f t="shared" si="306"/>
        <v>27941.22344260076</v>
      </c>
      <c r="GA118" s="5">
        <f t="shared" si="306"/>
        <v>27941.220628603132</v>
      </c>
      <c r="GB118" s="5">
        <f t="shared" si="306"/>
        <v>27941.217817573663</v>
      </c>
      <c r="GC118" s="5">
        <f t="shared" si="306"/>
        <v>27941.215009477524</v>
      </c>
      <c r="GD118" s="5">
        <f t="shared" si="306"/>
        <v>27941.212204279953</v>
      </c>
      <c r="GE118" s="5">
        <f t="shared" si="306"/>
        <v>27941.20940194618</v>
      </c>
      <c r="GF118" s="5">
        <f t="shared" si="306"/>
        <v>27941.206602441503</v>
      </c>
      <c r="GG118" s="5">
        <f t="shared" si="306"/>
        <v>27941.203805731253</v>
      </c>
      <c r="GH118" s="5">
        <f t="shared" si="306"/>
        <v>27941.20101178078</v>
      </c>
      <c r="GI118" s="5">
        <f t="shared" si="306"/>
        <v>27941.198220555485</v>
      </c>
      <c r="GJ118" s="5">
        <f t="shared" si="306"/>
        <v>27941.195432020788</v>
      </c>
      <c r="GK118" s="5">
        <f t="shared" si="306"/>
        <v>27941.19264614215</v>
      </c>
      <c r="GL118" s="5">
        <f t="shared" si="306"/>
        <v>27941.189862885072</v>
      </c>
      <c r="GM118" s="5">
        <f t="shared" si="306"/>
        <v>27941.187082215081</v>
      </c>
      <c r="GN118" s="5">
        <f t="shared" ref="GN118:IR118" si="307">GN117*3600/1000</f>
        <v>27941.184304097726</v>
      </c>
      <c r="GO118" s="5">
        <f t="shared" si="307"/>
        <v>27941.181528498611</v>
      </c>
      <c r="GP118" s="5">
        <f t="shared" si="307"/>
        <v>27941.178755383349</v>
      </c>
      <c r="GQ118" s="5">
        <f t="shared" si="307"/>
        <v>27941.1759847176</v>
      </c>
      <c r="GR118" s="5">
        <f t="shared" si="307"/>
        <v>27941.17321646705</v>
      </c>
      <c r="GS118" s="5">
        <f t="shared" si="307"/>
        <v>27941.170450597398</v>
      </c>
      <c r="GT118" s="5">
        <f t="shared" si="307"/>
        <v>27941.167687074401</v>
      </c>
      <c r="GU118" s="5">
        <f t="shared" si="307"/>
        <v>27941.164925863835</v>
      </c>
      <c r="GV118" s="5">
        <f t="shared" si="307"/>
        <v>27941.162166931499</v>
      </c>
      <c r="GW118" s="5">
        <f t="shared" si="307"/>
        <v>27941.159410243217</v>
      </c>
      <c r="GX118" s="5">
        <f t="shared" si="307"/>
        <v>27941.156655764844</v>
      </c>
      <c r="GY118" s="5">
        <f t="shared" si="307"/>
        <v>27941.153903462284</v>
      </c>
      <c r="GZ118" s="5">
        <f t="shared" si="307"/>
        <v>27941.151153301442</v>
      </c>
      <c r="HA118" s="5">
        <f t="shared" si="307"/>
        <v>27941.148405248252</v>
      </c>
      <c r="HB118" s="5">
        <f t="shared" si="307"/>
        <v>27941.145659268688</v>
      </c>
      <c r="HC118" s="5">
        <f t="shared" si="307"/>
        <v>27941.142915328743</v>
      </c>
      <c r="HD118" s="5">
        <f t="shared" si="307"/>
        <v>27941.140173394419</v>
      </c>
      <c r="HE118" s="5">
        <f t="shared" si="307"/>
        <v>27941.137433431781</v>
      </c>
      <c r="HF118" s="5">
        <f t="shared" si="307"/>
        <v>27941.134695406883</v>
      </c>
      <c r="HG118" s="5">
        <f t="shared" si="307"/>
        <v>27941.131959285831</v>
      </c>
      <c r="HH118" s="5">
        <f t="shared" si="307"/>
        <v>27941.129225034718</v>
      </c>
      <c r="HI118" s="5">
        <f t="shared" si="307"/>
        <v>27941.1264926197</v>
      </c>
      <c r="HJ118" s="5">
        <f t="shared" si="307"/>
        <v>27941.123762006937</v>
      </c>
      <c r="HK118" s="5">
        <f t="shared" si="307"/>
        <v>27941.121033162613</v>
      </c>
      <c r="HL118" s="5">
        <f t="shared" si="307"/>
        <v>27941.118306052926</v>
      </c>
      <c r="HM118" s="5">
        <f t="shared" si="307"/>
        <v>27941.11558064412</v>
      </c>
      <c r="HN118" s="5">
        <f t="shared" si="307"/>
        <v>27941.112856902429</v>
      </c>
      <c r="HO118" s="5">
        <f t="shared" si="307"/>
        <v>27941.110134794137</v>
      </c>
      <c r="HP118" s="5">
        <f t="shared" si="307"/>
        <v>27941.107414285521</v>
      </c>
      <c r="HQ118" s="5">
        <f t="shared" si="307"/>
        <v>27941.104695342907</v>
      </c>
      <c r="HR118" s="5">
        <f t="shared" si="307"/>
        <v>27941.101977932616</v>
      </c>
      <c r="HS118" s="5">
        <f t="shared" si="307"/>
        <v>27941.099262021002</v>
      </c>
      <c r="HT118" s="5">
        <f t="shared" si="307"/>
        <v>27941.096547574431</v>
      </c>
      <c r="HU118" s="5">
        <f t="shared" si="307"/>
        <v>27941.093834559295</v>
      </c>
      <c r="HV118" s="5">
        <f t="shared" si="307"/>
        <v>27941.091122941994</v>
      </c>
      <c r="HW118" s="5">
        <f t="shared" si="307"/>
        <v>27941.088412688947</v>
      </c>
      <c r="HX118" s="5">
        <f t="shared" si="307"/>
        <v>27941.085703766606</v>
      </c>
      <c r="HY118" s="5">
        <f t="shared" si="307"/>
        <v>27941.08299614142</v>
      </c>
      <c r="HZ118" s="5">
        <f t="shared" si="307"/>
        <v>27941.080289779857</v>
      </c>
      <c r="IA118" s="5">
        <f t="shared" si="307"/>
        <v>27941.077584648418</v>
      </c>
      <c r="IB118" s="5">
        <f t="shared" si="307"/>
        <v>27941.074880713597</v>
      </c>
      <c r="IC118" s="5">
        <f t="shared" si="307"/>
        <v>27941.072177941918</v>
      </c>
      <c r="ID118" s="5">
        <f t="shared" si="307"/>
        <v>27941.069476299908</v>
      </c>
      <c r="IE118" s="5">
        <f t="shared" si="307"/>
        <v>27941.066775754123</v>
      </c>
      <c r="IF118" s="5">
        <f t="shared" si="307"/>
        <v>27941.064076271123</v>
      </c>
      <c r="IG118" s="5">
        <f t="shared" si="307"/>
        <v>27941.061377817485</v>
      </c>
      <c r="IH118" s="5">
        <f t="shared" si="307"/>
        <v>27941.058680359787</v>
      </c>
      <c r="II118" s="5">
        <f t="shared" si="307"/>
        <v>27941.055983864648</v>
      </c>
      <c r="IJ118" s="5">
        <f t="shared" si="307"/>
        <v>27941.053288298663</v>
      </c>
      <c r="IK118" s="5">
        <f t="shared" si="307"/>
        <v>27941.050593628468</v>
      </c>
      <c r="IL118" s="5">
        <f t="shared" si="307"/>
        <v>27941.047899820689</v>
      </c>
      <c r="IM118" s="5">
        <f t="shared" si="307"/>
        <v>27941.045206841984</v>
      </c>
      <c r="IN118" s="5">
        <f t="shared" si="307"/>
        <v>27941.042514659006</v>
      </c>
      <c r="IO118" s="5">
        <f t="shared" si="307"/>
        <v>27941.039823238418</v>
      </c>
      <c r="IP118" s="5">
        <f t="shared" si="307"/>
        <v>27941.037132546906</v>
      </c>
      <c r="IQ118" s="5">
        <f t="shared" si="307"/>
        <v>27941.03444255115</v>
      </c>
      <c r="IR118" s="5">
        <f t="shared" si="307"/>
        <v>27941.031753217841</v>
      </c>
    </row>
    <row r="119" spans="1:252" s="7" customFormat="1" hidden="1" x14ac:dyDescent="0.25">
      <c r="A119" s="164"/>
      <c r="B119" s="2"/>
      <c r="C119" s="45">
        <f>IF(OR(Results!$C$49&gt;0,Results!$C$51&gt;0),$B$220*Results!$C$46/(Results!$C$46+C110),0)</f>
        <v>0</v>
      </c>
      <c r="D119" s="45">
        <f>IF(OR(Results!$C$49&gt;0,Results!$C$51&gt;0),$B$220*Results!$C$46/(Results!$C$46+D110),0)</f>
        <v>0</v>
      </c>
      <c r="E119" s="45">
        <f>IF(OR(Results!$C$49&gt;0,Results!$C$51&gt;0),$B$220*Results!$C$46/(Results!$C$46+E110),0)</f>
        <v>0</v>
      </c>
      <c r="F119" s="45">
        <f>IF(OR(Results!$C$49&gt;0,Results!$C$51&gt;0),$B$220*Results!$C$46/(Results!$C$46+F110),0)</f>
        <v>0</v>
      </c>
      <c r="G119" s="45">
        <f>IF(OR(Results!$C$49&gt;0,Results!$C$51&gt;0),$B$220*Results!$C$46/(Results!$C$46+G110),0)</f>
        <v>0</v>
      </c>
      <c r="H119" s="45">
        <f>IF(OR(Results!$C$49&gt;0,Results!$C$51&gt;0),$B$220*Results!$C$46/(Results!$C$46+H110),0)</f>
        <v>0</v>
      </c>
      <c r="I119" s="45">
        <f>IF(OR(Results!$C$49&gt;0,Results!$C$51&gt;0),$B$220*Results!$C$46/(Results!$C$46+I110),0)</f>
        <v>0</v>
      </c>
      <c r="J119" s="45">
        <f>IF(OR(Results!$C$49&gt;0,Results!$C$51&gt;0),$B$220*Results!$C$46/(Results!$C$46+J110),0)</f>
        <v>0</v>
      </c>
      <c r="K119" s="45">
        <f>IF(OR(Results!$C$49&gt;0,Results!$C$51&gt;0),$B$220*Results!$C$46/(Results!$C$46+K110),0)</f>
        <v>0</v>
      </c>
      <c r="L119" s="45">
        <f>IF(OR(Results!$C$49&gt;0,Results!$C$51&gt;0),$B$220*Results!$C$46/(Results!$C$46+L110),0)</f>
        <v>0</v>
      </c>
      <c r="M119" s="45">
        <f>IF(OR(Results!$C$49&gt;0,Results!$C$51&gt;0),$B$220*Results!$C$46/(Results!$C$46+M110),0)</f>
        <v>0</v>
      </c>
      <c r="N119" s="45">
        <f>IF(OR(Results!$C$49&gt;0,Results!$C$51&gt;0),$B$220*Results!$C$46/(Results!$C$46+N110),0)</f>
        <v>0</v>
      </c>
      <c r="O119" s="45">
        <f>IF(OR(Results!$C$49&gt;0,Results!$C$51&gt;0),$B$220*Results!$C$46/(Results!$C$46+O110),0)</f>
        <v>0</v>
      </c>
      <c r="P119" s="45">
        <f>IF(OR(Results!$C$49&gt;0,Results!$C$51&gt;0),$B$220*Results!$C$46/(Results!$C$46+P110),0)</f>
        <v>0</v>
      </c>
      <c r="Q119" s="45">
        <f>IF(OR(Results!$C$49&gt;0,Results!$C$51&gt;0),$B$220*Results!$C$46/(Results!$C$46+Q110),0)</f>
        <v>0</v>
      </c>
      <c r="R119" s="45">
        <f>IF(OR(Results!$C$49&gt;0,Results!$C$51&gt;0),$B$220*Results!$C$46/(Results!$C$46+R110),0)</f>
        <v>0</v>
      </c>
      <c r="S119" s="45">
        <f>IF(OR(Results!$C$49&gt;0,Results!$C$51&gt;0),$B$220*Results!$C$46/(Results!$C$46+S110),0)</f>
        <v>0</v>
      </c>
      <c r="T119" s="45">
        <f>IF(OR(Results!$C$49&gt;0,Results!$C$51&gt;0),$B$220*Results!$C$46/(Results!$C$46+T110),0)</f>
        <v>0</v>
      </c>
      <c r="U119" s="45">
        <f>IF(OR(Results!$C$49&gt;0,Results!$C$51&gt;0),$B$220*Results!$C$46/(Results!$C$46+U110),0)</f>
        <v>0</v>
      </c>
      <c r="V119" s="45">
        <f>IF(OR(Results!$C$49&gt;0,Results!$C$51&gt;0),$B$220*Results!$C$46/(Results!$C$46+V110),0)</f>
        <v>0</v>
      </c>
      <c r="W119" s="45">
        <f>IF(OR(Results!$C$49&gt;0,Results!$C$51&gt;0),$B$220*Results!$C$46/(Results!$C$46+W110),0)</f>
        <v>0</v>
      </c>
      <c r="X119" s="45">
        <f>IF(OR(Results!$C$49&gt;0,Results!$C$51&gt;0),$B$220*Results!$C$46/(Results!$C$46+X110),0)</f>
        <v>0</v>
      </c>
      <c r="Y119" s="45">
        <f>IF(OR(Results!$C$49&gt;0,Results!$C$51&gt;0),$B$220*Results!$C$46/(Results!$C$46+Y110),0)</f>
        <v>0</v>
      </c>
      <c r="Z119" s="45">
        <f>IF(OR(Results!$C$49&gt;0,Results!$C$51&gt;0),$B$220*Results!$C$46/(Results!$C$46+Z110),0)</f>
        <v>0</v>
      </c>
      <c r="AA119" s="45">
        <f>IF(OR(Results!$C$49&gt;0,Results!$C$51&gt;0),$B$220*Results!$C$46/(Results!$C$46+AA110),0)</f>
        <v>0</v>
      </c>
      <c r="AB119" s="45">
        <f>IF(OR(Results!$C$49&gt;0,Results!$C$51&gt;0),$B$220*Results!$C$46/(Results!$C$46+AB110),0)</f>
        <v>0</v>
      </c>
      <c r="AC119" s="45">
        <f>IF(OR(Results!$C$49&gt;0,Results!$C$51&gt;0),$B$220*Results!$C$46/(Results!$C$46+AC110),0)</f>
        <v>0</v>
      </c>
      <c r="AD119" s="45">
        <f>IF(OR(Results!$C$49&gt;0,Results!$C$51&gt;0),$B$220*Results!$C$46/(Results!$C$46+AD110),0)</f>
        <v>0</v>
      </c>
      <c r="AE119" s="45">
        <f>IF(OR(Results!$C$49&gt;0,Results!$C$51&gt;0),$B$220*Results!$C$46/(Results!$C$46+AE110),0)</f>
        <v>0</v>
      </c>
      <c r="AF119" s="45">
        <f>IF(OR(Results!$C$49&gt;0,Results!$C$51&gt;0),$B$220*Results!$C$46/(Results!$C$46+AF110),0)</f>
        <v>0</v>
      </c>
      <c r="AG119" s="45">
        <f>IF(OR(Results!$C$49&gt;0,Results!$C$51&gt;0),$B$220*Results!$C$46/(Results!$C$46+AG110),0)</f>
        <v>0</v>
      </c>
      <c r="AH119" s="45">
        <f>IF(OR(Results!$C$49&gt;0,Results!$C$51&gt;0),$B$220*Results!$C$46/(Results!$C$46+AH110),0)</f>
        <v>0</v>
      </c>
      <c r="AI119" s="45">
        <f>IF(OR(Results!$C$49&gt;0,Results!$C$51&gt;0),$B$220*Results!$C$46/(Results!$C$46+AI110),0)</f>
        <v>0</v>
      </c>
      <c r="AJ119" s="45">
        <f>IF(OR(Results!$C$49&gt;0,Results!$C$51&gt;0),$B$220*Results!$C$46/(Results!$C$46+AJ110),0)</f>
        <v>0</v>
      </c>
      <c r="AK119" s="45">
        <f>IF(OR(Results!$C$49&gt;0,Results!$C$51&gt;0),$B$220*Results!$C$46/(Results!$C$46+AK110),0)</f>
        <v>0</v>
      </c>
      <c r="AL119" s="45">
        <f>IF(OR(Results!$C$49&gt;0,Results!$C$51&gt;0),$B$220*Results!$C$46/(Results!$C$46+AL110),0)</f>
        <v>0</v>
      </c>
      <c r="AM119" s="45">
        <f>IF(OR(Results!$C$49&gt;0,Results!$C$51&gt;0),$B$220*Results!$C$46/(Results!$C$46+AM110),0)</f>
        <v>0</v>
      </c>
      <c r="AN119" s="45">
        <f>IF(OR(Results!$C$49&gt;0,Results!$C$51&gt;0),$B$220*Results!$C$46/(Results!$C$46+AN110),0)</f>
        <v>0</v>
      </c>
      <c r="AO119" s="45">
        <f>IF(OR(Results!$C$49&gt;0,Results!$C$51&gt;0),$B$220*Results!$C$46/(Results!$C$46+AO110),0)</f>
        <v>0</v>
      </c>
      <c r="AP119" s="45">
        <f>IF(OR(Results!$C$49&gt;0,Results!$C$51&gt;0),$B$220*Results!$C$46/(Results!$C$46+AP110),0)</f>
        <v>0</v>
      </c>
      <c r="AQ119" s="45">
        <f>IF(OR(Results!$C$49&gt;0,Results!$C$51&gt;0),$B$220*Results!$C$46/(Results!$C$46+AQ110),0)</f>
        <v>0</v>
      </c>
      <c r="AR119" s="45">
        <f>IF(OR(Results!$C$49&gt;0,Results!$C$51&gt;0),$B$220*Results!$C$46/(Results!$C$46+AR110),0)</f>
        <v>0</v>
      </c>
      <c r="AS119" s="45">
        <f>IF(OR(Results!$C$49&gt;0,Results!$C$51&gt;0),$B$220*Results!$C$46/(Results!$C$46+AS110),0)</f>
        <v>0</v>
      </c>
      <c r="AT119" s="45">
        <f>IF(OR(Results!$C$49&gt;0,Results!$C$51&gt;0),$B$220*Results!$C$46/(Results!$C$46+AT110),0)</f>
        <v>0</v>
      </c>
      <c r="AU119" s="45">
        <f>IF(OR(Results!$C$49&gt;0,Results!$C$51&gt;0),$B$220*Results!$C$46/(Results!$C$46+AU110),0)</f>
        <v>0</v>
      </c>
      <c r="AV119" s="45">
        <f>IF(OR(Results!$C$49&gt;0,Results!$C$51&gt;0),$B$220*Results!$C$46/(Results!$C$46+AV110),0)</f>
        <v>0</v>
      </c>
      <c r="AW119" s="45">
        <f>IF(OR(Results!$C$49&gt;0,Results!$C$51&gt;0),$B$220*Results!$C$46/(Results!$C$46+AW110),0)</f>
        <v>0</v>
      </c>
      <c r="AX119" s="45">
        <f>IF(OR(Results!$C$49&gt;0,Results!$C$51&gt;0),$B$220*Results!$C$46/(Results!$C$46+AX110),0)</f>
        <v>0</v>
      </c>
      <c r="AY119" s="45">
        <f>IF(OR(Results!$C$49&gt;0,Results!$C$51&gt;0),$B$220*Results!$C$46/(Results!$C$46+AY110),0)</f>
        <v>0</v>
      </c>
      <c r="AZ119" s="45">
        <f>IF(OR(Results!$C$49&gt;0,Results!$C$51&gt;0),$B$220*Results!$C$46/(Results!$C$46+AZ110),0)</f>
        <v>0</v>
      </c>
      <c r="BA119" s="45">
        <f>IF(OR(Results!$C$49&gt;0,Results!$C$51&gt;0),$B$220*Results!$C$46/(Results!$C$46+BA110),0)</f>
        <v>0</v>
      </c>
      <c r="BB119" s="45">
        <f>IF(OR(Results!$C$49&gt;0,Results!$C$51&gt;0),$B$220*Results!$C$46/(Results!$C$46+BB110),0)</f>
        <v>0</v>
      </c>
      <c r="BC119" s="45">
        <f>IF(OR(Results!$C$49&gt;0,Results!$C$51&gt;0),$B$220*Results!$C$46/(Results!$C$46+BC110),0)</f>
        <v>0</v>
      </c>
      <c r="BD119" s="45">
        <f>IF(OR(Results!$C$49&gt;0,Results!$C$51&gt;0),$B$220*Results!$C$46/(Results!$C$46+BD110),0)</f>
        <v>0</v>
      </c>
      <c r="BE119" s="45">
        <f>IF(OR(Results!$C$49&gt;0,Results!$C$51&gt;0),$B$220*Results!$C$46/(Results!$C$46+BE110),0)</f>
        <v>0</v>
      </c>
      <c r="BF119" s="45">
        <f>IF(OR(Results!$C$49&gt;0,Results!$C$51&gt;0),$B$220*Results!$C$46/(Results!$C$46+BF110),0)</f>
        <v>0</v>
      </c>
      <c r="BG119" s="45">
        <f>IF(OR(Results!$C$49&gt;0,Results!$C$51&gt;0),$B$220*Results!$C$46/(Results!$C$46+BG110),0)</f>
        <v>0</v>
      </c>
      <c r="BH119" s="45">
        <f>IF(OR(Results!$C$49&gt;0,Results!$C$51&gt;0),$B$220*Results!$C$46/(Results!$C$46+BH110),0)</f>
        <v>0</v>
      </c>
      <c r="BI119" s="45">
        <f>IF(OR(Results!$C$49&gt;0,Results!$C$51&gt;0),$B$220*Results!$C$46/(Results!$C$46+BI110),0)</f>
        <v>0</v>
      </c>
      <c r="BJ119" s="45">
        <f>IF(OR(Results!$C$49&gt;0,Results!$C$51&gt;0),$B$220*Results!$C$46/(Results!$C$46+BJ110),0)</f>
        <v>0</v>
      </c>
      <c r="BK119" s="45">
        <f>IF(OR(Results!$C$49&gt;0,Results!$C$51&gt;0),$B$220*Results!$C$46/(Results!$C$46+BK110),0)</f>
        <v>0</v>
      </c>
      <c r="BL119" s="45">
        <f>IF(OR(Results!$C$49&gt;0,Results!$C$51&gt;0),$B$220*Results!$C$46/(Results!$C$46+BL110),0)</f>
        <v>0</v>
      </c>
      <c r="BM119" s="45">
        <f>IF(OR(Results!$C$49&gt;0,Results!$C$51&gt;0),$B$220*Results!$C$46/(Results!$C$46+BM110),0)</f>
        <v>0</v>
      </c>
      <c r="BN119" s="45">
        <f>IF(OR(Results!$C$49&gt;0,Results!$C$51&gt;0),$B$220*Results!$C$46/(Results!$C$46+BN110),0)</f>
        <v>0</v>
      </c>
      <c r="BO119" s="45">
        <f>IF(OR(Results!$C$49&gt;0,Results!$C$51&gt;0),$B$220*Results!$C$46/(Results!$C$46+BO110),0)</f>
        <v>0</v>
      </c>
      <c r="BP119" s="45">
        <f>IF(OR(Results!$C$49&gt;0,Results!$C$51&gt;0),$B$220*Results!$C$46/(Results!$C$46+BP110),0)</f>
        <v>0</v>
      </c>
      <c r="BQ119" s="45">
        <f>IF(OR(Results!$C$49&gt;0,Results!$C$51&gt;0),$B$220*Results!$C$46/(Results!$C$46+BQ110),0)</f>
        <v>0</v>
      </c>
      <c r="BR119" s="45">
        <f>IF(OR(Results!$C$49&gt;0,Results!$C$51&gt;0),$B$220*Results!$C$46/(Results!$C$46+BR110),0)</f>
        <v>0</v>
      </c>
      <c r="BS119" s="45">
        <f>IF(OR(Results!$C$49&gt;0,Results!$C$51&gt;0),$B$220*Results!$C$46/(Results!$C$46+BS110),0)</f>
        <v>0</v>
      </c>
      <c r="BT119" s="45">
        <f>IF(OR(Results!$C$49&gt;0,Results!$C$51&gt;0),$B$220*Results!$C$46/(Results!$C$46+BT110),0)</f>
        <v>0</v>
      </c>
      <c r="BU119" s="45">
        <f>IF(OR(Results!$C$49&gt;0,Results!$C$51&gt;0),$B$220*Results!$C$46/(Results!$C$46+BU110),0)</f>
        <v>0</v>
      </c>
      <c r="BV119" s="45">
        <f>IF(OR(Results!$C$49&gt;0,Results!$C$51&gt;0),$B$220*Results!$C$46/(Results!$C$46+BV110),0)</f>
        <v>0</v>
      </c>
      <c r="BW119" s="45">
        <f>IF(OR(Results!$C$49&gt;0,Results!$C$51&gt;0),$B$220*Results!$C$46/(Results!$C$46+BW110),0)</f>
        <v>0</v>
      </c>
      <c r="BX119" s="45">
        <f>IF(OR(Results!$C$49&gt;0,Results!$C$51&gt;0),$B$220*Results!$C$46/(Results!$C$46+BX110),0)</f>
        <v>0</v>
      </c>
      <c r="BY119" s="45">
        <f>IF(OR(Results!$C$49&gt;0,Results!$C$51&gt;0),$B$220*Results!$C$46/(Results!$C$46+BY110),0)</f>
        <v>0</v>
      </c>
      <c r="BZ119" s="45">
        <f>IF(OR(Results!$C$49&gt;0,Results!$C$51&gt;0),$B$220*Results!$C$46/(Results!$C$46+BZ110),0)</f>
        <v>0</v>
      </c>
      <c r="CA119" s="45">
        <f>IF(OR(Results!$C$49&gt;0,Results!$C$51&gt;0),$B$220*Results!$C$46/(Results!$C$46+CA110),0)</f>
        <v>0</v>
      </c>
      <c r="CB119" s="45">
        <f>IF(OR(Results!$C$49&gt;0,Results!$C$51&gt;0),$B$220*Results!$C$46/(Results!$C$46+CB110),0)</f>
        <v>0</v>
      </c>
      <c r="CC119" s="45">
        <f>IF(OR(Results!$C$49&gt;0,Results!$C$51&gt;0),$B$220*Results!$C$46/(Results!$C$46+CC110),0)</f>
        <v>0</v>
      </c>
      <c r="CD119" s="45">
        <f>IF(OR(Results!$C$49&gt;0,Results!$C$51&gt;0),$B$220*Results!$C$46/(Results!$C$46+CD110),0)</f>
        <v>0</v>
      </c>
      <c r="CE119" s="45">
        <f>IF(OR(Results!$C$49&gt;0,Results!$C$51&gt;0),$B$220*Results!$C$46/(Results!$C$46+CE110),0)</f>
        <v>0</v>
      </c>
      <c r="CF119" s="45">
        <f>IF(OR(Results!$C$49&gt;0,Results!$C$51&gt;0),$B$220*Results!$C$46/(Results!$C$46+CF110),0)</f>
        <v>0</v>
      </c>
      <c r="CG119" s="45">
        <f>IF(OR(Results!$C$49&gt;0,Results!$C$51&gt;0),$B$220*Results!$C$46/(Results!$C$46+CG110),0)</f>
        <v>0</v>
      </c>
      <c r="CH119" s="45">
        <f>IF(OR(Results!$C$49&gt;0,Results!$C$51&gt;0),$B$220*Results!$C$46/(Results!$C$46+CH110),0)</f>
        <v>0</v>
      </c>
      <c r="CI119" s="45">
        <f>IF(OR(Results!$C$49&gt;0,Results!$C$51&gt;0),$B$220*Results!$C$46/(Results!$C$46+CI110),0)</f>
        <v>0</v>
      </c>
      <c r="CJ119" s="45">
        <f>IF(OR(Results!$C$49&gt;0,Results!$C$51&gt;0),$B$220*Results!$C$46/(Results!$C$46+CJ110),0)</f>
        <v>0</v>
      </c>
      <c r="CK119" s="45">
        <f>IF(OR(Results!$C$49&gt;0,Results!$C$51&gt;0),$B$220*Results!$C$46/(Results!$C$46+CK110),0)</f>
        <v>0</v>
      </c>
      <c r="CL119" s="45">
        <f>IF(OR(Results!$C$49&gt;0,Results!$C$51&gt;0),$B$220*Results!$C$46/(Results!$C$46+CL110),0)</f>
        <v>0</v>
      </c>
      <c r="CM119" s="45">
        <f>IF(OR(Results!$C$49&gt;0,Results!$C$51&gt;0),$B$220*Results!$C$46/(Results!$C$46+CM110),0)</f>
        <v>0</v>
      </c>
      <c r="CN119" s="45">
        <f>IF(OR(Results!$C$49&gt;0,Results!$C$51&gt;0),$B$220*Results!$C$46/(Results!$C$46+CN110),0)</f>
        <v>0</v>
      </c>
      <c r="CO119" s="45">
        <f>IF(OR(Results!$C$49&gt;0,Results!$C$51&gt;0),$B$220*Results!$C$46/(Results!$C$46+CO110),0)</f>
        <v>0</v>
      </c>
      <c r="CP119" s="45">
        <f>IF(OR(Results!$C$49&gt;0,Results!$C$51&gt;0),$B$220*Results!$C$46/(Results!$C$46+CP110),0)</f>
        <v>0</v>
      </c>
      <c r="CQ119" s="45">
        <f>IF(OR(Results!$C$49&gt;0,Results!$C$51&gt;0),$B$220*Results!$C$46/(Results!$C$46+CQ110),0)</f>
        <v>0</v>
      </c>
      <c r="CR119" s="45">
        <f>IF(OR(Results!$C$49&gt;0,Results!$C$51&gt;0),$B$220*Results!$C$46/(Results!$C$46+CR110),0)</f>
        <v>0</v>
      </c>
      <c r="CS119" s="45">
        <f>IF(OR(Results!$C$49&gt;0,Results!$C$51&gt;0),$B$220*Results!$C$46/(Results!$C$46+CS110),0)</f>
        <v>0</v>
      </c>
      <c r="CT119" s="45">
        <f>IF(OR(Results!$C$49&gt;0,Results!$C$51&gt;0),$B$220*Results!$C$46/(Results!$C$46+CT110),0)</f>
        <v>0</v>
      </c>
      <c r="CU119" s="45">
        <f>IF(OR(Results!$C$49&gt;0,Results!$C$51&gt;0),$B$220*Results!$C$46/(Results!$C$46+CU110),0)</f>
        <v>0</v>
      </c>
      <c r="CV119" s="45">
        <f>IF(OR(Results!$C$49&gt;0,Results!$C$51&gt;0),$B$220*Results!$C$46/(Results!$C$46+CV110),0)</f>
        <v>0</v>
      </c>
      <c r="CW119" s="45">
        <f>IF(OR(Results!$C$49&gt;0,Results!$C$51&gt;0),$B$220*Results!$C$46/(Results!$C$46+CW110),0)</f>
        <v>0</v>
      </c>
      <c r="CX119" s="45">
        <f>IF(OR(Results!$C$49&gt;0,Results!$C$51&gt;0),$B$220*Results!$C$46/(Results!$C$46+CX110),0)</f>
        <v>0</v>
      </c>
      <c r="CY119" s="45">
        <f>IF(OR(Results!$C$49&gt;0,Results!$C$51&gt;0),$B$220*Results!$C$46/(Results!$C$46+CY110),0)</f>
        <v>0</v>
      </c>
      <c r="CZ119" s="45">
        <f>IF(OR(Results!$C$49&gt;0,Results!$C$51&gt;0),$B$220*Results!$C$46/(Results!$C$46+CZ110),0)</f>
        <v>0</v>
      </c>
      <c r="DA119" s="45">
        <f>IF(OR(Results!$C$49&gt;0,Results!$C$51&gt;0),$B$220*Results!$C$46/(Results!$C$46+DA110),0)</f>
        <v>0</v>
      </c>
      <c r="DB119" s="45">
        <f>IF(OR(Results!$C$49&gt;0,Results!$C$51&gt;0),$B$220*Results!$C$46/(Results!$C$46+DB110),0)</f>
        <v>0</v>
      </c>
      <c r="DC119" s="45">
        <f>IF(OR(Results!$C$49&gt;0,Results!$C$51&gt;0),$B$220*Results!$C$46/(Results!$C$46+DC110),0)</f>
        <v>0</v>
      </c>
      <c r="DD119" s="45">
        <f>IF(OR(Results!$C$49&gt;0,Results!$C$51&gt;0),$B$220*Results!$C$46/(Results!$C$46+DD110),0)</f>
        <v>0</v>
      </c>
      <c r="DE119" s="45">
        <f>IF(OR(Results!$C$49&gt;0,Results!$C$51&gt;0),$B$220*Results!$C$46/(Results!$C$46+DE110),0)</f>
        <v>0</v>
      </c>
      <c r="DF119" s="45">
        <f>IF(OR(Results!$C$49&gt;0,Results!$C$51&gt;0),$B$220*Results!$C$46/(Results!$C$46+DF110),0)</f>
        <v>0</v>
      </c>
      <c r="DG119" s="45">
        <f>IF(OR(Results!$C$49&gt;0,Results!$C$51&gt;0),$B$220*Results!$C$46/(Results!$C$46+DG110),0)</f>
        <v>0</v>
      </c>
      <c r="DH119" s="45">
        <f>IF(OR(Results!$C$49&gt;0,Results!$C$51&gt;0),$B$220*Results!$C$46/(Results!$C$46+DH110),0)</f>
        <v>0</v>
      </c>
      <c r="DI119" s="45">
        <f>IF(OR(Results!$C$49&gt;0,Results!$C$51&gt;0),$B$220*Results!$C$46/(Results!$C$46+DI110),0)</f>
        <v>0</v>
      </c>
      <c r="DJ119" s="45">
        <f>IF(OR(Results!$C$49&gt;0,Results!$C$51&gt;0),$B$220*Results!$C$46/(Results!$C$46+DJ110),0)</f>
        <v>0</v>
      </c>
      <c r="DK119" s="45">
        <f>IF(OR(Results!$C$49&gt;0,Results!$C$51&gt;0),$B$220*Results!$C$46/(Results!$C$46+DK110),0)</f>
        <v>0</v>
      </c>
      <c r="DL119" s="45">
        <f>IF(OR(Results!$C$49&gt;0,Results!$C$51&gt;0),$B$220*Results!$C$46/(Results!$C$46+DL110),0)</f>
        <v>0</v>
      </c>
      <c r="DM119" s="45">
        <f>IF(OR(Results!$C$49&gt;0,Results!$C$51&gt;0),$B$220*Results!$C$46/(Results!$C$46+DM110),0)</f>
        <v>0</v>
      </c>
      <c r="DN119" s="45">
        <f>IF(OR(Results!$C$49&gt;0,Results!$C$51&gt;0),$B$220*Results!$C$46/(Results!$C$46+DN110),0)</f>
        <v>0</v>
      </c>
      <c r="DO119" s="45">
        <f>IF(OR(Results!$C$49&gt;0,Results!$C$51&gt;0),$B$220*Results!$C$46/(Results!$C$46+DO110),0)</f>
        <v>0</v>
      </c>
      <c r="DP119" s="45">
        <f>IF(OR(Results!$C$49&gt;0,Results!$C$51&gt;0),$B$220*Results!$C$46/(Results!$C$46+DP110),0)</f>
        <v>0</v>
      </c>
      <c r="DQ119" s="45">
        <f>IF(OR(Results!$C$49&gt;0,Results!$C$51&gt;0),$B$220*Results!$C$46/(Results!$C$46+DQ110),0)</f>
        <v>0</v>
      </c>
      <c r="DR119" s="45">
        <f>IF(OR(Results!$C$49&gt;0,Results!$C$51&gt;0),$B$220*Results!$C$46/(Results!$C$46+DR110),0)</f>
        <v>0</v>
      </c>
      <c r="DS119" s="45">
        <f>IF(OR(Results!$C$49&gt;0,Results!$C$51&gt;0),$B$220*Results!$C$46/(Results!$C$46+DS110),0)</f>
        <v>0</v>
      </c>
      <c r="DT119" s="45">
        <f>IF(OR(Results!$C$49&gt;0,Results!$C$51&gt;0),$B$220*Results!$C$46/(Results!$C$46+DT110),0)</f>
        <v>0</v>
      </c>
      <c r="DU119" s="45">
        <f>IF(OR(Results!$C$49&gt;0,Results!$C$51&gt;0),$B$220*Results!$C$46/(Results!$C$46+DU110),0)</f>
        <v>0</v>
      </c>
      <c r="DV119" s="45">
        <f>IF(OR(Results!$C$49&gt;0,Results!$C$51&gt;0),$B$220*Results!$C$46/(Results!$C$46+DV110),0)</f>
        <v>0</v>
      </c>
      <c r="DW119" s="45">
        <f>IF(OR(Results!$C$49&gt;0,Results!$C$51&gt;0),$B$220*Results!$C$46/(Results!$C$46+DW110),0)</f>
        <v>0</v>
      </c>
      <c r="DX119" s="45">
        <f>IF(OR(Results!$C$49&gt;0,Results!$C$51&gt;0),$B$220*Results!$C$46/(Results!$C$46+DX110),0)</f>
        <v>0</v>
      </c>
      <c r="DY119" s="45">
        <f>IF(OR(Results!$C$49&gt;0,Results!$C$51&gt;0),$B$220*Results!$C$46/(Results!$C$46+DY110),0)</f>
        <v>0</v>
      </c>
      <c r="DZ119" s="45">
        <f>IF(OR(Results!$C$49&gt;0,Results!$C$51&gt;0),$B$220*Results!$C$46/(Results!$C$46+DZ110),0)</f>
        <v>0</v>
      </c>
      <c r="EA119" s="45">
        <f>IF(OR(Results!$C$49&gt;0,Results!$C$51&gt;0),$B$220*Results!$C$46/(Results!$C$46+EA110),0)</f>
        <v>0</v>
      </c>
      <c r="EB119" s="45">
        <f>IF(OR(Results!$C$49&gt;0,Results!$C$51&gt;0),$B$220*Results!$C$46/(Results!$C$46+EB110),0)</f>
        <v>0</v>
      </c>
      <c r="EC119" s="45">
        <f>IF(OR(Results!$C$49&gt;0,Results!$C$51&gt;0),$B$220*Results!$C$46/(Results!$C$46+EC110),0)</f>
        <v>0</v>
      </c>
      <c r="ED119" s="45">
        <f>IF(OR(Results!$C$49&gt;0,Results!$C$51&gt;0),$B$220*Results!$C$46/(Results!$C$46+ED110),0)</f>
        <v>0</v>
      </c>
      <c r="EE119" s="45">
        <f>IF(OR(Results!$C$49&gt;0,Results!$C$51&gt;0),$B$220*Results!$C$46/(Results!$C$46+EE110),0)</f>
        <v>0</v>
      </c>
      <c r="EF119" s="45">
        <f>IF(OR(Results!$C$49&gt;0,Results!$C$51&gt;0),$B$220*Results!$C$46/(Results!$C$46+EF110),0)</f>
        <v>0</v>
      </c>
      <c r="EG119" s="45">
        <f>IF(OR(Results!$C$49&gt;0,Results!$C$51&gt;0),$B$220*Results!$C$46/(Results!$C$46+EG110),0)</f>
        <v>0</v>
      </c>
      <c r="EH119" s="45">
        <f>IF(OR(Results!$C$49&gt;0,Results!$C$51&gt;0),$B$220*Results!$C$46/(Results!$C$46+EH110),0)</f>
        <v>0</v>
      </c>
      <c r="EI119" s="45">
        <f>IF(OR(Results!$C$49&gt;0,Results!$C$51&gt;0),$B$220*Results!$C$46/(Results!$C$46+EI110),0)</f>
        <v>0</v>
      </c>
      <c r="EJ119" s="45">
        <f>IF(OR(Results!$C$49&gt;0,Results!$C$51&gt;0),$B$220*Results!$C$46/(Results!$C$46+EJ110),0)</f>
        <v>0</v>
      </c>
      <c r="EK119" s="45">
        <f>IF(OR(Results!$C$49&gt;0,Results!$C$51&gt;0),$B$220*Results!$C$46/(Results!$C$46+EK110),0)</f>
        <v>0</v>
      </c>
      <c r="EL119" s="45">
        <f>IF(OR(Results!$C$49&gt;0,Results!$C$51&gt;0),$B$220*Results!$C$46/(Results!$C$46+EL110),0)</f>
        <v>0</v>
      </c>
      <c r="EM119" s="45">
        <f>IF(OR(Results!$C$49&gt;0,Results!$C$51&gt;0),$B$220*Results!$C$46/(Results!$C$46+EM110),0)</f>
        <v>0</v>
      </c>
      <c r="EN119" s="45">
        <f>IF(OR(Results!$C$49&gt;0,Results!$C$51&gt;0),$B$220*Results!$C$46/(Results!$C$46+EN110),0)</f>
        <v>0</v>
      </c>
      <c r="EO119" s="45">
        <f>IF(OR(Results!$C$49&gt;0,Results!$C$51&gt;0),$B$220*Results!$C$46/(Results!$C$46+EO110),0)</f>
        <v>0</v>
      </c>
      <c r="EP119" s="45">
        <f>IF(OR(Results!$C$49&gt;0,Results!$C$51&gt;0),$B$220*Results!$C$46/(Results!$C$46+EP110),0)</f>
        <v>0</v>
      </c>
      <c r="EQ119" s="45">
        <f>IF(OR(Results!$C$49&gt;0,Results!$C$51&gt;0),$B$220*Results!$C$46/(Results!$C$46+EQ110),0)</f>
        <v>0</v>
      </c>
      <c r="ER119" s="45">
        <f>IF(OR(Results!$C$49&gt;0,Results!$C$51&gt;0),$B$220*Results!$C$46/(Results!$C$46+ER110),0)</f>
        <v>0</v>
      </c>
      <c r="ES119" s="45">
        <f>IF(OR(Results!$C$49&gt;0,Results!$C$51&gt;0),$B$220*Results!$C$46/(Results!$C$46+ES110),0)</f>
        <v>0</v>
      </c>
      <c r="ET119" s="45">
        <f>IF(OR(Results!$C$49&gt;0,Results!$C$51&gt;0),$B$220*Results!$C$46/(Results!$C$46+ET110),0)</f>
        <v>0</v>
      </c>
      <c r="EU119" s="45">
        <f>IF(OR(Results!$C$49&gt;0,Results!$C$51&gt;0),$B$220*Results!$C$46/(Results!$C$46+EU110),0)</f>
        <v>0</v>
      </c>
      <c r="EV119" s="45">
        <f>IF(OR(Results!$C$49&gt;0,Results!$C$51&gt;0),$B$220*Results!$C$46/(Results!$C$46+EV110),0)</f>
        <v>0</v>
      </c>
      <c r="EW119" s="45">
        <f>IF(OR(Results!$C$49&gt;0,Results!$C$51&gt;0),$B$220*Results!$C$46/(Results!$C$46+EW110),0)</f>
        <v>0</v>
      </c>
      <c r="EX119" s="45">
        <f>IF(OR(Results!$C$49&gt;0,Results!$C$51&gt;0),$B$220*Results!$C$46/(Results!$C$46+EX110),0)</f>
        <v>0</v>
      </c>
      <c r="EY119" s="45">
        <f>IF(OR(Results!$C$49&gt;0,Results!$C$51&gt;0),$B$220*Results!$C$46/(Results!$C$46+EY110),0)</f>
        <v>0</v>
      </c>
      <c r="EZ119" s="45">
        <f>IF(OR(Results!$C$49&gt;0,Results!$C$51&gt;0),$B$220*Results!$C$46/(Results!$C$46+EZ110),0)</f>
        <v>0</v>
      </c>
      <c r="FA119" s="45">
        <f>IF(OR(Results!$C$49&gt;0,Results!$C$51&gt;0),$B$220*Results!$C$46/(Results!$C$46+FA110),0)</f>
        <v>0</v>
      </c>
      <c r="FB119" s="45">
        <f>IF(OR(Results!$C$49&gt;0,Results!$C$51&gt;0),$B$220*Results!$C$46/(Results!$C$46+FB110),0)</f>
        <v>0</v>
      </c>
      <c r="FC119" s="45">
        <f>IF(OR(Results!$C$49&gt;0,Results!$C$51&gt;0),$B$220*Results!$C$46/(Results!$C$46+FC110),0)</f>
        <v>0</v>
      </c>
      <c r="FD119" s="45">
        <f>IF(OR(Results!$C$49&gt;0,Results!$C$51&gt;0),$B$220*Results!$C$46/(Results!$C$46+FD110),0)</f>
        <v>0</v>
      </c>
      <c r="FE119" s="45">
        <f>IF(OR(Results!$C$49&gt;0,Results!$C$51&gt;0),$B$220*Results!$C$46/(Results!$C$46+FE110),0)</f>
        <v>0</v>
      </c>
      <c r="FF119" s="45">
        <f>IF(OR(Results!$C$49&gt;0,Results!$C$51&gt;0),$B$220*Results!$C$46/(Results!$C$46+FF110),0)</f>
        <v>0</v>
      </c>
      <c r="FG119" s="45">
        <f>IF(OR(Results!$C$49&gt;0,Results!$C$51&gt;0),$B$220*Results!$C$46/(Results!$C$46+FG110),0)</f>
        <v>0</v>
      </c>
      <c r="FH119" s="45">
        <f>IF(OR(Results!$C$49&gt;0,Results!$C$51&gt;0),$B$220*Results!$C$46/(Results!$C$46+FH110),0)</f>
        <v>0</v>
      </c>
      <c r="FI119" s="45">
        <f>IF(OR(Results!$C$49&gt;0,Results!$C$51&gt;0),$B$220*Results!$C$46/(Results!$C$46+FI110),0)</f>
        <v>0</v>
      </c>
      <c r="FJ119" s="45">
        <f>IF(OR(Results!$C$49&gt;0,Results!$C$51&gt;0),$B$220*Results!$C$46/(Results!$C$46+FJ110),0)</f>
        <v>0</v>
      </c>
      <c r="FK119" s="45">
        <f>IF(OR(Results!$C$49&gt;0,Results!$C$51&gt;0),$B$220*Results!$C$46/(Results!$C$46+FK110),0)</f>
        <v>0</v>
      </c>
      <c r="FL119" s="45">
        <f>IF(OR(Results!$C$49&gt;0,Results!$C$51&gt;0),$B$220*Results!$C$46/(Results!$C$46+FL110),0)</f>
        <v>0</v>
      </c>
      <c r="FM119" s="45">
        <f>IF(OR(Results!$C$49&gt;0,Results!$C$51&gt;0),$B$220*Results!$C$46/(Results!$C$46+FM110),0)</f>
        <v>0</v>
      </c>
      <c r="FN119" s="45">
        <f>IF(OR(Results!$C$49&gt;0,Results!$C$51&gt;0),$B$220*Results!$C$46/(Results!$C$46+FN110),0)</f>
        <v>0</v>
      </c>
      <c r="FO119" s="45">
        <f>IF(OR(Results!$C$49&gt;0,Results!$C$51&gt;0),$B$220*Results!$C$46/(Results!$C$46+FO110),0)</f>
        <v>0</v>
      </c>
      <c r="FP119" s="45">
        <f>IF(OR(Results!$C$49&gt;0,Results!$C$51&gt;0),$B$220*Results!$C$46/(Results!$C$46+FP110),0)</f>
        <v>0</v>
      </c>
      <c r="FQ119" s="45">
        <f>IF(OR(Results!$C$49&gt;0,Results!$C$51&gt;0),$B$220*Results!$C$46/(Results!$C$46+FQ110),0)</f>
        <v>0</v>
      </c>
      <c r="FR119" s="45">
        <f>IF(OR(Results!$C$49&gt;0,Results!$C$51&gt;0),$B$220*Results!$C$46/(Results!$C$46+FR110),0)</f>
        <v>0</v>
      </c>
      <c r="FS119" s="45">
        <f>IF(OR(Results!$C$49&gt;0,Results!$C$51&gt;0),$B$220*Results!$C$46/(Results!$C$46+FS110),0)</f>
        <v>0</v>
      </c>
      <c r="FT119" s="45">
        <f>IF(OR(Results!$C$49&gt;0,Results!$C$51&gt;0),$B$220*Results!$C$46/(Results!$C$46+FT110),0)</f>
        <v>0</v>
      </c>
      <c r="FU119" s="45">
        <f>IF(OR(Results!$C$49&gt;0,Results!$C$51&gt;0),$B$220*Results!$C$46/(Results!$C$46+FU110),0)</f>
        <v>0</v>
      </c>
      <c r="FV119" s="45">
        <f>IF(OR(Results!$C$49&gt;0,Results!$C$51&gt;0),$B$220*Results!$C$46/(Results!$C$46+FV110),0)</f>
        <v>0</v>
      </c>
      <c r="FW119" s="45">
        <f>IF(OR(Results!$C$49&gt;0,Results!$C$51&gt;0),$B$220*Results!$C$46/(Results!$C$46+FW110),0)</f>
        <v>0</v>
      </c>
      <c r="FX119" s="45">
        <f>IF(OR(Results!$C$49&gt;0,Results!$C$51&gt;0),$B$220*Results!$C$46/(Results!$C$46+FX110),0)</f>
        <v>0</v>
      </c>
      <c r="FY119" s="45">
        <f>IF(OR(Results!$C$49&gt;0,Results!$C$51&gt;0),$B$220*Results!$C$46/(Results!$C$46+FY110),0)</f>
        <v>0</v>
      </c>
      <c r="FZ119" s="45">
        <f>IF(OR(Results!$C$49&gt;0,Results!$C$51&gt;0),$B$220*Results!$C$46/(Results!$C$46+FZ110),0)</f>
        <v>0</v>
      </c>
      <c r="GA119" s="45">
        <f>IF(OR(Results!$C$49&gt;0,Results!$C$51&gt;0),$B$220*Results!$C$46/(Results!$C$46+GA110),0)</f>
        <v>0</v>
      </c>
      <c r="GB119" s="45">
        <f>IF(OR(Results!$C$49&gt;0,Results!$C$51&gt;0),$B$220*Results!$C$46/(Results!$C$46+GB110),0)</f>
        <v>0</v>
      </c>
      <c r="GC119" s="45">
        <f>IF(OR(Results!$C$49&gt;0,Results!$C$51&gt;0),$B$220*Results!$C$46/(Results!$C$46+GC110),0)</f>
        <v>0</v>
      </c>
      <c r="GD119" s="45">
        <f>IF(OR(Results!$C$49&gt;0,Results!$C$51&gt;0),$B$220*Results!$C$46/(Results!$C$46+GD110),0)</f>
        <v>0</v>
      </c>
      <c r="GE119" s="45">
        <f>IF(OR(Results!$C$49&gt;0,Results!$C$51&gt;0),$B$220*Results!$C$46/(Results!$C$46+GE110),0)</f>
        <v>0</v>
      </c>
      <c r="GF119" s="45">
        <f>IF(OR(Results!$C$49&gt;0,Results!$C$51&gt;0),$B$220*Results!$C$46/(Results!$C$46+GF110),0)</f>
        <v>0</v>
      </c>
      <c r="GG119" s="45">
        <f>IF(OR(Results!$C$49&gt;0,Results!$C$51&gt;0),$B$220*Results!$C$46/(Results!$C$46+GG110),0)</f>
        <v>0</v>
      </c>
      <c r="GH119" s="45">
        <f>IF(OR(Results!$C$49&gt;0,Results!$C$51&gt;0),$B$220*Results!$C$46/(Results!$C$46+GH110),0)</f>
        <v>0</v>
      </c>
      <c r="GI119" s="45">
        <f>IF(OR(Results!$C$49&gt;0,Results!$C$51&gt;0),$B$220*Results!$C$46/(Results!$C$46+GI110),0)</f>
        <v>0</v>
      </c>
      <c r="GJ119" s="45">
        <f>IF(OR(Results!$C$49&gt;0,Results!$C$51&gt;0),$B$220*Results!$C$46/(Results!$C$46+GJ110),0)</f>
        <v>0</v>
      </c>
      <c r="GK119" s="45">
        <f>IF(OR(Results!$C$49&gt;0,Results!$C$51&gt;0),$B$220*Results!$C$46/(Results!$C$46+GK110),0)</f>
        <v>0</v>
      </c>
      <c r="GL119" s="45">
        <f>IF(OR(Results!$C$49&gt;0,Results!$C$51&gt;0),$B$220*Results!$C$46/(Results!$C$46+GL110),0)</f>
        <v>0</v>
      </c>
      <c r="GM119" s="45">
        <f>IF(OR(Results!$C$49&gt;0,Results!$C$51&gt;0),$B$220*Results!$C$46/(Results!$C$46+GM110),0)</f>
        <v>0</v>
      </c>
      <c r="GN119" s="45">
        <f>IF(OR(Results!$C$49&gt;0,Results!$C$51&gt;0),$B$220*Results!$C$46/(Results!$C$46+GN110),0)</f>
        <v>0</v>
      </c>
      <c r="GO119" s="45">
        <f>IF(OR(Results!$C$49&gt;0,Results!$C$51&gt;0),$B$220*Results!$C$46/(Results!$C$46+GO110),0)</f>
        <v>0</v>
      </c>
      <c r="GP119" s="45">
        <f>IF(OR(Results!$C$49&gt;0,Results!$C$51&gt;0),$B$220*Results!$C$46/(Results!$C$46+GP110),0)</f>
        <v>0</v>
      </c>
      <c r="GQ119" s="45">
        <f>IF(OR(Results!$C$49&gt;0,Results!$C$51&gt;0),$B$220*Results!$C$46/(Results!$C$46+GQ110),0)</f>
        <v>0</v>
      </c>
      <c r="GR119" s="45">
        <f>IF(OR(Results!$C$49&gt;0,Results!$C$51&gt;0),$B$220*Results!$C$46/(Results!$C$46+GR110),0)</f>
        <v>0</v>
      </c>
      <c r="GS119" s="45">
        <f>IF(OR(Results!$C$49&gt;0,Results!$C$51&gt;0),$B$220*Results!$C$46/(Results!$C$46+GS110),0)</f>
        <v>0</v>
      </c>
      <c r="GT119" s="45">
        <f>IF(OR(Results!$C$49&gt;0,Results!$C$51&gt;0),$B$220*Results!$C$46/(Results!$C$46+GT110),0)</f>
        <v>0</v>
      </c>
      <c r="GU119" s="45">
        <f>IF(OR(Results!$C$49&gt;0,Results!$C$51&gt;0),$B$220*Results!$C$46/(Results!$C$46+GU110),0)</f>
        <v>0</v>
      </c>
      <c r="GV119" s="45">
        <f>IF(OR(Results!$C$49&gt;0,Results!$C$51&gt;0),$B$220*Results!$C$46/(Results!$C$46+GV110),0)</f>
        <v>0</v>
      </c>
      <c r="GW119" s="45">
        <f>IF(OR(Results!$C$49&gt;0,Results!$C$51&gt;0),$B$220*Results!$C$46/(Results!$C$46+GW110),0)</f>
        <v>0</v>
      </c>
      <c r="GX119" s="45">
        <f>IF(OR(Results!$C$49&gt;0,Results!$C$51&gt;0),$B$220*Results!$C$46/(Results!$C$46+GX110),0)</f>
        <v>0</v>
      </c>
      <c r="GY119" s="45">
        <f>IF(OR(Results!$C$49&gt;0,Results!$C$51&gt;0),$B$220*Results!$C$46/(Results!$C$46+GY110),0)</f>
        <v>0</v>
      </c>
      <c r="GZ119" s="45">
        <f>IF(OR(Results!$C$49&gt;0,Results!$C$51&gt;0),$B$220*Results!$C$46/(Results!$C$46+GZ110),0)</f>
        <v>0</v>
      </c>
      <c r="HA119" s="45">
        <f>IF(OR(Results!$C$49&gt;0,Results!$C$51&gt;0),$B$220*Results!$C$46/(Results!$C$46+HA110),0)</f>
        <v>0</v>
      </c>
      <c r="HB119" s="45">
        <f>IF(OR(Results!$C$49&gt;0,Results!$C$51&gt;0),$B$220*Results!$C$46/(Results!$C$46+HB110),0)</f>
        <v>0</v>
      </c>
      <c r="HC119" s="45">
        <f>IF(OR(Results!$C$49&gt;0,Results!$C$51&gt;0),$B$220*Results!$C$46/(Results!$C$46+HC110),0)</f>
        <v>0</v>
      </c>
      <c r="HD119" s="45">
        <f>IF(OR(Results!$C$49&gt;0,Results!$C$51&gt;0),$B$220*Results!$C$46/(Results!$C$46+HD110),0)</f>
        <v>0</v>
      </c>
      <c r="HE119" s="45">
        <f>IF(OR(Results!$C$49&gt;0,Results!$C$51&gt;0),$B$220*Results!$C$46/(Results!$C$46+HE110),0)</f>
        <v>0</v>
      </c>
      <c r="HF119" s="45">
        <f>IF(OR(Results!$C$49&gt;0,Results!$C$51&gt;0),$B$220*Results!$C$46/(Results!$C$46+HF110),0)</f>
        <v>0</v>
      </c>
      <c r="HG119" s="45">
        <f>IF(OR(Results!$C$49&gt;0,Results!$C$51&gt;0),$B$220*Results!$C$46/(Results!$C$46+HG110),0)</f>
        <v>0</v>
      </c>
      <c r="HH119" s="45">
        <f>IF(OR(Results!$C$49&gt;0,Results!$C$51&gt;0),$B$220*Results!$C$46/(Results!$C$46+HH110),0)</f>
        <v>0</v>
      </c>
      <c r="HI119" s="45">
        <f>IF(OR(Results!$C$49&gt;0,Results!$C$51&gt;0),$B$220*Results!$C$46/(Results!$C$46+HI110),0)</f>
        <v>0</v>
      </c>
      <c r="HJ119" s="45">
        <f>IF(OR(Results!$C$49&gt;0,Results!$C$51&gt;0),$B$220*Results!$C$46/(Results!$C$46+HJ110),0)</f>
        <v>0</v>
      </c>
      <c r="HK119" s="45">
        <f>IF(OR(Results!$C$49&gt;0,Results!$C$51&gt;0),$B$220*Results!$C$46/(Results!$C$46+HK110),0)</f>
        <v>0</v>
      </c>
      <c r="HL119" s="45">
        <f>IF(OR(Results!$C$49&gt;0,Results!$C$51&gt;0),$B$220*Results!$C$46/(Results!$C$46+HL110),0)</f>
        <v>0</v>
      </c>
      <c r="HM119" s="45">
        <f>IF(OR(Results!$C$49&gt;0,Results!$C$51&gt;0),$B$220*Results!$C$46/(Results!$C$46+HM110),0)</f>
        <v>0</v>
      </c>
      <c r="HN119" s="45">
        <f>IF(OR(Results!$C$49&gt;0,Results!$C$51&gt;0),$B$220*Results!$C$46/(Results!$C$46+HN110),0)</f>
        <v>0</v>
      </c>
      <c r="HO119" s="45">
        <f>IF(OR(Results!$C$49&gt;0,Results!$C$51&gt;0),$B$220*Results!$C$46/(Results!$C$46+HO110),0)</f>
        <v>0</v>
      </c>
      <c r="HP119" s="45">
        <f>IF(OR(Results!$C$49&gt;0,Results!$C$51&gt;0),$B$220*Results!$C$46/(Results!$C$46+HP110),0)</f>
        <v>0</v>
      </c>
      <c r="HQ119" s="45">
        <f>IF(OR(Results!$C$49&gt;0,Results!$C$51&gt;0),$B$220*Results!$C$46/(Results!$C$46+HQ110),0)</f>
        <v>0</v>
      </c>
      <c r="HR119" s="45">
        <f>IF(OR(Results!$C$49&gt;0,Results!$C$51&gt;0),$B$220*Results!$C$46/(Results!$C$46+HR110),0)</f>
        <v>0</v>
      </c>
      <c r="HS119" s="45">
        <f>IF(OR(Results!$C$49&gt;0,Results!$C$51&gt;0),$B$220*Results!$C$46/(Results!$C$46+HS110),0)</f>
        <v>0</v>
      </c>
      <c r="HT119" s="45">
        <f>IF(OR(Results!$C$49&gt;0,Results!$C$51&gt;0),$B$220*Results!$C$46/(Results!$C$46+HT110),0)</f>
        <v>0</v>
      </c>
      <c r="HU119" s="45">
        <f>IF(OR(Results!$C$49&gt;0,Results!$C$51&gt;0),$B$220*Results!$C$46/(Results!$C$46+HU110),0)</f>
        <v>0</v>
      </c>
      <c r="HV119" s="45">
        <f>IF(OR(Results!$C$49&gt;0,Results!$C$51&gt;0),$B$220*Results!$C$46/(Results!$C$46+HV110),0)</f>
        <v>0</v>
      </c>
      <c r="HW119" s="45">
        <f>IF(OR(Results!$C$49&gt;0,Results!$C$51&gt;0),$B$220*Results!$C$46/(Results!$C$46+HW110),0)</f>
        <v>0</v>
      </c>
      <c r="HX119" s="45">
        <f>IF(OR(Results!$C$49&gt;0,Results!$C$51&gt;0),$B$220*Results!$C$46/(Results!$C$46+HX110),0)</f>
        <v>0</v>
      </c>
      <c r="HY119" s="45">
        <f>IF(OR(Results!$C$49&gt;0,Results!$C$51&gt;0),$B$220*Results!$C$46/(Results!$C$46+HY110),0)</f>
        <v>0</v>
      </c>
      <c r="HZ119" s="45">
        <f>IF(OR(Results!$C$49&gt;0,Results!$C$51&gt;0),$B$220*Results!$C$46/(Results!$C$46+HZ110),0)</f>
        <v>0</v>
      </c>
      <c r="IA119" s="45">
        <f>IF(OR(Results!$C$49&gt;0,Results!$C$51&gt;0),$B$220*Results!$C$46/(Results!$C$46+IA110),0)</f>
        <v>0</v>
      </c>
      <c r="IB119" s="45">
        <f>IF(OR(Results!$C$49&gt;0,Results!$C$51&gt;0),$B$220*Results!$C$46/(Results!$C$46+IB110),0)</f>
        <v>0</v>
      </c>
      <c r="IC119" s="45">
        <f>IF(OR(Results!$C$49&gt;0,Results!$C$51&gt;0),$B$220*Results!$C$46/(Results!$C$46+IC110),0)</f>
        <v>0</v>
      </c>
      <c r="ID119" s="45">
        <f>IF(OR(Results!$C$49&gt;0,Results!$C$51&gt;0),$B$220*Results!$C$46/(Results!$C$46+ID110),0)</f>
        <v>0</v>
      </c>
      <c r="IE119" s="45">
        <f>IF(OR(Results!$C$49&gt;0,Results!$C$51&gt;0),$B$220*Results!$C$46/(Results!$C$46+IE110),0)</f>
        <v>0</v>
      </c>
      <c r="IF119" s="45">
        <f>IF(OR(Results!$C$49&gt;0,Results!$C$51&gt;0),$B$220*Results!$C$46/(Results!$C$46+IF110),0)</f>
        <v>0</v>
      </c>
      <c r="IG119" s="45">
        <f>IF(OR(Results!$C$49&gt;0,Results!$C$51&gt;0),$B$220*Results!$C$46/(Results!$C$46+IG110),0)</f>
        <v>0</v>
      </c>
      <c r="IH119" s="45">
        <f>IF(OR(Results!$C$49&gt;0,Results!$C$51&gt;0),$B$220*Results!$C$46/(Results!$C$46+IH110),0)</f>
        <v>0</v>
      </c>
      <c r="II119" s="45">
        <f>IF(OR(Results!$C$49&gt;0,Results!$C$51&gt;0),$B$220*Results!$C$46/(Results!$C$46+II110),0)</f>
        <v>0</v>
      </c>
      <c r="IJ119" s="45">
        <f>IF(OR(Results!$C$49&gt;0,Results!$C$51&gt;0),$B$220*Results!$C$46/(Results!$C$46+IJ110),0)</f>
        <v>0</v>
      </c>
      <c r="IK119" s="45">
        <f>IF(OR(Results!$C$49&gt;0,Results!$C$51&gt;0),$B$220*Results!$C$46/(Results!$C$46+IK110),0)</f>
        <v>0</v>
      </c>
      <c r="IL119" s="45">
        <f>IF(OR(Results!$C$49&gt;0,Results!$C$51&gt;0),$B$220*Results!$C$46/(Results!$C$46+IL110),0)</f>
        <v>0</v>
      </c>
      <c r="IM119" s="45">
        <f>IF(OR(Results!$C$49&gt;0,Results!$C$51&gt;0),$B$220*Results!$C$46/(Results!$C$46+IM110),0)</f>
        <v>0</v>
      </c>
      <c r="IN119" s="45">
        <f>IF(OR(Results!$C$49&gt;0,Results!$C$51&gt;0),$B$220*Results!$C$46/(Results!$C$46+IN110),0)</f>
        <v>0</v>
      </c>
      <c r="IO119" s="45">
        <f>IF(OR(Results!$C$49&gt;0,Results!$C$51&gt;0),$B$220*Results!$C$46/(Results!$C$46+IO110),0)</f>
        <v>0</v>
      </c>
      <c r="IP119" s="45">
        <f>IF(OR(Results!$C$49&gt;0,Results!$C$51&gt;0),$B$220*Results!$C$46/(Results!$C$46+IP110),0)</f>
        <v>0</v>
      </c>
      <c r="IQ119" s="45">
        <f>IF(OR(Results!$C$49&gt;0,Results!$C$51&gt;0),$B$220*Results!$C$46/(Results!$C$46+IQ110),0)</f>
        <v>0</v>
      </c>
      <c r="IR119" s="201">
        <f>IF(OR(Results!$C$49&gt;0,Results!$C$51&gt;0),$B$220*Results!$C$46/(Results!$C$46+IR110),0)</f>
        <v>0</v>
      </c>
    </row>
    <row r="120" spans="1:252" s="3" customFormat="1" hidden="1" x14ac:dyDescent="0.25">
      <c r="A120" s="198"/>
      <c r="B120" s="4"/>
      <c r="C120" s="5">
        <f>C119</f>
        <v>0</v>
      </c>
      <c r="D120" s="5">
        <f t="shared" ref="D120:BO120" si="308">D119</f>
        <v>0</v>
      </c>
      <c r="E120" s="5">
        <f t="shared" si="308"/>
        <v>0</v>
      </c>
      <c r="F120" s="5">
        <f t="shared" si="308"/>
        <v>0</v>
      </c>
      <c r="G120" s="5">
        <f t="shared" si="308"/>
        <v>0</v>
      </c>
      <c r="H120" s="5">
        <f t="shared" si="308"/>
        <v>0</v>
      </c>
      <c r="I120" s="5">
        <f t="shared" si="308"/>
        <v>0</v>
      </c>
      <c r="J120" s="5">
        <f t="shared" si="308"/>
        <v>0</v>
      </c>
      <c r="K120" s="5">
        <f t="shared" si="308"/>
        <v>0</v>
      </c>
      <c r="L120" s="5">
        <f t="shared" si="308"/>
        <v>0</v>
      </c>
      <c r="M120" s="5">
        <f t="shared" si="308"/>
        <v>0</v>
      </c>
      <c r="N120" s="5">
        <f t="shared" si="308"/>
        <v>0</v>
      </c>
      <c r="O120" s="5">
        <f t="shared" si="308"/>
        <v>0</v>
      </c>
      <c r="P120" s="5">
        <f t="shared" si="308"/>
        <v>0</v>
      </c>
      <c r="Q120" s="5">
        <f t="shared" si="308"/>
        <v>0</v>
      </c>
      <c r="R120" s="5">
        <f t="shared" si="308"/>
        <v>0</v>
      </c>
      <c r="S120" s="5">
        <f t="shared" si="308"/>
        <v>0</v>
      </c>
      <c r="T120" s="5">
        <f t="shared" si="308"/>
        <v>0</v>
      </c>
      <c r="U120" s="5">
        <f t="shared" si="308"/>
        <v>0</v>
      </c>
      <c r="V120" s="5">
        <f t="shared" si="308"/>
        <v>0</v>
      </c>
      <c r="W120" s="5">
        <f t="shared" si="308"/>
        <v>0</v>
      </c>
      <c r="X120" s="5">
        <f t="shared" si="308"/>
        <v>0</v>
      </c>
      <c r="Y120" s="5">
        <f t="shared" si="308"/>
        <v>0</v>
      </c>
      <c r="Z120" s="5">
        <f t="shared" si="308"/>
        <v>0</v>
      </c>
      <c r="AA120" s="5">
        <f t="shared" si="308"/>
        <v>0</v>
      </c>
      <c r="AB120" s="5">
        <f t="shared" si="308"/>
        <v>0</v>
      </c>
      <c r="AC120" s="5">
        <f t="shared" si="308"/>
        <v>0</v>
      </c>
      <c r="AD120" s="5">
        <f t="shared" si="308"/>
        <v>0</v>
      </c>
      <c r="AE120" s="5">
        <f t="shared" si="308"/>
        <v>0</v>
      </c>
      <c r="AF120" s="5">
        <f t="shared" si="308"/>
        <v>0</v>
      </c>
      <c r="AG120" s="5">
        <f t="shared" si="308"/>
        <v>0</v>
      </c>
      <c r="AH120" s="5">
        <f t="shared" si="308"/>
        <v>0</v>
      </c>
      <c r="AI120" s="5">
        <f t="shared" si="308"/>
        <v>0</v>
      </c>
      <c r="AJ120" s="5">
        <f t="shared" si="308"/>
        <v>0</v>
      </c>
      <c r="AK120" s="5">
        <f t="shared" si="308"/>
        <v>0</v>
      </c>
      <c r="AL120" s="5">
        <f t="shared" si="308"/>
        <v>0</v>
      </c>
      <c r="AM120" s="5">
        <f t="shared" si="308"/>
        <v>0</v>
      </c>
      <c r="AN120" s="5">
        <f t="shared" si="308"/>
        <v>0</v>
      </c>
      <c r="AO120" s="5">
        <f t="shared" si="308"/>
        <v>0</v>
      </c>
      <c r="AP120" s="5">
        <f t="shared" si="308"/>
        <v>0</v>
      </c>
      <c r="AQ120" s="5">
        <f t="shared" si="308"/>
        <v>0</v>
      </c>
      <c r="AR120" s="5">
        <f t="shared" si="308"/>
        <v>0</v>
      </c>
      <c r="AS120" s="5">
        <f t="shared" si="308"/>
        <v>0</v>
      </c>
      <c r="AT120" s="5">
        <f t="shared" si="308"/>
        <v>0</v>
      </c>
      <c r="AU120" s="5">
        <f t="shared" si="308"/>
        <v>0</v>
      </c>
      <c r="AV120" s="5">
        <f t="shared" si="308"/>
        <v>0</v>
      </c>
      <c r="AW120" s="5">
        <f t="shared" si="308"/>
        <v>0</v>
      </c>
      <c r="AX120" s="5">
        <f t="shared" si="308"/>
        <v>0</v>
      </c>
      <c r="AY120" s="5">
        <f t="shared" si="308"/>
        <v>0</v>
      </c>
      <c r="AZ120" s="5">
        <f t="shared" si="308"/>
        <v>0</v>
      </c>
      <c r="BA120" s="5">
        <f t="shared" si="308"/>
        <v>0</v>
      </c>
      <c r="BB120" s="5">
        <f t="shared" si="308"/>
        <v>0</v>
      </c>
      <c r="BC120" s="5">
        <f t="shared" si="308"/>
        <v>0</v>
      </c>
      <c r="BD120" s="5">
        <f t="shared" si="308"/>
        <v>0</v>
      </c>
      <c r="BE120" s="5">
        <f t="shared" si="308"/>
        <v>0</v>
      </c>
      <c r="BF120" s="5">
        <f t="shared" si="308"/>
        <v>0</v>
      </c>
      <c r="BG120" s="5">
        <f t="shared" si="308"/>
        <v>0</v>
      </c>
      <c r="BH120" s="5">
        <f t="shared" si="308"/>
        <v>0</v>
      </c>
      <c r="BI120" s="5">
        <f t="shared" si="308"/>
        <v>0</v>
      </c>
      <c r="BJ120" s="5">
        <f t="shared" si="308"/>
        <v>0</v>
      </c>
      <c r="BK120" s="5">
        <f t="shared" si="308"/>
        <v>0</v>
      </c>
      <c r="BL120" s="5">
        <f t="shared" si="308"/>
        <v>0</v>
      </c>
      <c r="BM120" s="5">
        <f t="shared" si="308"/>
        <v>0</v>
      </c>
      <c r="BN120" s="5">
        <f t="shared" si="308"/>
        <v>0</v>
      </c>
      <c r="BO120" s="5">
        <f t="shared" si="308"/>
        <v>0</v>
      </c>
      <c r="BP120" s="5">
        <f t="shared" ref="BP120:EA120" si="309">BP119</f>
        <v>0</v>
      </c>
      <c r="BQ120" s="5">
        <f t="shared" si="309"/>
        <v>0</v>
      </c>
      <c r="BR120" s="5">
        <f t="shared" si="309"/>
        <v>0</v>
      </c>
      <c r="BS120" s="5">
        <f t="shared" si="309"/>
        <v>0</v>
      </c>
      <c r="BT120" s="5">
        <f t="shared" si="309"/>
        <v>0</v>
      </c>
      <c r="BU120" s="5">
        <f t="shared" si="309"/>
        <v>0</v>
      </c>
      <c r="BV120" s="5">
        <f t="shared" si="309"/>
        <v>0</v>
      </c>
      <c r="BW120" s="5">
        <f t="shared" si="309"/>
        <v>0</v>
      </c>
      <c r="BX120" s="5">
        <f t="shared" si="309"/>
        <v>0</v>
      </c>
      <c r="BY120" s="5">
        <f t="shared" si="309"/>
        <v>0</v>
      </c>
      <c r="BZ120" s="5">
        <f t="shared" si="309"/>
        <v>0</v>
      </c>
      <c r="CA120" s="5">
        <f t="shared" si="309"/>
        <v>0</v>
      </c>
      <c r="CB120" s="5">
        <f t="shared" si="309"/>
        <v>0</v>
      </c>
      <c r="CC120" s="5">
        <f t="shared" si="309"/>
        <v>0</v>
      </c>
      <c r="CD120" s="5">
        <f t="shared" si="309"/>
        <v>0</v>
      </c>
      <c r="CE120" s="5">
        <f t="shared" si="309"/>
        <v>0</v>
      </c>
      <c r="CF120" s="5">
        <f t="shared" si="309"/>
        <v>0</v>
      </c>
      <c r="CG120" s="5">
        <f t="shared" si="309"/>
        <v>0</v>
      </c>
      <c r="CH120" s="5">
        <f t="shared" si="309"/>
        <v>0</v>
      </c>
      <c r="CI120" s="5">
        <f t="shared" si="309"/>
        <v>0</v>
      </c>
      <c r="CJ120" s="5">
        <f t="shared" si="309"/>
        <v>0</v>
      </c>
      <c r="CK120" s="5">
        <f t="shared" si="309"/>
        <v>0</v>
      </c>
      <c r="CL120" s="5">
        <f t="shared" si="309"/>
        <v>0</v>
      </c>
      <c r="CM120" s="5">
        <f t="shared" si="309"/>
        <v>0</v>
      </c>
      <c r="CN120" s="5">
        <f t="shared" si="309"/>
        <v>0</v>
      </c>
      <c r="CO120" s="5">
        <f t="shared" si="309"/>
        <v>0</v>
      </c>
      <c r="CP120" s="5">
        <f t="shared" si="309"/>
        <v>0</v>
      </c>
      <c r="CQ120" s="5">
        <f t="shared" si="309"/>
        <v>0</v>
      </c>
      <c r="CR120" s="5">
        <f t="shared" si="309"/>
        <v>0</v>
      </c>
      <c r="CS120" s="5">
        <f t="shared" si="309"/>
        <v>0</v>
      </c>
      <c r="CT120" s="5">
        <f t="shared" si="309"/>
        <v>0</v>
      </c>
      <c r="CU120" s="5">
        <f t="shared" si="309"/>
        <v>0</v>
      </c>
      <c r="CV120" s="5">
        <f t="shared" si="309"/>
        <v>0</v>
      </c>
      <c r="CW120" s="5">
        <f t="shared" si="309"/>
        <v>0</v>
      </c>
      <c r="CX120" s="5">
        <f t="shared" si="309"/>
        <v>0</v>
      </c>
      <c r="CY120" s="5">
        <f t="shared" si="309"/>
        <v>0</v>
      </c>
      <c r="CZ120" s="5">
        <f t="shared" si="309"/>
        <v>0</v>
      </c>
      <c r="DA120" s="5">
        <f t="shared" si="309"/>
        <v>0</v>
      </c>
      <c r="DB120" s="5">
        <f t="shared" si="309"/>
        <v>0</v>
      </c>
      <c r="DC120" s="5">
        <f t="shared" si="309"/>
        <v>0</v>
      </c>
      <c r="DD120" s="5">
        <f t="shared" si="309"/>
        <v>0</v>
      </c>
      <c r="DE120" s="5">
        <f t="shared" si="309"/>
        <v>0</v>
      </c>
      <c r="DF120" s="5">
        <f t="shared" si="309"/>
        <v>0</v>
      </c>
      <c r="DG120" s="5">
        <f t="shared" si="309"/>
        <v>0</v>
      </c>
      <c r="DH120" s="5">
        <f t="shared" si="309"/>
        <v>0</v>
      </c>
      <c r="DI120" s="5">
        <f t="shared" si="309"/>
        <v>0</v>
      </c>
      <c r="DJ120" s="5">
        <f t="shared" si="309"/>
        <v>0</v>
      </c>
      <c r="DK120" s="5">
        <f t="shared" si="309"/>
        <v>0</v>
      </c>
      <c r="DL120" s="5">
        <f t="shared" si="309"/>
        <v>0</v>
      </c>
      <c r="DM120" s="5">
        <f t="shared" si="309"/>
        <v>0</v>
      </c>
      <c r="DN120" s="5">
        <f t="shared" si="309"/>
        <v>0</v>
      </c>
      <c r="DO120" s="5">
        <f t="shared" si="309"/>
        <v>0</v>
      </c>
      <c r="DP120" s="5">
        <f t="shared" si="309"/>
        <v>0</v>
      </c>
      <c r="DQ120" s="5">
        <f t="shared" si="309"/>
        <v>0</v>
      </c>
      <c r="DR120" s="5">
        <f t="shared" si="309"/>
        <v>0</v>
      </c>
      <c r="DS120" s="5">
        <f t="shared" si="309"/>
        <v>0</v>
      </c>
      <c r="DT120" s="5">
        <f t="shared" si="309"/>
        <v>0</v>
      </c>
      <c r="DU120" s="5">
        <f t="shared" si="309"/>
        <v>0</v>
      </c>
      <c r="DV120" s="5">
        <f t="shared" si="309"/>
        <v>0</v>
      </c>
      <c r="DW120" s="5">
        <f t="shared" si="309"/>
        <v>0</v>
      </c>
      <c r="DX120" s="5">
        <f t="shared" si="309"/>
        <v>0</v>
      </c>
      <c r="DY120" s="5">
        <f t="shared" si="309"/>
        <v>0</v>
      </c>
      <c r="DZ120" s="5">
        <f t="shared" si="309"/>
        <v>0</v>
      </c>
      <c r="EA120" s="5">
        <f t="shared" si="309"/>
        <v>0</v>
      </c>
      <c r="EB120" s="5">
        <f t="shared" ref="EB120:GM120" si="310">EB119</f>
        <v>0</v>
      </c>
      <c r="EC120" s="5">
        <f t="shared" si="310"/>
        <v>0</v>
      </c>
      <c r="ED120" s="5">
        <f t="shared" si="310"/>
        <v>0</v>
      </c>
      <c r="EE120" s="5">
        <f t="shared" si="310"/>
        <v>0</v>
      </c>
      <c r="EF120" s="5">
        <f t="shared" si="310"/>
        <v>0</v>
      </c>
      <c r="EG120" s="5">
        <f t="shared" si="310"/>
        <v>0</v>
      </c>
      <c r="EH120" s="5">
        <f t="shared" si="310"/>
        <v>0</v>
      </c>
      <c r="EI120" s="5">
        <f t="shared" si="310"/>
        <v>0</v>
      </c>
      <c r="EJ120" s="5">
        <f t="shared" si="310"/>
        <v>0</v>
      </c>
      <c r="EK120" s="5">
        <f t="shared" si="310"/>
        <v>0</v>
      </c>
      <c r="EL120" s="5">
        <f t="shared" si="310"/>
        <v>0</v>
      </c>
      <c r="EM120" s="5">
        <f t="shared" si="310"/>
        <v>0</v>
      </c>
      <c r="EN120" s="5">
        <f t="shared" si="310"/>
        <v>0</v>
      </c>
      <c r="EO120" s="5">
        <f t="shared" si="310"/>
        <v>0</v>
      </c>
      <c r="EP120" s="5">
        <f t="shared" si="310"/>
        <v>0</v>
      </c>
      <c r="EQ120" s="5">
        <f t="shared" si="310"/>
        <v>0</v>
      </c>
      <c r="ER120" s="5">
        <f t="shared" si="310"/>
        <v>0</v>
      </c>
      <c r="ES120" s="5">
        <f t="shared" si="310"/>
        <v>0</v>
      </c>
      <c r="ET120" s="5">
        <f t="shared" si="310"/>
        <v>0</v>
      </c>
      <c r="EU120" s="5">
        <f t="shared" si="310"/>
        <v>0</v>
      </c>
      <c r="EV120" s="5">
        <f t="shared" si="310"/>
        <v>0</v>
      </c>
      <c r="EW120" s="5">
        <f t="shared" si="310"/>
        <v>0</v>
      </c>
      <c r="EX120" s="5">
        <f t="shared" si="310"/>
        <v>0</v>
      </c>
      <c r="EY120" s="5">
        <f t="shared" si="310"/>
        <v>0</v>
      </c>
      <c r="EZ120" s="5">
        <f t="shared" si="310"/>
        <v>0</v>
      </c>
      <c r="FA120" s="5">
        <f t="shared" si="310"/>
        <v>0</v>
      </c>
      <c r="FB120" s="5">
        <f t="shared" si="310"/>
        <v>0</v>
      </c>
      <c r="FC120" s="5">
        <f t="shared" si="310"/>
        <v>0</v>
      </c>
      <c r="FD120" s="5">
        <f t="shared" si="310"/>
        <v>0</v>
      </c>
      <c r="FE120" s="5">
        <f t="shared" si="310"/>
        <v>0</v>
      </c>
      <c r="FF120" s="5">
        <f t="shared" si="310"/>
        <v>0</v>
      </c>
      <c r="FG120" s="5">
        <f t="shared" si="310"/>
        <v>0</v>
      </c>
      <c r="FH120" s="5">
        <f t="shared" si="310"/>
        <v>0</v>
      </c>
      <c r="FI120" s="5">
        <f t="shared" si="310"/>
        <v>0</v>
      </c>
      <c r="FJ120" s="5">
        <f t="shared" si="310"/>
        <v>0</v>
      </c>
      <c r="FK120" s="5">
        <f t="shared" si="310"/>
        <v>0</v>
      </c>
      <c r="FL120" s="5">
        <f t="shared" si="310"/>
        <v>0</v>
      </c>
      <c r="FM120" s="5">
        <f t="shared" si="310"/>
        <v>0</v>
      </c>
      <c r="FN120" s="5">
        <f t="shared" si="310"/>
        <v>0</v>
      </c>
      <c r="FO120" s="5">
        <f t="shared" si="310"/>
        <v>0</v>
      </c>
      <c r="FP120" s="5">
        <f t="shared" si="310"/>
        <v>0</v>
      </c>
      <c r="FQ120" s="5">
        <f t="shared" si="310"/>
        <v>0</v>
      </c>
      <c r="FR120" s="5">
        <f t="shared" si="310"/>
        <v>0</v>
      </c>
      <c r="FS120" s="5">
        <f t="shared" si="310"/>
        <v>0</v>
      </c>
      <c r="FT120" s="5">
        <f t="shared" si="310"/>
        <v>0</v>
      </c>
      <c r="FU120" s="5">
        <f t="shared" si="310"/>
        <v>0</v>
      </c>
      <c r="FV120" s="5">
        <f t="shared" si="310"/>
        <v>0</v>
      </c>
      <c r="FW120" s="5">
        <f t="shared" si="310"/>
        <v>0</v>
      </c>
      <c r="FX120" s="5">
        <f t="shared" si="310"/>
        <v>0</v>
      </c>
      <c r="FY120" s="5">
        <f t="shared" si="310"/>
        <v>0</v>
      </c>
      <c r="FZ120" s="5">
        <f t="shared" si="310"/>
        <v>0</v>
      </c>
      <c r="GA120" s="5">
        <f t="shared" si="310"/>
        <v>0</v>
      </c>
      <c r="GB120" s="5">
        <f t="shared" si="310"/>
        <v>0</v>
      </c>
      <c r="GC120" s="5">
        <f t="shared" si="310"/>
        <v>0</v>
      </c>
      <c r="GD120" s="5">
        <f t="shared" si="310"/>
        <v>0</v>
      </c>
      <c r="GE120" s="5">
        <f t="shared" si="310"/>
        <v>0</v>
      </c>
      <c r="GF120" s="5">
        <f t="shared" si="310"/>
        <v>0</v>
      </c>
      <c r="GG120" s="5">
        <f t="shared" si="310"/>
        <v>0</v>
      </c>
      <c r="GH120" s="5">
        <f t="shared" si="310"/>
        <v>0</v>
      </c>
      <c r="GI120" s="5">
        <f t="shared" si="310"/>
        <v>0</v>
      </c>
      <c r="GJ120" s="5">
        <f t="shared" si="310"/>
        <v>0</v>
      </c>
      <c r="GK120" s="5">
        <f t="shared" si="310"/>
        <v>0</v>
      </c>
      <c r="GL120" s="5">
        <f t="shared" si="310"/>
        <v>0</v>
      </c>
      <c r="GM120" s="5">
        <f t="shared" si="310"/>
        <v>0</v>
      </c>
      <c r="GN120" s="5">
        <f t="shared" ref="GN120:IR120" si="311">GN119</f>
        <v>0</v>
      </c>
      <c r="GO120" s="5">
        <f t="shared" si="311"/>
        <v>0</v>
      </c>
      <c r="GP120" s="5">
        <f t="shared" si="311"/>
        <v>0</v>
      </c>
      <c r="GQ120" s="5">
        <f t="shared" si="311"/>
        <v>0</v>
      </c>
      <c r="GR120" s="5">
        <f t="shared" si="311"/>
        <v>0</v>
      </c>
      <c r="GS120" s="5">
        <f t="shared" si="311"/>
        <v>0</v>
      </c>
      <c r="GT120" s="5">
        <f t="shared" si="311"/>
        <v>0</v>
      </c>
      <c r="GU120" s="5">
        <f t="shared" si="311"/>
        <v>0</v>
      </c>
      <c r="GV120" s="5">
        <f t="shared" si="311"/>
        <v>0</v>
      </c>
      <c r="GW120" s="5">
        <f t="shared" si="311"/>
        <v>0</v>
      </c>
      <c r="GX120" s="5">
        <f t="shared" si="311"/>
        <v>0</v>
      </c>
      <c r="GY120" s="5">
        <f t="shared" si="311"/>
        <v>0</v>
      </c>
      <c r="GZ120" s="5">
        <f t="shared" si="311"/>
        <v>0</v>
      </c>
      <c r="HA120" s="5">
        <f t="shared" si="311"/>
        <v>0</v>
      </c>
      <c r="HB120" s="5">
        <f t="shared" si="311"/>
        <v>0</v>
      </c>
      <c r="HC120" s="5">
        <f t="shared" si="311"/>
        <v>0</v>
      </c>
      <c r="HD120" s="5">
        <f t="shared" si="311"/>
        <v>0</v>
      </c>
      <c r="HE120" s="5">
        <f t="shared" si="311"/>
        <v>0</v>
      </c>
      <c r="HF120" s="5">
        <f t="shared" si="311"/>
        <v>0</v>
      </c>
      <c r="HG120" s="5">
        <f t="shared" si="311"/>
        <v>0</v>
      </c>
      <c r="HH120" s="5">
        <f t="shared" si="311"/>
        <v>0</v>
      </c>
      <c r="HI120" s="5">
        <f t="shared" si="311"/>
        <v>0</v>
      </c>
      <c r="HJ120" s="5">
        <f t="shared" si="311"/>
        <v>0</v>
      </c>
      <c r="HK120" s="5">
        <f t="shared" si="311"/>
        <v>0</v>
      </c>
      <c r="HL120" s="5">
        <f t="shared" si="311"/>
        <v>0</v>
      </c>
      <c r="HM120" s="5">
        <f t="shared" si="311"/>
        <v>0</v>
      </c>
      <c r="HN120" s="5">
        <f t="shared" si="311"/>
        <v>0</v>
      </c>
      <c r="HO120" s="5">
        <f t="shared" si="311"/>
        <v>0</v>
      </c>
      <c r="HP120" s="5">
        <f t="shared" si="311"/>
        <v>0</v>
      </c>
      <c r="HQ120" s="5">
        <f t="shared" si="311"/>
        <v>0</v>
      </c>
      <c r="HR120" s="5">
        <f t="shared" si="311"/>
        <v>0</v>
      </c>
      <c r="HS120" s="5">
        <f t="shared" si="311"/>
        <v>0</v>
      </c>
      <c r="HT120" s="5">
        <f t="shared" si="311"/>
        <v>0</v>
      </c>
      <c r="HU120" s="5">
        <f t="shared" si="311"/>
        <v>0</v>
      </c>
      <c r="HV120" s="5">
        <f t="shared" si="311"/>
        <v>0</v>
      </c>
      <c r="HW120" s="5">
        <f t="shared" si="311"/>
        <v>0</v>
      </c>
      <c r="HX120" s="5">
        <f t="shared" si="311"/>
        <v>0</v>
      </c>
      <c r="HY120" s="5">
        <f t="shared" si="311"/>
        <v>0</v>
      </c>
      <c r="HZ120" s="5">
        <f t="shared" si="311"/>
        <v>0</v>
      </c>
      <c r="IA120" s="5">
        <f t="shared" si="311"/>
        <v>0</v>
      </c>
      <c r="IB120" s="5">
        <f t="shared" si="311"/>
        <v>0</v>
      </c>
      <c r="IC120" s="5">
        <f t="shared" si="311"/>
        <v>0</v>
      </c>
      <c r="ID120" s="5">
        <f t="shared" si="311"/>
        <v>0</v>
      </c>
      <c r="IE120" s="5">
        <f t="shared" si="311"/>
        <v>0</v>
      </c>
      <c r="IF120" s="5">
        <f t="shared" si="311"/>
        <v>0</v>
      </c>
      <c r="IG120" s="5">
        <f t="shared" si="311"/>
        <v>0</v>
      </c>
      <c r="IH120" s="5">
        <f t="shared" si="311"/>
        <v>0</v>
      </c>
      <c r="II120" s="5">
        <f t="shared" si="311"/>
        <v>0</v>
      </c>
      <c r="IJ120" s="5">
        <f t="shared" si="311"/>
        <v>0</v>
      </c>
      <c r="IK120" s="5">
        <f t="shared" si="311"/>
        <v>0</v>
      </c>
      <c r="IL120" s="5">
        <f t="shared" si="311"/>
        <v>0</v>
      </c>
      <c r="IM120" s="5">
        <f t="shared" si="311"/>
        <v>0</v>
      </c>
      <c r="IN120" s="5">
        <f t="shared" si="311"/>
        <v>0</v>
      </c>
      <c r="IO120" s="5">
        <f t="shared" si="311"/>
        <v>0</v>
      </c>
      <c r="IP120" s="5">
        <f t="shared" si="311"/>
        <v>0</v>
      </c>
      <c r="IQ120" s="5">
        <f t="shared" si="311"/>
        <v>0</v>
      </c>
      <c r="IR120" s="5">
        <f t="shared" si="311"/>
        <v>0</v>
      </c>
    </row>
    <row r="121" spans="1:252" s="3" customFormat="1" hidden="1" x14ac:dyDescent="0.25">
      <c r="A121" s="198"/>
      <c r="B121" s="4"/>
      <c r="C121" s="5">
        <f>ROUND(C118,0)+ROUND(C120,0)</f>
        <v>0</v>
      </c>
      <c r="D121" s="5">
        <f t="shared" ref="D121:BO121" si="312">ROUND(D118,0)+ROUND(D120,0)</f>
        <v>0</v>
      </c>
      <c r="E121" s="5">
        <f t="shared" si="312"/>
        <v>0</v>
      </c>
      <c r="F121" s="5">
        <f t="shared" si="312"/>
        <v>1</v>
      </c>
      <c r="G121" s="5">
        <f t="shared" si="312"/>
        <v>2</v>
      </c>
      <c r="H121" s="5">
        <f t="shared" si="312"/>
        <v>4</v>
      </c>
      <c r="I121" s="5">
        <f t="shared" si="312"/>
        <v>7</v>
      </c>
      <c r="J121" s="5">
        <f t="shared" si="312"/>
        <v>11</v>
      </c>
      <c r="K121" s="5">
        <f t="shared" si="312"/>
        <v>17</v>
      </c>
      <c r="L121" s="5">
        <f t="shared" si="312"/>
        <v>24</v>
      </c>
      <c r="M121" s="5">
        <f t="shared" si="312"/>
        <v>33</v>
      </c>
      <c r="N121" s="5">
        <f t="shared" si="312"/>
        <v>44</v>
      </c>
      <c r="O121" s="5">
        <f t="shared" si="312"/>
        <v>57</v>
      </c>
      <c r="P121" s="5">
        <f t="shared" si="312"/>
        <v>74</v>
      </c>
      <c r="Q121" s="5">
        <f t="shared" si="312"/>
        <v>94</v>
      </c>
      <c r="R121" s="5">
        <f t="shared" si="312"/>
        <v>117</v>
      </c>
      <c r="S121" s="5">
        <f t="shared" si="312"/>
        <v>144</v>
      </c>
      <c r="T121" s="5">
        <f t="shared" si="312"/>
        <v>176</v>
      </c>
      <c r="U121" s="5">
        <f t="shared" si="312"/>
        <v>213</v>
      </c>
      <c r="V121" s="5">
        <f t="shared" si="312"/>
        <v>255</v>
      </c>
      <c r="W121" s="5">
        <f t="shared" si="312"/>
        <v>303</v>
      </c>
      <c r="X121" s="5">
        <f t="shared" si="312"/>
        <v>358</v>
      </c>
      <c r="Y121" s="5">
        <f t="shared" si="312"/>
        <v>420</v>
      </c>
      <c r="Z121" s="5">
        <f t="shared" si="312"/>
        <v>490</v>
      </c>
      <c r="AA121" s="5">
        <f t="shared" si="312"/>
        <v>568</v>
      </c>
      <c r="AB121" s="5">
        <f t="shared" si="312"/>
        <v>656</v>
      </c>
      <c r="AC121" s="5">
        <f t="shared" si="312"/>
        <v>754</v>
      </c>
      <c r="AD121" s="5">
        <f t="shared" si="312"/>
        <v>862</v>
      </c>
      <c r="AE121" s="5">
        <f t="shared" si="312"/>
        <v>983</v>
      </c>
      <c r="AF121" s="5">
        <f t="shared" si="312"/>
        <v>1115</v>
      </c>
      <c r="AG121" s="5">
        <f t="shared" si="312"/>
        <v>1262</v>
      </c>
      <c r="AH121" s="5">
        <f t="shared" si="312"/>
        <v>1422</v>
      </c>
      <c r="AI121" s="5">
        <f t="shared" si="312"/>
        <v>1598</v>
      </c>
      <c r="AJ121" s="5">
        <f t="shared" si="312"/>
        <v>1791</v>
      </c>
      <c r="AK121" s="5">
        <f t="shared" si="312"/>
        <v>2000</v>
      </c>
      <c r="AL121" s="5">
        <f t="shared" si="312"/>
        <v>2228</v>
      </c>
      <c r="AM121" s="5">
        <f t="shared" si="312"/>
        <v>2474</v>
      </c>
      <c r="AN121" s="5">
        <f t="shared" si="312"/>
        <v>2741</v>
      </c>
      <c r="AO121" s="5">
        <f t="shared" si="312"/>
        <v>3029</v>
      </c>
      <c r="AP121" s="5">
        <f t="shared" si="312"/>
        <v>3338</v>
      </c>
      <c r="AQ121" s="5">
        <f t="shared" si="312"/>
        <v>3670</v>
      </c>
      <c r="AR121" s="5">
        <f t="shared" si="312"/>
        <v>4025</v>
      </c>
      <c r="AS121" s="5">
        <f t="shared" si="312"/>
        <v>4404</v>
      </c>
      <c r="AT121" s="5">
        <f t="shared" si="312"/>
        <v>4806</v>
      </c>
      <c r="AU121" s="5">
        <f t="shared" si="312"/>
        <v>5234</v>
      </c>
      <c r="AV121" s="5">
        <f t="shared" si="312"/>
        <v>5686</v>
      </c>
      <c r="AW121" s="5">
        <f t="shared" si="312"/>
        <v>6164</v>
      </c>
      <c r="AX121" s="5">
        <f t="shared" si="312"/>
        <v>6667</v>
      </c>
      <c r="AY121" s="5">
        <f t="shared" si="312"/>
        <v>7193</v>
      </c>
      <c r="AZ121" s="5">
        <f t="shared" si="312"/>
        <v>7743</v>
      </c>
      <c r="BA121" s="5">
        <f t="shared" si="312"/>
        <v>8319</v>
      </c>
      <c r="BB121" s="5">
        <f t="shared" si="312"/>
        <v>8339</v>
      </c>
      <c r="BC121" s="5">
        <f t="shared" si="312"/>
        <v>8333</v>
      </c>
      <c r="BD121" s="5">
        <f t="shared" si="312"/>
        <v>8328</v>
      </c>
      <c r="BE121" s="5">
        <f t="shared" si="312"/>
        <v>8323</v>
      </c>
      <c r="BF121" s="5">
        <f t="shared" si="312"/>
        <v>8318</v>
      </c>
      <c r="BG121" s="5">
        <f t="shared" si="312"/>
        <v>8313</v>
      </c>
      <c r="BH121" s="5">
        <f t="shared" si="312"/>
        <v>8308</v>
      </c>
      <c r="BI121" s="5">
        <f t="shared" si="312"/>
        <v>8303</v>
      </c>
      <c r="BJ121" s="5">
        <f t="shared" si="312"/>
        <v>8298</v>
      </c>
      <c r="BK121" s="5">
        <f t="shared" si="312"/>
        <v>8294</v>
      </c>
      <c r="BL121" s="5">
        <f t="shared" si="312"/>
        <v>8289</v>
      </c>
      <c r="BM121" s="5">
        <f t="shared" si="312"/>
        <v>8425</v>
      </c>
      <c r="BN121" s="5">
        <f t="shared" si="312"/>
        <v>8561</v>
      </c>
      <c r="BO121" s="5">
        <f t="shared" si="312"/>
        <v>8700</v>
      </c>
      <c r="BP121" s="5">
        <f t="shared" ref="BP121:EA121" si="313">ROUND(BP118,0)+ROUND(BP120,0)</f>
        <v>8839</v>
      </c>
      <c r="BQ121" s="5">
        <f t="shared" si="313"/>
        <v>8981</v>
      </c>
      <c r="BR121" s="5">
        <f t="shared" si="313"/>
        <v>9124</v>
      </c>
      <c r="BS121" s="5">
        <f t="shared" si="313"/>
        <v>9268</v>
      </c>
      <c r="BT121" s="5">
        <f t="shared" si="313"/>
        <v>9415</v>
      </c>
      <c r="BU121" s="5">
        <f t="shared" si="313"/>
        <v>9563</v>
      </c>
      <c r="BV121" s="5">
        <f t="shared" si="313"/>
        <v>9713</v>
      </c>
      <c r="BW121" s="5">
        <f t="shared" si="313"/>
        <v>9865</v>
      </c>
      <c r="BX121" s="5">
        <f t="shared" si="313"/>
        <v>10018</v>
      </c>
      <c r="BY121" s="5">
        <f t="shared" si="313"/>
        <v>10174</v>
      </c>
      <c r="BZ121" s="5">
        <f t="shared" si="313"/>
        <v>10332</v>
      </c>
      <c r="CA121" s="5">
        <f t="shared" si="313"/>
        <v>10492</v>
      </c>
      <c r="CB121" s="5">
        <f t="shared" si="313"/>
        <v>10654</v>
      </c>
      <c r="CC121" s="5">
        <f t="shared" si="313"/>
        <v>10818</v>
      </c>
      <c r="CD121" s="5">
        <f t="shared" si="313"/>
        <v>10985</v>
      </c>
      <c r="CE121" s="5">
        <f t="shared" si="313"/>
        <v>11154</v>
      </c>
      <c r="CF121" s="5">
        <f t="shared" si="313"/>
        <v>11325</v>
      </c>
      <c r="CG121" s="5">
        <f t="shared" si="313"/>
        <v>11499</v>
      </c>
      <c r="CH121" s="5">
        <f t="shared" si="313"/>
        <v>11676</v>
      </c>
      <c r="CI121" s="5">
        <f t="shared" si="313"/>
        <v>11855</v>
      </c>
      <c r="CJ121" s="5">
        <f t="shared" si="313"/>
        <v>12036</v>
      </c>
      <c r="CK121" s="5">
        <f t="shared" si="313"/>
        <v>12221</v>
      </c>
      <c r="CL121" s="5">
        <f t="shared" si="313"/>
        <v>12408</v>
      </c>
      <c r="CM121" s="5">
        <f t="shared" si="313"/>
        <v>12598</v>
      </c>
      <c r="CN121" s="5">
        <f t="shared" si="313"/>
        <v>12791</v>
      </c>
      <c r="CO121" s="5">
        <f t="shared" si="313"/>
        <v>12987</v>
      </c>
      <c r="CP121" s="5">
        <f t="shared" si="313"/>
        <v>13187</v>
      </c>
      <c r="CQ121" s="5">
        <f t="shared" si="313"/>
        <v>13390</v>
      </c>
      <c r="CR121" s="5">
        <f t="shared" si="313"/>
        <v>13596</v>
      </c>
      <c r="CS121" s="5">
        <f t="shared" si="313"/>
        <v>13805</v>
      </c>
      <c r="CT121" s="5">
        <f t="shared" si="313"/>
        <v>14019</v>
      </c>
      <c r="CU121" s="5">
        <f t="shared" si="313"/>
        <v>14236</v>
      </c>
      <c r="CV121" s="5">
        <f t="shared" si="313"/>
        <v>14457</v>
      </c>
      <c r="CW121" s="5">
        <f t="shared" si="313"/>
        <v>14683</v>
      </c>
      <c r="CX121" s="5">
        <f t="shared" si="313"/>
        <v>14912</v>
      </c>
      <c r="CY121" s="5">
        <f t="shared" si="313"/>
        <v>15145</v>
      </c>
      <c r="CZ121" s="5">
        <f t="shared" si="313"/>
        <v>15383</v>
      </c>
      <c r="DA121" s="5">
        <f t="shared" si="313"/>
        <v>15625</v>
      </c>
      <c r="DB121" s="5">
        <f t="shared" si="313"/>
        <v>15872</v>
      </c>
      <c r="DC121" s="5">
        <f t="shared" si="313"/>
        <v>16123</v>
      </c>
      <c r="DD121" s="5">
        <f t="shared" si="313"/>
        <v>16380</v>
      </c>
      <c r="DE121" s="5">
        <f t="shared" si="313"/>
        <v>16642</v>
      </c>
      <c r="DF121" s="5">
        <f t="shared" si="313"/>
        <v>16909</v>
      </c>
      <c r="DG121" s="5">
        <f t="shared" si="313"/>
        <v>17182</v>
      </c>
      <c r="DH121" s="5">
        <f t="shared" si="313"/>
        <v>17461</v>
      </c>
      <c r="DI121" s="5">
        <f t="shared" si="313"/>
        <v>17745</v>
      </c>
      <c r="DJ121" s="5">
        <f t="shared" si="313"/>
        <v>18037</v>
      </c>
      <c r="DK121" s="5">
        <f t="shared" si="313"/>
        <v>18335</v>
      </c>
      <c r="DL121" s="5">
        <f t="shared" si="313"/>
        <v>18639</v>
      </c>
      <c r="DM121" s="5">
        <f t="shared" si="313"/>
        <v>18952</v>
      </c>
      <c r="DN121" s="5">
        <f t="shared" si="313"/>
        <v>19271</v>
      </c>
      <c r="DO121" s="5">
        <f t="shared" si="313"/>
        <v>19599</v>
      </c>
      <c r="DP121" s="5">
        <f t="shared" si="313"/>
        <v>19936</v>
      </c>
      <c r="DQ121" s="5">
        <f t="shared" si="313"/>
        <v>20281</v>
      </c>
      <c r="DR121" s="5">
        <f t="shared" si="313"/>
        <v>20635</v>
      </c>
      <c r="DS121" s="5">
        <f t="shared" si="313"/>
        <v>20999</v>
      </c>
      <c r="DT121" s="5">
        <f t="shared" si="313"/>
        <v>21374</v>
      </c>
      <c r="DU121" s="5">
        <f t="shared" si="313"/>
        <v>21760</v>
      </c>
      <c r="DV121" s="5">
        <f t="shared" si="313"/>
        <v>22157</v>
      </c>
      <c r="DW121" s="5">
        <f t="shared" si="313"/>
        <v>22567</v>
      </c>
      <c r="DX121" s="5">
        <f t="shared" si="313"/>
        <v>22990</v>
      </c>
      <c r="DY121" s="5">
        <f t="shared" si="313"/>
        <v>23427</v>
      </c>
      <c r="DZ121" s="5">
        <f t="shared" si="313"/>
        <v>23878</v>
      </c>
      <c r="EA121" s="5">
        <f t="shared" si="313"/>
        <v>24346</v>
      </c>
      <c r="EB121" s="5">
        <f t="shared" ref="EB121:GM121" si="314">ROUND(EB118,0)+ROUND(EB120,0)</f>
        <v>24832</v>
      </c>
      <c r="EC121" s="5">
        <f t="shared" si="314"/>
        <v>25335</v>
      </c>
      <c r="ED121" s="5">
        <f t="shared" si="314"/>
        <v>25859</v>
      </c>
      <c r="EE121" s="5">
        <f t="shared" si="314"/>
        <v>26405</v>
      </c>
      <c r="EF121" s="5">
        <f t="shared" si="314"/>
        <v>26975</v>
      </c>
      <c r="EG121" s="5">
        <f t="shared" si="314"/>
        <v>27520</v>
      </c>
      <c r="EH121" s="5">
        <f t="shared" si="314"/>
        <v>27547</v>
      </c>
      <c r="EI121" s="5">
        <f t="shared" si="314"/>
        <v>27574</v>
      </c>
      <c r="EJ121" s="5">
        <f t="shared" si="314"/>
        <v>27600</v>
      </c>
      <c r="EK121" s="5">
        <f t="shared" si="314"/>
        <v>27627</v>
      </c>
      <c r="EL121" s="5">
        <f t="shared" si="314"/>
        <v>27654</v>
      </c>
      <c r="EM121" s="5">
        <f t="shared" si="314"/>
        <v>27680</v>
      </c>
      <c r="EN121" s="5">
        <f t="shared" si="314"/>
        <v>27707</v>
      </c>
      <c r="EO121" s="5">
        <f t="shared" si="314"/>
        <v>27734</v>
      </c>
      <c r="EP121" s="5">
        <f t="shared" si="314"/>
        <v>27760</v>
      </c>
      <c r="EQ121" s="5">
        <f t="shared" si="314"/>
        <v>27787</v>
      </c>
      <c r="ER121" s="5">
        <f t="shared" si="314"/>
        <v>27814</v>
      </c>
      <c r="ES121" s="5">
        <f t="shared" si="314"/>
        <v>27840</v>
      </c>
      <c r="ET121" s="5">
        <f t="shared" si="314"/>
        <v>27867</v>
      </c>
      <c r="EU121" s="5">
        <f t="shared" si="314"/>
        <v>27893</v>
      </c>
      <c r="EV121" s="5">
        <f t="shared" si="314"/>
        <v>27920</v>
      </c>
      <c r="EW121" s="5">
        <f t="shared" si="314"/>
        <v>27946</v>
      </c>
      <c r="EX121" s="5">
        <f t="shared" si="314"/>
        <v>27945</v>
      </c>
      <c r="EY121" s="5">
        <f t="shared" si="314"/>
        <v>27944</v>
      </c>
      <c r="EZ121" s="5">
        <f t="shared" si="314"/>
        <v>27943</v>
      </c>
      <c r="FA121" s="5">
        <f t="shared" si="314"/>
        <v>27942</v>
      </c>
      <c r="FB121" s="5">
        <f t="shared" si="314"/>
        <v>27941</v>
      </c>
      <c r="FC121" s="5">
        <f t="shared" si="314"/>
        <v>27941</v>
      </c>
      <c r="FD121" s="5">
        <f t="shared" si="314"/>
        <v>27941</v>
      </c>
      <c r="FE121" s="5">
        <f t="shared" si="314"/>
        <v>27941</v>
      </c>
      <c r="FF121" s="5">
        <f t="shared" si="314"/>
        <v>27941</v>
      </c>
      <c r="FG121" s="5">
        <f t="shared" si="314"/>
        <v>27941</v>
      </c>
      <c r="FH121" s="5">
        <f t="shared" si="314"/>
        <v>27941</v>
      </c>
      <c r="FI121" s="5">
        <f t="shared" si="314"/>
        <v>27941</v>
      </c>
      <c r="FJ121" s="5">
        <f t="shared" si="314"/>
        <v>27941</v>
      </c>
      <c r="FK121" s="5">
        <f t="shared" si="314"/>
        <v>27941</v>
      </c>
      <c r="FL121" s="5">
        <f t="shared" si="314"/>
        <v>27941</v>
      </c>
      <c r="FM121" s="5">
        <f t="shared" si="314"/>
        <v>27941</v>
      </c>
      <c r="FN121" s="5">
        <f t="shared" si="314"/>
        <v>27941</v>
      </c>
      <c r="FO121" s="5">
        <f t="shared" si="314"/>
        <v>27941</v>
      </c>
      <c r="FP121" s="5">
        <f t="shared" si="314"/>
        <v>27941</v>
      </c>
      <c r="FQ121" s="5">
        <f t="shared" si="314"/>
        <v>27941</v>
      </c>
      <c r="FR121" s="5">
        <f t="shared" si="314"/>
        <v>27941</v>
      </c>
      <c r="FS121" s="5">
        <f t="shared" si="314"/>
        <v>27941</v>
      </c>
      <c r="FT121" s="5">
        <f t="shared" si="314"/>
        <v>27941</v>
      </c>
      <c r="FU121" s="5">
        <f t="shared" si="314"/>
        <v>27941</v>
      </c>
      <c r="FV121" s="5">
        <f t="shared" si="314"/>
        <v>27941</v>
      </c>
      <c r="FW121" s="5">
        <f t="shared" si="314"/>
        <v>27941</v>
      </c>
      <c r="FX121" s="5">
        <f t="shared" si="314"/>
        <v>27941</v>
      </c>
      <c r="FY121" s="5">
        <f t="shared" si="314"/>
        <v>27941</v>
      </c>
      <c r="FZ121" s="5">
        <f t="shared" si="314"/>
        <v>27941</v>
      </c>
      <c r="GA121" s="5">
        <f t="shared" si="314"/>
        <v>27941</v>
      </c>
      <c r="GB121" s="5">
        <f t="shared" si="314"/>
        <v>27941</v>
      </c>
      <c r="GC121" s="5">
        <f t="shared" si="314"/>
        <v>27941</v>
      </c>
      <c r="GD121" s="5">
        <f t="shared" si="314"/>
        <v>27941</v>
      </c>
      <c r="GE121" s="5">
        <f t="shared" si="314"/>
        <v>27941</v>
      </c>
      <c r="GF121" s="5">
        <f t="shared" si="314"/>
        <v>27941</v>
      </c>
      <c r="GG121" s="5">
        <f t="shared" si="314"/>
        <v>27941</v>
      </c>
      <c r="GH121" s="5">
        <f t="shared" si="314"/>
        <v>27941</v>
      </c>
      <c r="GI121" s="5">
        <f t="shared" si="314"/>
        <v>27941</v>
      </c>
      <c r="GJ121" s="5">
        <f t="shared" si="314"/>
        <v>27941</v>
      </c>
      <c r="GK121" s="5">
        <f t="shared" si="314"/>
        <v>27941</v>
      </c>
      <c r="GL121" s="5">
        <f t="shared" si="314"/>
        <v>27941</v>
      </c>
      <c r="GM121" s="5">
        <f t="shared" si="314"/>
        <v>27941</v>
      </c>
      <c r="GN121" s="5">
        <f t="shared" ref="GN121:IR121" si="315">ROUND(GN118,0)+ROUND(GN120,0)</f>
        <v>27941</v>
      </c>
      <c r="GO121" s="5">
        <f t="shared" si="315"/>
        <v>27941</v>
      </c>
      <c r="GP121" s="5">
        <f t="shared" si="315"/>
        <v>27941</v>
      </c>
      <c r="GQ121" s="5">
        <f t="shared" si="315"/>
        <v>27941</v>
      </c>
      <c r="GR121" s="5">
        <f t="shared" si="315"/>
        <v>27941</v>
      </c>
      <c r="GS121" s="5">
        <f t="shared" si="315"/>
        <v>27941</v>
      </c>
      <c r="GT121" s="5">
        <f t="shared" si="315"/>
        <v>27941</v>
      </c>
      <c r="GU121" s="5">
        <f t="shared" si="315"/>
        <v>27941</v>
      </c>
      <c r="GV121" s="5">
        <f t="shared" si="315"/>
        <v>27941</v>
      </c>
      <c r="GW121" s="5">
        <f t="shared" si="315"/>
        <v>27941</v>
      </c>
      <c r="GX121" s="5">
        <f t="shared" si="315"/>
        <v>27941</v>
      </c>
      <c r="GY121" s="5">
        <f t="shared" si="315"/>
        <v>27941</v>
      </c>
      <c r="GZ121" s="5">
        <f t="shared" si="315"/>
        <v>27941</v>
      </c>
      <c r="HA121" s="5">
        <f t="shared" si="315"/>
        <v>27941</v>
      </c>
      <c r="HB121" s="5">
        <f t="shared" si="315"/>
        <v>27941</v>
      </c>
      <c r="HC121" s="5">
        <f t="shared" si="315"/>
        <v>27941</v>
      </c>
      <c r="HD121" s="5">
        <f t="shared" si="315"/>
        <v>27941</v>
      </c>
      <c r="HE121" s="5">
        <f t="shared" si="315"/>
        <v>27941</v>
      </c>
      <c r="HF121" s="5">
        <f t="shared" si="315"/>
        <v>27941</v>
      </c>
      <c r="HG121" s="5">
        <f t="shared" si="315"/>
        <v>27941</v>
      </c>
      <c r="HH121" s="5">
        <f t="shared" si="315"/>
        <v>27941</v>
      </c>
      <c r="HI121" s="5">
        <f t="shared" si="315"/>
        <v>27941</v>
      </c>
      <c r="HJ121" s="5">
        <f t="shared" si="315"/>
        <v>27941</v>
      </c>
      <c r="HK121" s="5">
        <f t="shared" si="315"/>
        <v>27941</v>
      </c>
      <c r="HL121" s="5">
        <f t="shared" si="315"/>
        <v>27941</v>
      </c>
      <c r="HM121" s="5">
        <f t="shared" si="315"/>
        <v>27941</v>
      </c>
      <c r="HN121" s="5">
        <f t="shared" si="315"/>
        <v>27941</v>
      </c>
      <c r="HO121" s="5">
        <f t="shared" si="315"/>
        <v>27941</v>
      </c>
      <c r="HP121" s="5">
        <f t="shared" si="315"/>
        <v>27941</v>
      </c>
      <c r="HQ121" s="5">
        <f t="shared" si="315"/>
        <v>27941</v>
      </c>
      <c r="HR121" s="5">
        <f t="shared" si="315"/>
        <v>27941</v>
      </c>
      <c r="HS121" s="5">
        <f t="shared" si="315"/>
        <v>27941</v>
      </c>
      <c r="HT121" s="5">
        <f t="shared" si="315"/>
        <v>27941</v>
      </c>
      <c r="HU121" s="5">
        <f t="shared" si="315"/>
        <v>27941</v>
      </c>
      <c r="HV121" s="5">
        <f t="shared" si="315"/>
        <v>27941</v>
      </c>
      <c r="HW121" s="5">
        <f t="shared" si="315"/>
        <v>27941</v>
      </c>
      <c r="HX121" s="5">
        <f t="shared" si="315"/>
        <v>27941</v>
      </c>
      <c r="HY121" s="5">
        <f t="shared" si="315"/>
        <v>27941</v>
      </c>
      <c r="HZ121" s="5">
        <f t="shared" si="315"/>
        <v>27941</v>
      </c>
      <c r="IA121" s="5">
        <f t="shared" si="315"/>
        <v>27941</v>
      </c>
      <c r="IB121" s="5">
        <f t="shared" si="315"/>
        <v>27941</v>
      </c>
      <c r="IC121" s="5">
        <f t="shared" si="315"/>
        <v>27941</v>
      </c>
      <c r="ID121" s="5">
        <f t="shared" si="315"/>
        <v>27941</v>
      </c>
      <c r="IE121" s="5">
        <f t="shared" si="315"/>
        <v>27941</v>
      </c>
      <c r="IF121" s="5">
        <f t="shared" si="315"/>
        <v>27941</v>
      </c>
      <c r="IG121" s="5">
        <f t="shared" si="315"/>
        <v>27941</v>
      </c>
      <c r="IH121" s="5">
        <f t="shared" si="315"/>
        <v>27941</v>
      </c>
      <c r="II121" s="5">
        <f t="shared" si="315"/>
        <v>27941</v>
      </c>
      <c r="IJ121" s="5">
        <f t="shared" si="315"/>
        <v>27941</v>
      </c>
      <c r="IK121" s="5">
        <f t="shared" si="315"/>
        <v>27941</v>
      </c>
      <c r="IL121" s="5">
        <f t="shared" si="315"/>
        <v>27941</v>
      </c>
      <c r="IM121" s="5">
        <f t="shared" si="315"/>
        <v>27941</v>
      </c>
      <c r="IN121" s="5">
        <f t="shared" si="315"/>
        <v>27941</v>
      </c>
      <c r="IO121" s="5">
        <f t="shared" si="315"/>
        <v>27941</v>
      </c>
      <c r="IP121" s="5">
        <f t="shared" si="315"/>
        <v>27941</v>
      </c>
      <c r="IQ121" s="5">
        <f t="shared" si="315"/>
        <v>27941</v>
      </c>
      <c r="IR121" s="202">
        <f t="shared" si="315"/>
        <v>27941</v>
      </c>
    </row>
    <row r="122" spans="1:252" s="7" customFormat="1" hidden="1" x14ac:dyDescent="0.25">
      <c r="A122" s="164"/>
      <c r="B122" s="2">
        <v>0</v>
      </c>
      <c r="C122" s="45">
        <f>IF(B109&lt;=0,0,(B115+(C115-B115)/2)*Results!$C$45)</f>
        <v>0</v>
      </c>
      <c r="D122" s="45">
        <f>IF(C109&lt;=0,0,(C115+(D115-C115)/2)*Results!$C$45)</f>
        <v>2.9373184985116749E-2</v>
      </c>
      <c r="E122" s="45">
        <f>IF(D109&lt;=0,0,(D115+(E115-D115)/2)*Results!$C$45)</f>
        <v>0.17902829272271262</v>
      </c>
      <c r="F122" s="45">
        <f>IF(E109&lt;=0,0,(E115+(F115-E115)/2)*Results!$C$45)</f>
        <v>0.57698757278892177</v>
      </c>
      <c r="G122" s="45">
        <f>IF(F109&lt;=0,0,(F115+(G115-F115)/2)*Results!$C$45)</f>
        <v>1.36153455094682</v>
      </c>
      <c r="H122" s="45">
        <f>IF(G109&lt;=0,0,(G115+(H115-G115)/2)*Results!$C$45)</f>
        <v>2.6819592382817987</v>
      </c>
      <c r="I122" s="45">
        <f>IF(H109&lt;=0,0,(H115+(I115-H115)/2)*Results!$C$45)</f>
        <v>4.6993588746982828</v>
      </c>
      <c r="J122" s="45">
        <f>IF(I109&lt;=0,0,(I115+(J115-I115)/2)*Results!$C$45)</f>
        <v>7.5874961396638909</v>
      </c>
      <c r="K122" s="45">
        <f>IF(J109&lt;=0,0,(J115+(K115-J115)/2)*Results!$C$45)</f>
        <v>11.533716280434719</v>
      </c>
      <c r="L122" s="45">
        <f>IF(K109&lt;=0,0,(K115+(L115-K115)/2)*Results!$C$45)</f>
        <v>16.739923962607886</v>
      </c>
      <c r="M122" s="45">
        <f>IF(L109&lt;=0,0,(L115+(M115-L115)/2)*Results!$C$45)</f>
        <v>23.423619808484297</v>
      </c>
      <c r="N122" s="45">
        <f>IF(M109&lt;=0,0,(M115+(N115-M115)/2)*Results!$C$45)</f>
        <v>31.81899551287469</v>
      </c>
      <c r="O122" s="45">
        <f>IF(N109&lt;=0,0,(N115+(O115-N115)/2)*Results!$C$45)</f>
        <v>42.178085073626775</v>
      </c>
      <c r="P122" s="45">
        <f>IF(O109&lt;=0,0,(O115+(P115-O115)/2)*Results!$C$45)</f>
        <v>54.771968001487814</v>
      </c>
      <c r="Q122" s="45">
        <f>IF(P109&lt;=0,0,(P115+(Q115-P115)/2)*Results!$C$45)</f>
        <v>69.892018316751134</v>
      </c>
      <c r="R122" s="45">
        <f>IF(Q109&lt;=0,0,(Q115+(R115-Q115)/2)*Results!$C$45)</f>
        <v>87.8511906681141</v>
      </c>
      <c r="S122" s="45">
        <f>IF(R109&lt;=0,0,(R115+(S115-R115)/2)*Results!$C$45)</f>
        <v>108.98533193243013</v>
      </c>
      <c r="T122" s="45">
        <f>IF(S109&lt;=0,0,(S115+(T115-S115)/2)*Results!$C$45)</f>
        <v>133.65450309168548</v>
      </c>
      <c r="U122" s="45">
        <f>IF(T109&lt;=0,0,(T115+(U115-T115)/2)*Results!$C$45)</f>
        <v>162.24429207062292</v>
      </c>
      <c r="V122" s="45">
        <f>IF(U109&lt;=0,0,(U115+(V115-U115)/2)*Results!$C$45)</f>
        <v>195.16709347903333</v>
      </c>
      <c r="W122" s="45">
        <f>IF(V109&lt;=0,0,(V115+(W115-V115)/2)*Results!$C$45)</f>
        <v>232.86332571270879</v>
      </c>
      <c r="X122" s="45">
        <f>IF(W109&lt;=0,0,(W115+(X115-W115)/2)*Results!$C$45)</f>
        <v>275.80254965690585</v>
      </c>
      <c r="Y122" s="45">
        <f>IF(X109&lt;=0,0,(X115+(Y115-X115)/2)*Results!$C$45)</f>
        <v>324.48444644149339</v>
      </c>
      <c r="Z122" s="45">
        <f>IF(Y109&lt;=0,0,(Y115+(Z115-Y115)/2)*Results!$C$45)</f>
        <v>379.43960435618988</v>
      </c>
      <c r="AA122" s="45">
        <f>IF(Z109&lt;=0,0,(Z115+(AA115-Z115)/2)*Results!$C$45)</f>
        <v>441.23005711583113</v>
      </c>
      <c r="AB122" s="45">
        <f>IF(AA109&lt;=0,0,(AA115+(AB115-AA115)/2)*Results!$C$45)</f>
        <v>510.44950753456664</v>
      </c>
      <c r="AC122" s="45">
        <f>IF(AB109&lt;=0,0,(AB115+(AC115-AB115)/2)*Results!$C$45)</f>
        <v>587.72316270453325</v>
      </c>
      <c r="AD122" s="45">
        <f>IF(AC109&lt;=0,0,(AC115+(AD115-AC115)/2)*Results!$C$45)</f>
        <v>673.70709947824184</v>
      </c>
      <c r="AE122" s="45">
        <f>IF(AD109&lt;=0,0,(AD115+(AE115-AD115)/2)*Results!$C$45)</f>
        <v>769.08707291893256</v>
      </c>
      <c r="AF122" s="45">
        <f>IF(AE109&lt;=0,0,(AE115+(AF115-AE115)/2)*Results!$C$45)</f>
        <v>874.5766759573263</v>
      </c>
      <c r="AG122" s="45">
        <f>IF(AF109&lt;=0,0,(AF115+(AG115-AF115)/2)*Results!$C$45)</f>
        <v>990.91475780257019</v>
      </c>
      <c r="AH122" s="45">
        <f>IF(AG109&lt;=0,0,(AG115+(AH115-AG115)/2)*Results!$C$45)</f>
        <v>1118.8620118846572</v>
      </c>
      <c r="AI122" s="45">
        <f>IF(AH109&lt;=0,0,(AH115+(AI115-AH115)/2)*Results!$C$45)</f>
        <v>1259.1966531223375</v>
      </c>
      <c r="AJ122" s="45">
        <f>IF(AI109&lt;=0,0,(AI115+(AJ115-AI115)/2)*Results!$C$45)</f>
        <v>1412.7091211692582</v>
      </c>
      <c r="AK122" s="45">
        <f>IF(AJ109&lt;=0,0,(AJ115+(AK115-AJ115)/2)*Results!$C$45)</f>
        <v>1580.1957719871461</v>
      </c>
      <c r="AL122" s="45">
        <f>IF(AK109&lt;=0,0,(AK115+(AL115-AK115)/2)*Results!$C$45)</f>
        <v>1762.451558060018</v>
      </c>
      <c r="AM122" s="45">
        <f>IF(AL109&lt;=0,0,(AL115+(AM115-AL115)/2)*Results!$C$45)</f>
        <v>1960.2617471353842</v>
      </c>
      <c r="AN122" s="45">
        <f>IF(AM109&lt;=0,0,(AM115+(AN115-AM115)/2)*Results!$C$45)</f>
        <v>2174.3927942761529</v>
      </c>
      <c r="AO122" s="45">
        <f>IF(AN109&lt;=0,0,(AN115+(AO115-AN115)/2)*Results!$C$45)</f>
        <v>2405.5825636692716</v>
      </c>
      <c r="AP122" s="45">
        <f>IF(AO109&lt;=0,0,(AO115+(AP115-AO115)/2)*Results!$C$45)</f>
        <v>2654.5301934175131</v>
      </c>
      <c r="AQ122" s="45">
        <f>IF(AP109&lt;=0,0,(AP115+(AQ115-AP115)/2)*Results!$C$45)</f>
        <v>2921.8860097152829</v>
      </c>
      <c r="AR122" s="45">
        <f>IF(AQ109&lt;=0,0,(AQ115+(AR115-AQ115)/2)*Results!$C$45)</f>
        <v>3208.2420227701014</v>
      </c>
      <c r="AS122" s="45">
        <f>IF(AR109&lt;=0,0,(AR115+(AS115-AR115)/2)*Results!$C$45)</f>
        <v>3514.1236755725349</v>
      </c>
      <c r="AT122" s="45">
        <f>IF(AS109&lt;=0,0,(AS115+(AT115-AS115)/2)*Results!$C$45)</f>
        <v>3839.9836635777142</v>
      </c>
      <c r="AU122" s="45">
        <f>IF(AT109&lt;=0,0,(AT115+(AU115-AT115)/2)*Results!$C$45)</f>
        <v>4186.1987917110528</v>
      </c>
      <c r="AV122" s="45">
        <f>IF(AU109&lt;=0,0,(AU115+(AV115-AU115)/2)*Results!$C$45)</f>
        <v>4553.0709831422191</v>
      </c>
      <c r="AW122" s="45">
        <f>IF(AV109&lt;=0,0,(AV115+(AW115-AV115)/2)*Results!$C$45)</f>
        <v>4940.8337001803748</v>
      </c>
      <c r="AX122" s="45">
        <f>IF(AW109&lt;=0,0,(AW115+(AX115-AW115)/2)*Results!$C$45)</f>
        <v>5349.6651805201673</v>
      </c>
      <c r="AY122" s="45">
        <f>IF(AX109&lt;=0,0,(AX115+(AY115-AX115)/2)*Results!$C$45)</f>
        <v>5778.8526586267999</v>
      </c>
      <c r="AZ122" s="45">
        <f>IF(AY109&lt;=0,0,(AY115+(AZ115-AY115)/2)*Results!$C$45)</f>
        <v>6227.7171392063683</v>
      </c>
      <c r="BA122" s="45">
        <f>IF(AZ109&lt;=0,0,(AZ115+(BA115-AZ115)/2)*Results!$C$45)</f>
        <v>6697.3182577920661</v>
      </c>
      <c r="BB122" s="45">
        <f>IF(BA109&lt;=0,0,(BA115+(BB115-BA115)/2)*Results!$C$45)</f>
        <v>6945.5766140523265</v>
      </c>
      <c r="BC122" s="45">
        <f>IF(BB109&lt;=0,0,(BB115+(BC115-BB115)/2)*Results!$C$45)</f>
        <v>6951.3153599933084</v>
      </c>
      <c r="BD122" s="45">
        <f>IF(BC109&lt;=0,0,(BC115+(BD115-BC115)/2)*Results!$C$45)</f>
        <v>6946.7635425976196</v>
      </c>
      <c r="BE122" s="45">
        <f>IF(BD109&lt;=0,0,(BD115+(BE115-BD115)/2)*Results!$C$45)</f>
        <v>6942.2996806375368</v>
      </c>
      <c r="BF122" s="45">
        <f>IF(BE109&lt;=0,0,(BE115+(BF115-BE115)/2)*Results!$C$45)</f>
        <v>6937.9240108385111</v>
      </c>
      <c r="BG122" s="45">
        <f>IF(BF109&lt;=0,0,(BF115+(BG115-BF115)/2)*Results!$C$45)</f>
        <v>6933.6361107319981</v>
      </c>
      <c r="BH122" s="45">
        <f>IF(BG109&lt;=0,0,(BG115+(BH115-BG115)/2)*Results!$C$45)</f>
        <v>6929.435567159715</v>
      </c>
      <c r="BI122" s="45">
        <f>IF(BH109&lt;=0,0,(BH115+(BI115-BH115)/2)*Results!$C$45)</f>
        <v>6925.3219766370839</v>
      </c>
      <c r="BJ122" s="45">
        <f>IF(BI109&lt;=0,0,(BI115+(BJ115-BI115)/2)*Results!$C$45)</f>
        <v>6921.2949452436324</v>
      </c>
      <c r="BK122" s="45">
        <f>IF(BJ109&lt;=0,0,(BJ115+(BK115-BJ115)/2)*Results!$C$45)</f>
        <v>6917.3540885163857</v>
      </c>
      <c r="BL122" s="45">
        <f>IF(BK109&lt;=0,0,(BK115+(BL115-BK115)/2)*Results!$C$45)</f>
        <v>6913.4990313462131</v>
      </c>
      <c r="BM122" s="45">
        <f>IF(BL109&lt;=0,0,(BL115+(BM115-BL115)/2)*Results!$C$45)</f>
        <v>6967.9165596713447</v>
      </c>
      <c r="BN122" s="45">
        <f>IF(BM109&lt;=0,0,(BM115+(BN115-BM115)/2)*Results!$C$45)</f>
        <v>7081.197262290777</v>
      </c>
      <c r="BO122" s="45">
        <f>IF(BN109&lt;=0,0,(BN115+(BO115-BN115)/2)*Results!$C$45)</f>
        <v>7195.7551441956512</v>
      </c>
      <c r="BP122" s="45">
        <f>IF(BO109&lt;=0,0,(BO115+(BP115-BO115)/2)*Results!$C$45)</f>
        <v>7311.6150958113249</v>
      </c>
      <c r="BQ122" s="45">
        <f>IF(BP109&lt;=0,0,(BP115+(BQ115-BP115)/2)*Results!$C$45)</f>
        <v>7428.8065842826863</v>
      </c>
      <c r="BR122" s="45">
        <f>IF(BQ109&lt;=0,0,(BQ115+(BR115-BQ115)/2)*Results!$C$45)</f>
        <v>7547.3600194472128</v>
      </c>
      <c r="BS122" s="45">
        <f>IF(BR109&lt;=0,0,(BR115+(BS115-BR115)/2)*Results!$C$45)</f>
        <v>7667.1641431775543</v>
      </c>
      <c r="BT122" s="45">
        <f>IF(BS109&lt;=0,0,(BS115+(BT115-BS115)/2)*Results!$C$45)</f>
        <v>7788.2594280286467</v>
      </c>
      <c r="BU122" s="45">
        <f>IF(BT109&lt;=0,0,(BT115+(BU115-BT115)/2)*Results!$C$45)</f>
        <v>7910.8402024692932</v>
      </c>
      <c r="BV122" s="45">
        <f>IF(BU109&lt;=0,0,(BU115+(BV115-BU115)/2)*Results!$C$45)</f>
        <v>8034.9519954356338</v>
      </c>
      <c r="BW122" s="45">
        <f>IF(BV109&lt;=0,0,(BV115+(BW115-BV115)/2)*Results!$C$45)</f>
        <v>8160.6321913248094</v>
      </c>
      <c r="BX122" s="45">
        <f>IF(BW109&lt;=0,0,(BW115+(BX115-BW115)/2)*Results!$C$45)</f>
        <v>8287.9194664706702</v>
      </c>
      <c r="BY122" s="45">
        <f>IF(BX109&lt;=0,0,(BX115+(BY115-BX115)/2)*Results!$C$45)</f>
        <v>8416.8538513136718</v>
      </c>
      <c r="BZ122" s="45">
        <f>IF(BY109&lt;=0,0,(BY115+(BZ115-BY115)/2)*Results!$C$45)</f>
        <v>8547.4767964195235</v>
      </c>
      <c r="CA122" s="45">
        <f>IF(BZ109&lt;=0,0,(BZ115+(CA115-BZ115)/2)*Results!$C$45)</f>
        <v>8679.8312425142685</v>
      </c>
      <c r="CB122" s="45">
        <f>IF(CA109&lt;=0,0,(CA115+(CB115-CA115)/2)*Results!$C$45)</f>
        <v>8813.9616935144804</v>
      </c>
      <c r="CC122" s="45">
        <f>IF(CB109&lt;=0,0,(CB115+(CC115-CB115)/2)*Results!$C$45)</f>
        <v>8949.9142955726074</v>
      </c>
      <c r="CD122" s="45">
        <f>IF(CC109&lt;=0,0,(CC115+(CD115-CC115)/2)*Results!$C$45)</f>
        <v>9087.7369219000939</v>
      </c>
      <c r="CE122" s="45">
        <f>IF(CD109&lt;=0,0,(CD115+(CE115-CD115)/2)*Results!$C$45)</f>
        <v>9227.479262403398</v>
      </c>
      <c r="CF122" s="45">
        <f>IF(CE109&lt;=0,0,(CE115+(CF115-CE115)/2)*Results!$C$45)</f>
        <v>9369.1929184137098</v>
      </c>
      <c r="CG122" s="45">
        <f>IF(CF109&lt;=0,0,(CF115+(CG115-CF115)/2)*Results!$C$45)</f>
        <v>9512.9315037285378</v>
      </c>
      <c r="CH122" s="45">
        <f>IF(CG109&lt;=0,0,(CG115+(CH115-CG115)/2)*Results!$C$45)</f>
        <v>9658.7507541388622</v>
      </c>
      <c r="CI122" s="45">
        <f>IF(CH109&lt;=0,0,(CH115+(CI115-CH115)/2)*Results!$C$45)</f>
        <v>9806.7086436083646</v>
      </c>
      <c r="CJ122" s="45">
        <f>IF(CI109&lt;=0,0,(CI115+(CJ115-CI115)/2)*Results!$C$45)</f>
        <v>9956.8655067871714</v>
      </c>
      <c r="CK122" s="45">
        <f>IF(CJ109&lt;=0,0,(CJ115+(CK115-CJ115)/2)*Results!$C$45)</f>
        <v>10109.284171963063</v>
      </c>
      <c r="CL122" s="45">
        <f>IF(CK109&lt;=0,0,(CK115+(CL115-CK115)/2)*Results!$C$45)</f>
        <v>10264.03010541784</v>
      </c>
      <c r="CM122" s="45">
        <f>IF(CL109&lt;=0,0,(CL115+(CM115-CL115)/2)*Results!$C$45)</f>
        <v>10421.171563392558</v>
      </c>
      <c r="CN122" s="45">
        <f>IF(CM109&lt;=0,0,(CM115+(CN115-CM115)/2)*Results!$C$45)</f>
        <v>10580.779754312694</v>
      </c>
      <c r="CO122" s="45">
        <f>IF(CN109&lt;=0,0,(CN115+(CO115-CN115)/2)*Results!$C$45)</f>
        <v>10742.929016167018</v>
      </c>
      <c r="CP122" s="45">
        <f>IF(CO109&lt;=0,0,(CO115+(CP115-CO115)/2)*Results!$C$45)</f>
        <v>10907.697006311038</v>
      </c>
      <c r="CQ122" s="45">
        <f>IF(CP109&lt;=0,0,(CP115+(CQ115-CP115)/2)*Results!$C$45)</f>
        <v>11075.164904911966</v>
      </c>
      <c r="CR122" s="45">
        <f>IF(CQ109&lt;=0,0,(CQ115+(CR115-CQ115)/2)*Results!$C$45)</f>
        <v>11245.417634263365</v>
      </c>
      <c r="CS122" s="45">
        <f>IF(CR109&lt;=0,0,(CR115+(CS115-CR115)/2)*Results!$C$45)</f>
        <v>11418.544095596564</v>
      </c>
      <c r="CT122" s="45">
        <f>IF(CS109&lt;=0,0,(CS115+(CT115-CS115)/2)*Results!$C$45)</f>
        <v>11594.637427474647</v>
      </c>
      <c r="CU122" s="45">
        <f>IF(CT109&lt;=0,0,(CT115+(CU115-CT115)/2)*Results!$C$45)</f>
        <v>11774.004475433059</v>
      </c>
      <c r="CV122" s="45">
        <f>IF(CU109&lt;=0,0,(CU115+(CV115-CU115)/2)*Results!$C$45)</f>
        <v>11956.729731030835</v>
      </c>
      <c r="CW122" s="45">
        <f>IF(CV109&lt;=0,0,(CV115+(CW115-CV115)/2)*Results!$C$45)</f>
        <v>12142.670893490733</v>
      </c>
      <c r="CX122" s="45">
        <f>IF(CW109&lt;=0,0,(CW115+(CX115-CW115)/2)*Results!$C$45)</f>
        <v>12331.916331988099</v>
      </c>
      <c r="CY122" s="45">
        <f>IF(CX109&lt;=0,0,(CX115+(CY115-CX115)/2)*Results!$C$45)</f>
        <v>12524.580947236132</v>
      </c>
      <c r="CZ122" s="45">
        <f>IF(CY109&lt;=0,0,(CY115+(CZ115-CY115)/2)*Results!$C$45)</f>
        <v>12720.785743654247</v>
      </c>
      <c r="DA122" s="45">
        <f>IF(CZ109&lt;=0,0,(CZ115+(DA115-CZ115)/2)*Results!$C$45)</f>
        <v>12920.658280381511</v>
      </c>
      <c r="DB122" s="45">
        <f>IF(DA109&lt;=0,0,(DA115+(DB115-DA115)/2)*Results!$C$45)</f>
        <v>13124.333159976308</v>
      </c>
      <c r="DC122" s="45">
        <f>IF(DB109&lt;=0,0,(DB115+(DC115-DB115)/2)*Results!$C$45)</f>
        <v>13331.952562334984</v>
      </c>
      <c r="DD122" s="45">
        <f>IF(DC109&lt;=0,0,(DC115+(DD115-DC115)/2)*Results!$C$45)</f>
        <v>13543.666833728292</v>
      </c>
      <c r="DE122" s="45">
        <f>IF(DD109&lt;=0,0,(DD115+(DE115-DD115)/2)*Results!$C$45)</f>
        <v>13759.63513438384</v>
      </c>
      <c r="DF122" s="45">
        <f>IF(DE109&lt;=0,0,(DE115+(DF115-DE115)/2)*Results!$C$45)</f>
        <v>13980.026149927222</v>
      </c>
      <c r="DG122" s="45">
        <f>IF(DF109&lt;=0,0,(DF115+(DG115-DF115)/2)*Results!$C$45)</f>
        <v>14205.018874601603</v>
      </c>
      <c r="DH122" s="45">
        <f>IF(DG109&lt;=0,0,(DG115+(DH115-DG115)/2)*Results!$C$45)</f>
        <v>14434.803480943499</v>
      </c>
      <c r="DI122" s="45">
        <f>IF(DH109&lt;=0,0,(DH115+(DI115-DH115)/2)*Results!$C$45)</f>
        <v>14669.582283159769</v>
      </c>
      <c r="DJ122" s="45">
        <f>IF(DI109&lt;=0,0,(DI115+(DJ115-DI115)/2)*Results!$C$45)</f>
        <v>14909.570802874199</v>
      </c>
      <c r="DK122" s="45">
        <f>IF(DJ109&lt;=0,0,(DJ115+(DK115-DJ115)/2)*Results!$C$45)</f>
        <v>15154.998959173625</v>
      </c>
      <c r="DL122" s="45">
        <f>IF(DK109&lt;=0,0,(DK115+(DL115-DK115)/2)*Results!$C$45)</f>
        <v>15406.112393585865</v>
      </c>
      <c r="DM122" s="45">
        <f>IF(DL109&lt;=0,0,(DL115+(DM115-DL115)/2)*Results!$C$45)</f>
        <v>15663.173947275169</v>
      </c>
      <c r="DN122" s="45">
        <f>IF(DM109&lt;=0,0,(DM115+(DN115-DM115)/2)*Results!$C$45)</f>
        <v>15926.465325925226</v>
      </c>
      <c r="DO122" s="45">
        <f>IF(DN109&lt;=0,0,(DN115+(DO115-DN115)/2)*Results!$C$45)</f>
        <v>16196.288965864936</v>
      </c>
      <c r="DP122" s="45">
        <f>IF(DO109&lt;=0,0,(DO115+(DP115-DO115)/2)*Results!$C$45)</f>
        <v>16472.970132860242</v>
      </c>
      <c r="DQ122" s="45">
        <f>IF(DP109&lt;=0,0,(DP115+(DQ115-DP115)/2)*Results!$C$45)</f>
        <v>16756.85930170388</v>
      </c>
      <c r="DR122" s="45">
        <f>IF(DQ109&lt;=0,0,(DQ115+(DR115-DQ115)/2)*Results!$C$45)</f>
        <v>17048.334846295831</v>
      </c>
      <c r="DS122" s="45">
        <f>IF(DR109&lt;=0,0,(DR115+(DS115-DR115)/2)*Results!$C$45)</f>
        <v>17347.806102632239</v>
      </c>
      <c r="DT122" s="45">
        <f>IF(DS109&lt;=0,0,(DS115+(DT115-DS115)/2)*Results!$C$45)</f>
        <v>17655.716872773726</v>
      </c>
      <c r="DU122" s="45">
        <f>IF(DT109&lt;=0,0,(DT115+(DU115-DT115)/2)*Results!$C$45)</f>
        <v>17972.549429852323</v>
      </c>
      <c r="DV122" s="45">
        <f>IF(DU109&lt;=0,0,(DU115+(DV115-DU115)/2)*Results!$C$45)</f>
        <v>18298.829117143363</v>
      </c>
      <c r="DW122" s="45">
        <f>IF(DV109&lt;=0,0,(DV115+(DW115-DV115)/2)*Results!$C$45)</f>
        <v>18635.129660369457</v>
      </c>
      <c r="DX122" s="45">
        <f>IF(DW109&lt;=0,0,(DW115+(DX115-DW115)/2)*Results!$C$45)</f>
        <v>18982.079332734578</v>
      </c>
      <c r="DY122" s="45">
        <f>IF(DX109&lt;=0,0,(DX115+(DY115-DX115)/2)*Results!$C$45)</f>
        <v>19340.36813075469</v>
      </c>
      <c r="DZ122" s="45">
        <f>IF(DY109&lt;=0,0,(DY115+(DZ115-DY115)/2)*Results!$C$45)</f>
        <v>19710.756164065431</v>
      </c>
      <c r="EA122" s="45">
        <f>IF(DZ109&lt;=0,0,(DZ115+(EA115-DZ115)/2)*Results!$C$45)</f>
        <v>20094.083526255803</v>
      </c>
      <c r="EB122" s="45">
        <f>IF(EA109&lt;=0,0,(EA115+(EB115-EA115)/2)*Results!$C$45)</f>
        <v>20491.281970721779</v>
      </c>
      <c r="EC122" s="45">
        <f>IF(EB109&lt;=0,0,(EB115+(EC115-EB115)/2)*Results!$C$45)</f>
        <v>20903.388789727571</v>
      </c>
      <c r="ED122" s="45">
        <f>IF(EC109&lt;=0,0,(EC115+(ED115-EC115)/2)*Results!$C$45)</f>
        <v>21331.563413145603</v>
      </c>
      <c r="EE122" s="45">
        <f>IF(ED109&lt;=0,0,(ED115+(EE115-ED115)/2)*Results!$C$45)</f>
        <v>21777.194807179061</v>
      </c>
      <c r="EF122" s="45">
        <f>IF(EE109&lt;=0,0,(EE115+(EF115-EE115)/2)*Results!$C$45)</f>
        <v>22241.934996789649</v>
      </c>
      <c r="EG122" s="45">
        <f>IF(EF109&lt;=0,0,(EF115+(EG115-EF115)/2)*Results!$C$45)</f>
        <v>22706.435204537684</v>
      </c>
      <c r="EH122" s="45">
        <f>IF(EG109&lt;=0,0,(EG115+(EH115-EG115)/2)*Results!$C$45)</f>
        <v>22944.615392642612</v>
      </c>
      <c r="EI122" s="45">
        <f>IF(EH109&lt;=0,0,(EH115+(EI115-EH115)/2)*Results!$C$45)</f>
        <v>22966.76306836537</v>
      </c>
      <c r="EJ122" s="45">
        <f>IF(EI109&lt;=0,0,(EI115+(EJ115-EI115)/2)*Results!$C$45)</f>
        <v>22988.970265215339</v>
      </c>
      <c r="EK122" s="45">
        <f>IF(EJ109&lt;=0,0,(EJ115+(EK115-EJ115)/2)*Results!$C$45)</f>
        <v>23011.18555834256</v>
      </c>
      <c r="EL122" s="45">
        <f>IF(EK109&lt;=0,0,(EK115+(EL115-EK115)/2)*Results!$C$45)</f>
        <v>23033.408427466478</v>
      </c>
      <c r="EM122" s="45">
        <f>IF(EL109&lt;=0,0,(EL115+(EM115-EL115)/2)*Results!$C$45)</f>
        <v>23055.638355349318</v>
      </c>
      <c r="EN122" s="45">
        <f>IF(EM109&lt;=0,0,(EM115+(EN115-EM115)/2)*Results!$C$45)</f>
        <v>23077.874817719356</v>
      </c>
      <c r="EO122" s="45">
        <f>IF(EN109&lt;=0,0,(EN115+(EO115-EN115)/2)*Results!$C$45)</f>
        <v>23100.117288305635</v>
      </c>
      <c r="EP122" s="45">
        <f>IF(EO109&lt;=0,0,(EO115+(EP115-EO115)/2)*Results!$C$45)</f>
        <v>23122.365243873028</v>
      </c>
      <c r="EQ122" s="45">
        <f>IF(EP109&lt;=0,0,(EP115+(EQ115-EP115)/2)*Results!$C$45)</f>
        <v>23144.618154087297</v>
      </c>
      <c r="ER122" s="45">
        <f>IF(EQ109&lt;=0,0,(EQ115+(ER115-EQ115)/2)*Results!$C$45)</f>
        <v>23166.862671480456</v>
      </c>
      <c r="ES122" s="45">
        <f>IF(ER109&lt;=0,0,(ER115+(ES115-ER115)/2)*Results!$C$45)</f>
        <v>23189.075538554669</v>
      </c>
      <c r="ET122" s="45">
        <f>IF(ES109&lt;=0,0,(ES115+(ET115-ES115)/2)*Results!$C$45)</f>
        <v>23211.251453297584</v>
      </c>
      <c r="EU122" s="45">
        <f>IF(ET109&lt;=0,0,(ET115+(EU115-ET115)/2)*Results!$C$45)</f>
        <v>23233.398971704002</v>
      </c>
      <c r="EV122" s="45">
        <f>IF(EU109&lt;=0,0,(EU115+(EV115-EU115)/2)*Results!$C$45)</f>
        <v>23255.524546331246</v>
      </c>
      <c r="EW122" s="45">
        <f>IF(EV109&lt;=0,0,(EV115+(EW115-EV115)/2)*Results!$C$45)</f>
        <v>23277.63303913562</v>
      </c>
      <c r="EX122" s="45">
        <f>IF(EW109&lt;=0,0,(EW115+(EX115-EW115)/2)*Results!$C$45)</f>
        <v>23288.262113150773</v>
      </c>
      <c r="EY122" s="45">
        <f>IF(EX109&lt;=0,0,(EX115+(EY115-EX115)/2)*Results!$C$45)</f>
        <v>23287.414513129865</v>
      </c>
      <c r="EZ122" s="45">
        <f>IF(EY109&lt;=0,0,(EY115+(EZ115-EY115)/2)*Results!$C$45)</f>
        <v>23286.558454805094</v>
      </c>
      <c r="FA122" s="45">
        <f>IF(EZ109&lt;=0,0,(EZ115+(FA115-EZ115)/2)*Results!$C$45)</f>
        <v>23285.695909014146</v>
      </c>
      <c r="FB122" s="45">
        <f>IF(FA109&lt;=0,0,(FA115+(FB115-FA115)/2)*Results!$C$45)</f>
        <v>23284.828358957308</v>
      </c>
      <c r="FC122" s="45">
        <f>IF(FB109&lt;=0,0,(FB115+(FC115-FB115)/2)*Results!$C$45)</f>
        <v>23284.397510854167</v>
      </c>
      <c r="FD122" s="45">
        <f>IF(FC109&lt;=0,0,(FC115+(FD115-FC115)/2)*Results!$C$45)</f>
        <v>23284.403498204378</v>
      </c>
      <c r="FE122" s="45">
        <f>IF(FD109&lt;=0,0,(FD115+(FE115-FD115)/2)*Results!$C$45)</f>
        <v>23284.40529529014</v>
      </c>
      <c r="FF122" s="45">
        <f>IF(FE109&lt;=0,0,(FE115+(FF115-FE115)/2)*Results!$C$45)</f>
        <v>23284.403940303811</v>
      </c>
      <c r="FG122" s="45">
        <f>IF(FF109&lt;=0,0,(FF115+(FG115-FF115)/2)*Results!$C$45)</f>
        <v>23284.401535042398</v>
      </c>
      <c r="FH122" s="45">
        <f>IF(FG109&lt;=0,0,(FG115+(FH115-FG115)/2)*Results!$C$45)</f>
        <v>23284.399132886352</v>
      </c>
      <c r="FI122" s="45">
        <f>IF(FH109&lt;=0,0,(FH115+(FI115-FH115)/2)*Results!$C$45)</f>
        <v>23284.396733805923</v>
      </c>
      <c r="FJ122" s="45">
        <f>IF(FI109&lt;=0,0,(FI115+(FJ115-FI115)/2)*Results!$C$45)</f>
        <v>23284.394337771377</v>
      </c>
      <c r="FK122" s="45">
        <f>IF(FJ109&lt;=0,0,(FJ115+(FK115-FJ115)/2)*Results!$C$45)</f>
        <v>23284.391944753042</v>
      </c>
      <c r="FL122" s="45">
        <f>IF(FK109&lt;=0,0,(FK115+(FL115-FK115)/2)*Results!$C$45)</f>
        <v>23284.389554721274</v>
      </c>
      <c r="FM122" s="45">
        <f>IF(FL109&lt;=0,0,(FL115+(FM115-FL115)/2)*Results!$C$45)</f>
        <v>23284.387167646459</v>
      </c>
      <c r="FN122" s="45">
        <f>IF(FM109&lt;=0,0,(FM115+(FN115-FM115)/2)*Results!$C$45)</f>
        <v>23284.384783499023</v>
      </c>
      <c r="FO122" s="45">
        <f>IF(FN109&lt;=0,0,(FN115+(FO115-FN115)/2)*Results!$C$45)</f>
        <v>23284.382402249441</v>
      </c>
      <c r="FP122" s="45">
        <f>IF(FO109&lt;=0,0,(FO115+(FP115-FO115)/2)*Results!$C$45)</f>
        <v>23284.380023868212</v>
      </c>
      <c r="FQ122" s="45">
        <f>IF(FP109&lt;=0,0,(FP115+(FQ115-FP115)/2)*Results!$C$45)</f>
        <v>23284.377648325866</v>
      </c>
      <c r="FR122" s="45">
        <f>IF(FQ109&lt;=0,0,(FQ115+(FR115-FQ115)/2)*Results!$C$45)</f>
        <v>23284.375275592982</v>
      </c>
      <c r="FS122" s="45">
        <f>IF(FR109&lt;=0,0,(FR115+(FS115-FR115)/2)*Results!$C$45)</f>
        <v>23284.372905640172</v>
      </c>
      <c r="FT122" s="45">
        <f>IF(FS109&lt;=0,0,(FS115+(FT115-FS115)/2)*Results!$C$45)</f>
        <v>23284.370538438059</v>
      </c>
      <c r="FU122" s="45">
        <f>IF(FT109&lt;=0,0,(FT115+(FU115-FT115)/2)*Results!$C$45)</f>
        <v>23284.36817395734</v>
      </c>
      <c r="FV122" s="45">
        <f>IF(FU109&lt;=0,0,(FU115+(FV115-FU115)/2)*Results!$C$45)</f>
        <v>23284.365812168715</v>
      </c>
      <c r="FW122" s="45">
        <f>IF(FV109&lt;=0,0,(FV115+(FW115-FV115)/2)*Results!$C$45)</f>
        <v>23284.363453042934</v>
      </c>
      <c r="FX122" s="45">
        <f>IF(FW109&lt;=0,0,(FW115+(FX115-FW115)/2)*Results!$C$45)</f>
        <v>23284.361096550765</v>
      </c>
      <c r="FY122" s="45">
        <f>IF(FX109&lt;=0,0,(FX115+(FY115-FX115)/2)*Results!$C$45)</f>
        <v>23284.358742663026</v>
      </c>
      <c r="FZ122" s="45">
        <f>IF(FY109&lt;=0,0,(FY115+(FZ115-FY115)/2)*Results!$C$45)</f>
        <v>23284.356391350557</v>
      </c>
      <c r="GA122" s="45">
        <f>IF(FZ109&lt;=0,0,(FZ115+(GA115-FZ115)/2)*Results!$C$45)</f>
        <v>23284.354042584229</v>
      </c>
      <c r="GB122" s="45">
        <f>IF(GA109&lt;=0,0,(GA115+(GB115-GA115)/2)*Results!$C$45)</f>
        <v>23284.351696334954</v>
      </c>
      <c r="GC122" s="45">
        <f>IF(GB109&lt;=0,0,(GB115+(GC115-GB115)/2)*Results!$C$45)</f>
        <v>23284.349352573663</v>
      </c>
      <c r="GD122" s="45">
        <f>IF(GC109&lt;=0,0,(GC115+(GD115-GC115)/2)*Results!$C$45)</f>
        <v>23284.347011271329</v>
      </c>
      <c r="GE122" s="45">
        <f>IF(GD109&lt;=0,0,(GD115+(GE115-GD115)/2)*Results!$C$45)</f>
        <v>23284.344672398947</v>
      </c>
      <c r="GF122" s="45">
        <f>IF(GE109&lt;=0,0,(GE115+(GF115-GE115)/2)*Results!$C$45)</f>
        <v>23284.342335927555</v>
      </c>
      <c r="GG122" s="45">
        <f>IF(GF109&lt;=0,0,(GF115+(GG115-GF115)/2)*Results!$C$45)</f>
        <v>23284.340001828201</v>
      </c>
      <c r="GH122" s="45">
        <f>IF(GG109&lt;=0,0,(GG115+(GH115-GG115)/2)*Results!$C$45)</f>
        <v>23284.337670071982</v>
      </c>
      <c r="GI122" s="45">
        <f>IF(GH109&lt;=0,0,(GH115+(GI115-GH115)/2)*Results!$C$45)</f>
        <v>23284.335340630012</v>
      </c>
      <c r="GJ122" s="45">
        <f>IF(GI109&lt;=0,0,(GI115+(GJ115-GI115)/2)*Results!$C$45)</f>
        <v>23284.333013473442</v>
      </c>
      <c r="GK122" s="45">
        <f>IF(GJ109&lt;=0,0,(GJ115+(GK115-GJ115)/2)*Results!$C$45)</f>
        <v>23284.330688573449</v>
      </c>
      <c r="GL122" s="45">
        <f>IF(GK109&lt;=0,0,(GK115+(GL115-GK115)/2)*Results!$C$45)</f>
        <v>23284.328365901223</v>
      </c>
      <c r="GM122" s="45">
        <f>IF(GL109&lt;=0,0,(GL115+(GM115-GL115)/2)*Results!$C$45)</f>
        <v>23284.32604542801</v>
      </c>
      <c r="GN122" s="45">
        <f>IF(GM109&lt;=0,0,(GM115+(GN115-GM115)/2)*Results!$C$45)</f>
        <v>23284.323727125065</v>
      </c>
      <c r="GO122" s="45">
        <f>IF(GN109&lt;=0,0,(GN115+(GO115-GN115)/2)*Results!$C$45)</f>
        <v>23284.321410963672</v>
      </c>
      <c r="GP122" s="45">
        <f>IF(GO109&lt;=0,0,(GO115+(GP115-GO115)/2)*Results!$C$45)</f>
        <v>23284.31909691514</v>
      </c>
      <c r="GQ122" s="45">
        <f>IF(GP109&lt;=0,0,(GP115+(GQ115-GP115)/2)*Results!$C$45)</f>
        <v>23284.316784950817</v>
      </c>
      <c r="GR122" s="45">
        <f>IF(GQ109&lt;=0,0,(GQ115+(GR115-GQ115)/2)*Results!$C$45)</f>
        <v>23284.314475042065</v>
      </c>
      <c r="GS122" s="45">
        <f>IF(GR109&lt;=0,0,(GR115+(GS115-GR115)/2)*Results!$C$45)</f>
        <v>23284.312167160271</v>
      </c>
      <c r="GT122" s="45">
        <f>IF(GS109&lt;=0,0,(GS115+(GT115-GS115)/2)*Results!$C$45)</f>
        <v>23284.309861276852</v>
      </c>
      <c r="GU122" s="45">
        <f>IF(GT109&lt;=0,0,(GT115+(GU115-GT115)/2)*Results!$C$45)</f>
        <v>23284.307557363252</v>
      </c>
      <c r="GV122" s="45">
        <f>IF(GU109&lt;=0,0,(GU115+(GV115-GU115)/2)*Results!$C$45)</f>
        <v>23284.305255390933</v>
      </c>
      <c r="GW122" s="45">
        <f>IF(GV109&lt;=0,0,(GV115+(GW115-GV115)/2)*Results!$C$45)</f>
        <v>23284.30295533139</v>
      </c>
      <c r="GX122" s="45">
        <f>IF(GW109&lt;=0,0,(GW115+(GX115-GW115)/2)*Results!$C$45)</f>
        <v>23284.300657156131</v>
      </c>
      <c r="GY122" s="45">
        <f>IF(GX109&lt;=0,0,(GX115+(GY115-GX115)/2)*Results!$C$45)</f>
        <v>23284.298360836692</v>
      </c>
      <c r="GZ122" s="45">
        <f>IF(GY109&lt;=0,0,(GY115+(GZ115-GY115)/2)*Results!$C$45)</f>
        <v>23284.296066344636</v>
      </c>
      <c r="HA122" s="45">
        <f>IF(GZ109&lt;=0,0,(GZ115+(HA115-GZ115)/2)*Results!$C$45)</f>
        <v>23284.293773651552</v>
      </c>
      <c r="HB122" s="45">
        <f>IF(HA109&lt;=0,0,(HA115+(HB115-HA115)/2)*Results!$C$45)</f>
        <v>23284.291482729037</v>
      </c>
      <c r="HC122" s="45">
        <f>IF(HB109&lt;=0,0,(HB115+(HC115-HB115)/2)*Results!$C$45)</f>
        <v>23284.289193548728</v>
      </c>
      <c r="HD122" s="45">
        <f>IF(HC109&lt;=0,0,(HC115+(HD115-HC115)/2)*Results!$C$45)</f>
        <v>23284.28690608226</v>
      </c>
      <c r="HE122" s="45">
        <f>IF(HD109&lt;=0,0,(HD115+(HE115-HD115)/2)*Results!$C$45)</f>
        <v>23284.284620301318</v>
      </c>
      <c r="HF122" s="45">
        <f>IF(HE109&lt;=0,0,(HE115+(HF115-HE115)/2)*Results!$C$45)</f>
        <v>23284.282336177585</v>
      </c>
      <c r="HG122" s="45">
        <f>IF(HF109&lt;=0,0,(HF115+(HG115-HF115)/2)*Results!$C$45)</f>
        <v>23284.280053682778</v>
      </c>
      <c r="HH122" s="45">
        <f>IF(HG109&lt;=0,0,(HG115+(HH115-HG115)/2)*Results!$C$45)</f>
        <v>23284.277772788631</v>
      </c>
      <c r="HI122" s="45">
        <f>IF(HH109&lt;=0,0,(HH115+(HI115-HH115)/2)*Results!$C$45)</f>
        <v>23284.275493466892</v>
      </c>
      <c r="HJ122" s="45">
        <f>IF(HI109&lt;=0,0,(HI115+(HJ115-HI115)/2)*Results!$C$45)</f>
        <v>23284.27321568934</v>
      </c>
      <c r="HK122" s="45">
        <f>IF(HJ109&lt;=0,0,(HJ115+(HK115-HJ115)/2)*Results!$C$45)</f>
        <v>23284.270939427766</v>
      </c>
      <c r="HL122" s="45">
        <f>IF(HK109&lt;=0,0,(HK115+(HL115-HK115)/2)*Results!$C$45)</f>
        <v>23284.268664653981</v>
      </c>
      <c r="HM122" s="45">
        <f>IF(HL109&lt;=0,0,(HL115+(HM115-HL115)/2)*Results!$C$45)</f>
        <v>23284.266391339806</v>
      </c>
      <c r="HN122" s="45">
        <f>IF(HM109&lt;=0,0,(HM115+(HN115-HM115)/2)*Results!$C$45)</f>
        <v>23284.264119457104</v>
      </c>
      <c r="HO122" s="45">
        <f>IF(HN109&lt;=0,0,(HN115+(HO115-HN115)/2)*Results!$C$45)</f>
        <v>23284.261848977731</v>
      </c>
      <c r="HP122" s="45">
        <f>IF(HO109&lt;=0,0,(HO115+(HP115-HO115)/2)*Results!$C$45)</f>
        <v>23284.259579873567</v>
      </c>
      <c r="HQ122" s="45">
        <f>IF(HP109&lt;=0,0,(HP115+(HQ115-HP115)/2)*Results!$C$45)</f>
        <v>23284.257312116526</v>
      </c>
      <c r="HR122" s="45">
        <f>IF(HQ109&lt;=0,0,(HQ115+(HR115-HQ115)/2)*Results!$C$45)</f>
        <v>23284.25504567851</v>
      </c>
      <c r="HS122" s="45">
        <f>IF(HR109&lt;=0,0,(HR115+(HS115-HR115)/2)*Results!$C$45)</f>
        <v>23284.252780531468</v>
      </c>
      <c r="HT122" s="45">
        <f>IF(HS109&lt;=0,0,(HS115+(HT115-HS115)/2)*Results!$C$45)</f>
        <v>23284.250516647342</v>
      </c>
      <c r="HU122" s="45">
        <f>IF(HT109&lt;=0,0,(HT115+(HU115-HT115)/2)*Results!$C$45)</f>
        <v>23284.248253998099</v>
      </c>
      <c r="HV122" s="45">
        <f>IF(HU109&lt;=0,0,(HU115+(HV115-HU115)/2)*Results!$C$45)</f>
        <v>23284.24599255572</v>
      </c>
      <c r="HW122" s="45">
        <f>IF(HV109&lt;=0,0,(HV115+(HW115-HV115)/2)*Results!$C$45)</f>
        <v>23284.243732292205</v>
      </c>
      <c r="HX122" s="45">
        <f>IF(HW109&lt;=0,0,(HW115+(HX115-HW115)/2)*Results!$C$45)</f>
        <v>23284.241473179558</v>
      </c>
      <c r="HY122" s="45">
        <f>IF(HX109&lt;=0,0,(HX115+(HY115-HX115)/2)*Results!$C$45)</f>
        <v>23284.239215189813</v>
      </c>
      <c r="HZ122" s="45">
        <f>IF(HY109&lt;=0,0,(HY115+(HZ115-HY115)/2)*Results!$C$45)</f>
        <v>23284.236958295012</v>
      </c>
      <c r="IA122" s="45">
        <f>IF(HZ109&lt;=0,0,(HZ115+(IA115-HZ115)/2)*Results!$C$45)</f>
        <v>23284.234702467198</v>
      </c>
      <c r="IB122" s="45">
        <f>IF(IA109&lt;=0,0,(IA115+(IB115-IA115)/2)*Results!$C$45)</f>
        <v>23284.232447678449</v>
      </c>
      <c r="IC122" s="45">
        <f>IF(IB109&lt;=0,0,(IB115+(IC115-IB115)/2)*Results!$C$45)</f>
        <v>23284.230193900839</v>
      </c>
      <c r="ID122" s="45">
        <f>IF(IC109&lt;=0,0,(IC115+(ID115-IC115)/2)*Results!$C$45)</f>
        <v>23284.227941106466</v>
      </c>
      <c r="IE122" s="45">
        <f>IF(ID109&lt;=0,0,(ID115+(IE115-ID115)/2)*Results!$C$45)</f>
        <v>23284.225689267427</v>
      </c>
      <c r="IF122" s="45">
        <f>IF(IE109&lt;=0,0,(IE115+(IF115-IE115)/2)*Results!$C$45)</f>
        <v>23284.223438355846</v>
      </c>
      <c r="IG122" s="45">
        <f>IF(IF109&lt;=0,0,(IF115+(IG115-IF115)/2)*Results!$C$45)</f>
        <v>23284.221188343854</v>
      </c>
      <c r="IH122" s="45">
        <f>IF(IG109&lt;=0,0,(IG115+(IH115-IG115)/2)*Results!$C$45)</f>
        <v>23284.218939203587</v>
      </c>
      <c r="II122" s="45">
        <f>IF(IH109&lt;=0,0,(IH115+(II115-IH115)/2)*Results!$C$45)</f>
        <v>23284.2166909072</v>
      </c>
      <c r="IJ122" s="45">
        <f>IF(II109&lt;=0,0,(II115+(IJ115-II115)/2)*Results!$C$45)</f>
        <v>23284.214443426848</v>
      </c>
      <c r="IK122" s="45">
        <f>IF(IJ109&lt;=0,0,(IJ115+(IK115-IJ115)/2)*Results!$C$45)</f>
        <v>23284.212196734712</v>
      </c>
      <c r="IL122" s="45">
        <f>IF(IK109&lt;=0,0,(IK115+(IL115-IK115)/2)*Results!$C$45)</f>
        <v>23284.209950802971</v>
      </c>
      <c r="IM122" s="45">
        <f>IF(IL109&lt;=0,0,(IL115+(IM115-IL115)/2)*Results!$C$45)</f>
        <v>23284.207705603818</v>
      </c>
      <c r="IN122" s="45">
        <f>IF(IM109&lt;=0,0,(IM115+(IN115-IM115)/2)*Results!$C$45)</f>
        <v>23284.20546110945</v>
      </c>
      <c r="IO122" s="45">
        <f>IF(IN109&lt;=0,0,(IN115+(IO115-IN115)/2)*Results!$C$45)</f>
        <v>23284.203217292081</v>
      </c>
      <c r="IP122" s="45">
        <f>IF(IO109&lt;=0,0,(IO115+(IP115-IO115)/2)*Results!$C$45)</f>
        <v>23284.200974123927</v>
      </c>
      <c r="IQ122" s="45">
        <f>IF(IP109&lt;=0,0,(IP115+(IQ115-IP115)/2)*Results!$C$45)</f>
        <v>23284.198731577217</v>
      </c>
      <c r="IR122" s="201">
        <f>IF(IQ109&lt;=0,0,(IQ115+(IR115-IQ115)/2)*Results!$C$45)</f>
        <v>23284.196489624192</v>
      </c>
    </row>
    <row r="123" spans="1:252" s="7" customFormat="1" hidden="1" x14ac:dyDescent="0.25">
      <c r="A123" s="164"/>
      <c r="B123" s="2">
        <v>0</v>
      </c>
      <c r="C123" s="45">
        <f>SUM($B$122:C122)</f>
        <v>0</v>
      </c>
      <c r="D123" s="45">
        <f>SUM($B$122:D122)</f>
        <v>2.9373184985116749E-2</v>
      </c>
      <c r="E123" s="45">
        <f>SUM($B$122:E122)</f>
        <v>0.20840147770782935</v>
      </c>
      <c r="F123" s="45">
        <f>SUM($B$122:F122)</f>
        <v>0.78538905049675112</v>
      </c>
      <c r="G123" s="45">
        <f>SUM($B$122:G122)</f>
        <v>2.1469236014435711</v>
      </c>
      <c r="H123" s="45">
        <f>SUM($B$122:H122)</f>
        <v>4.8288828397253702</v>
      </c>
      <c r="I123" s="45">
        <f>SUM($B$122:I122)</f>
        <v>9.528241714423654</v>
      </c>
      <c r="J123" s="45">
        <f>SUM($B$122:J122)</f>
        <v>17.115737854087545</v>
      </c>
      <c r="K123" s="45">
        <f>SUM($B$122:K122)</f>
        <v>28.649454134522266</v>
      </c>
      <c r="L123" s="45">
        <f>SUM($B$122:L122)</f>
        <v>45.389378097130148</v>
      </c>
      <c r="M123" s="45">
        <f>SUM($B$122:M122)</f>
        <v>68.812997905614452</v>
      </c>
      <c r="N123" s="45">
        <f>SUM($B$122:N122)</f>
        <v>100.63199341848915</v>
      </c>
      <c r="O123" s="45">
        <f>SUM($B$122:O122)</f>
        <v>142.81007849211591</v>
      </c>
      <c r="P123" s="45">
        <f>SUM($B$122:P122)</f>
        <v>197.58204649360371</v>
      </c>
      <c r="Q123" s="45">
        <f>SUM($B$122:Q122)</f>
        <v>267.47406481035483</v>
      </c>
      <c r="R123" s="45">
        <f>SUM($B$122:R122)</f>
        <v>355.32525547846893</v>
      </c>
      <c r="S123" s="45">
        <f>SUM($B$122:S122)</f>
        <v>464.31058741089907</v>
      </c>
      <c r="T123" s="45">
        <f>SUM($B$122:T122)</f>
        <v>597.96509050258453</v>
      </c>
      <c r="U123" s="45">
        <f>SUM($B$122:U122)</f>
        <v>760.20938257320745</v>
      </c>
      <c r="V123" s="45">
        <f>SUM($B$122:V122)</f>
        <v>955.37647605224083</v>
      </c>
      <c r="W123" s="45">
        <f>SUM($B$122:W122)</f>
        <v>1188.2398017649496</v>
      </c>
      <c r="X123" s="45">
        <f>SUM($B$122:X122)</f>
        <v>1464.0423514218555</v>
      </c>
      <c r="Y123" s="45">
        <f>SUM($B$122:Y122)</f>
        <v>1788.526797863349</v>
      </c>
      <c r="Z123" s="45">
        <f>SUM($B$122:Z122)</f>
        <v>2167.9664022195388</v>
      </c>
      <c r="AA123" s="45">
        <f>SUM($B$122:AA122)</f>
        <v>2609.19645933537</v>
      </c>
      <c r="AB123" s="45">
        <f>SUM($B$122:AB122)</f>
        <v>3119.6459668699367</v>
      </c>
      <c r="AC123" s="45">
        <f>SUM($B$122:AC122)</f>
        <v>3707.3691295744702</v>
      </c>
      <c r="AD123" s="45">
        <f>SUM($B$122:AD122)</f>
        <v>4381.0762290527118</v>
      </c>
      <c r="AE123" s="45">
        <f>SUM($B$122:AE122)</f>
        <v>5150.1633019716446</v>
      </c>
      <c r="AF123" s="45">
        <f>SUM($B$122:AF122)</f>
        <v>6024.7399779289708</v>
      </c>
      <c r="AG123" s="45">
        <f>SUM($B$122:AG122)</f>
        <v>7015.6547357315412</v>
      </c>
      <c r="AH123" s="45">
        <f>SUM($B$122:AH122)</f>
        <v>8134.5167476161987</v>
      </c>
      <c r="AI123" s="45">
        <f>SUM($B$122:AI122)</f>
        <v>9393.7134007385357</v>
      </c>
      <c r="AJ123" s="45">
        <f>SUM($B$122:AJ122)</f>
        <v>10806.422521907794</v>
      </c>
      <c r="AK123" s="45">
        <f>SUM($B$122:AK122)</f>
        <v>12386.618293894941</v>
      </c>
      <c r="AL123" s="45">
        <f>SUM($B$122:AL122)</f>
        <v>14149.069851954959</v>
      </c>
      <c r="AM123" s="45">
        <f>SUM($B$122:AM122)</f>
        <v>16109.331599090343</v>
      </c>
      <c r="AN123" s="45">
        <f>SUM($B$122:AN122)</f>
        <v>18283.724393366494</v>
      </c>
      <c r="AO123" s="45">
        <f>SUM($B$122:AO122)</f>
        <v>20689.306957035766</v>
      </c>
      <c r="AP123" s="45">
        <f>SUM($B$122:AP122)</f>
        <v>23343.837150453277</v>
      </c>
      <c r="AQ123" s="45">
        <f>SUM($B$122:AQ122)</f>
        <v>26265.72316016856</v>
      </c>
      <c r="AR123" s="45">
        <f>SUM($B$122:AR122)</f>
        <v>29473.96518293866</v>
      </c>
      <c r="AS123" s="45">
        <f>SUM($B$122:AS122)</f>
        <v>32988.088858511197</v>
      </c>
      <c r="AT123" s="45">
        <f>SUM($B$122:AT122)</f>
        <v>36828.072522088914</v>
      </c>
      <c r="AU123" s="45">
        <f>SUM($B$122:AU122)</f>
        <v>41014.271313799967</v>
      </c>
      <c r="AV123" s="45">
        <f>SUM($B$122:AV122)</f>
        <v>45567.342296942188</v>
      </c>
      <c r="AW123" s="45">
        <f>SUM($B$122:AW122)</f>
        <v>50508.175997122562</v>
      </c>
      <c r="AX123" s="45">
        <f>SUM($B$122:AX122)</f>
        <v>55857.841177642731</v>
      </c>
      <c r="AY123" s="45">
        <f>SUM($B$122:AY122)</f>
        <v>61636.693836269529</v>
      </c>
      <c r="AZ123" s="45">
        <f>SUM($B$122:AZ122)</f>
        <v>67864.410975475897</v>
      </c>
      <c r="BA123" s="45">
        <f>SUM($B$122:BA122)</f>
        <v>74561.729233267964</v>
      </c>
      <c r="BB123" s="45">
        <f>SUM($B$122:BB122)</f>
        <v>81507.305847320298</v>
      </c>
      <c r="BC123" s="45">
        <f>SUM($B$122:BC122)</f>
        <v>88458.621207313612</v>
      </c>
      <c r="BD123" s="45">
        <f>SUM($B$122:BD122)</f>
        <v>95405.384749911231</v>
      </c>
      <c r="BE123" s="45">
        <f>SUM($B$122:BE122)</f>
        <v>102347.68443054876</v>
      </c>
      <c r="BF123" s="45">
        <f>SUM($B$122:BF122)</f>
        <v>109285.60844138727</v>
      </c>
      <c r="BG123" s="45">
        <f>SUM($B$122:BG122)</f>
        <v>116219.24455211927</v>
      </c>
      <c r="BH123" s="45">
        <f>SUM($B$122:BH122)</f>
        <v>123148.68011927899</v>
      </c>
      <c r="BI123" s="45">
        <f>SUM($B$122:BI122)</f>
        <v>130074.00209591608</v>
      </c>
      <c r="BJ123" s="45">
        <f>SUM($B$122:BJ122)</f>
        <v>136995.29704115971</v>
      </c>
      <c r="BK123" s="45">
        <f>SUM($B$122:BK122)</f>
        <v>143912.65112967609</v>
      </c>
      <c r="BL123" s="45">
        <f>SUM($B$122:BL122)</f>
        <v>150826.15016102229</v>
      </c>
      <c r="BM123" s="45">
        <f>SUM($B$122:BM122)</f>
        <v>157794.06672069363</v>
      </c>
      <c r="BN123" s="45">
        <f>SUM($B$122:BN122)</f>
        <v>164875.26398298441</v>
      </c>
      <c r="BO123" s="45">
        <f>SUM($B$122:BO122)</f>
        <v>172071.01912718007</v>
      </c>
      <c r="BP123" s="45">
        <f>SUM($B$122:BP122)</f>
        <v>179382.63422299139</v>
      </c>
      <c r="BQ123" s="45">
        <f>SUM($B$122:BQ122)</f>
        <v>186811.44080727408</v>
      </c>
      <c r="BR123" s="45">
        <f>SUM($B$122:BR122)</f>
        <v>194358.8008267213</v>
      </c>
      <c r="BS123" s="45">
        <f>SUM($B$122:BS122)</f>
        <v>202025.96496989887</v>
      </c>
      <c r="BT123" s="45">
        <f>SUM($B$122:BT122)</f>
        <v>209814.22439792752</v>
      </c>
      <c r="BU123" s="45">
        <f>SUM($B$122:BU122)</f>
        <v>217725.06460039681</v>
      </c>
      <c r="BV123" s="45">
        <f>SUM($B$122:BV122)</f>
        <v>225760.01659583245</v>
      </c>
      <c r="BW123" s="45">
        <f>SUM($B$122:BW122)</f>
        <v>233920.64878715726</v>
      </c>
      <c r="BX123" s="45">
        <f>SUM($B$122:BX122)</f>
        <v>242208.56825362792</v>
      </c>
      <c r="BY123" s="45">
        <f>SUM($B$122:BY122)</f>
        <v>250625.42210494159</v>
      </c>
      <c r="BZ123" s="45">
        <f>SUM($B$122:BZ122)</f>
        <v>259172.89890136113</v>
      </c>
      <c r="CA123" s="45">
        <f>SUM($B$122:CA122)</f>
        <v>267852.73014387541</v>
      </c>
      <c r="CB123" s="45">
        <f>SUM($B$122:CB122)</f>
        <v>276666.6918373899</v>
      </c>
      <c r="CC123" s="45">
        <f>SUM($B$122:CC122)</f>
        <v>285616.60613296251</v>
      </c>
      <c r="CD123" s="45">
        <f>SUM($B$122:CD122)</f>
        <v>294704.34305486258</v>
      </c>
      <c r="CE123" s="45">
        <f>SUM($B$122:CE122)</f>
        <v>303931.82231726596</v>
      </c>
      <c r="CF123" s="45">
        <f>SUM($B$122:CF122)</f>
        <v>313301.01523567969</v>
      </c>
      <c r="CG123" s="45">
        <f>SUM($B$122:CG122)</f>
        <v>322813.94673940825</v>
      </c>
      <c r="CH123" s="45">
        <f>SUM($B$122:CH122)</f>
        <v>332472.69749354711</v>
      </c>
      <c r="CI123" s="45">
        <f>SUM($B$122:CI122)</f>
        <v>342279.40613715549</v>
      </c>
      <c r="CJ123" s="45">
        <f>SUM($B$122:CJ122)</f>
        <v>352236.27164394263</v>
      </c>
      <c r="CK123" s="45">
        <f>SUM($B$122:CK122)</f>
        <v>362345.55581590568</v>
      </c>
      <c r="CL123" s="45">
        <f>SUM($B$122:CL122)</f>
        <v>372609.58592132351</v>
      </c>
      <c r="CM123" s="45">
        <f>SUM($B$122:CM122)</f>
        <v>383030.75748471607</v>
      </c>
      <c r="CN123" s="45">
        <f>SUM($B$122:CN122)</f>
        <v>393611.53723902878</v>
      </c>
      <c r="CO123" s="45">
        <f>SUM($B$122:CO122)</f>
        <v>404354.46625519579</v>
      </c>
      <c r="CP123" s="45">
        <f>SUM($B$122:CP122)</f>
        <v>415262.16326150682</v>
      </c>
      <c r="CQ123" s="45">
        <f>SUM($B$122:CQ122)</f>
        <v>426337.32816641877</v>
      </c>
      <c r="CR123" s="45">
        <f>SUM($B$122:CR122)</f>
        <v>437582.74580068211</v>
      </c>
      <c r="CS123" s="45">
        <f>SUM($B$122:CS122)</f>
        <v>449001.2898962787</v>
      </c>
      <c r="CT123" s="45">
        <f>SUM($B$122:CT122)</f>
        <v>460595.92732375336</v>
      </c>
      <c r="CU123" s="45">
        <f>SUM($B$122:CU122)</f>
        <v>472369.93179918639</v>
      </c>
      <c r="CV123" s="45">
        <f>SUM($B$122:CV122)</f>
        <v>484326.66153021721</v>
      </c>
      <c r="CW123" s="45">
        <f>SUM($B$122:CW122)</f>
        <v>496469.33242370794</v>
      </c>
      <c r="CX123" s="45">
        <f>SUM($B$122:CX122)</f>
        <v>508801.24875569606</v>
      </c>
      <c r="CY123" s="45">
        <f>SUM($B$122:CY122)</f>
        <v>521325.82970293221</v>
      </c>
      <c r="CZ123" s="45">
        <f>SUM($B$122:CZ122)</f>
        <v>534046.61544658651</v>
      </c>
      <c r="DA123" s="45">
        <f>SUM($B$122:DA122)</f>
        <v>546967.27372696798</v>
      </c>
      <c r="DB123" s="45">
        <f>SUM($B$122:DB122)</f>
        <v>560091.60688694427</v>
      </c>
      <c r="DC123" s="45">
        <f>SUM($B$122:DC122)</f>
        <v>573423.55944927922</v>
      </c>
      <c r="DD123" s="45">
        <f>SUM($B$122:DD122)</f>
        <v>586967.22628300753</v>
      </c>
      <c r="DE123" s="45">
        <f>SUM($B$122:DE122)</f>
        <v>600726.86141739134</v>
      </c>
      <c r="DF123" s="45">
        <f>SUM($B$122:DF122)</f>
        <v>614706.88756731851</v>
      </c>
      <c r="DG123" s="45">
        <f>SUM($B$122:DG122)</f>
        <v>628911.90644192009</v>
      </c>
      <c r="DH123" s="45">
        <f>SUM($B$122:DH122)</f>
        <v>643346.70992286364</v>
      </c>
      <c r="DI123" s="45">
        <f>SUM($B$122:DI122)</f>
        <v>658016.29220602335</v>
      </c>
      <c r="DJ123" s="45">
        <f>SUM($B$122:DJ122)</f>
        <v>672925.86300889752</v>
      </c>
      <c r="DK123" s="45">
        <f>SUM($B$122:DK122)</f>
        <v>688080.8619680712</v>
      </c>
      <c r="DL123" s="45">
        <f>SUM($B$122:DL122)</f>
        <v>703486.97436165705</v>
      </c>
      <c r="DM123" s="45">
        <f>SUM($B$122:DM122)</f>
        <v>719150.1483089322</v>
      </c>
      <c r="DN123" s="45">
        <f>SUM($B$122:DN122)</f>
        <v>735076.61363485747</v>
      </c>
      <c r="DO123" s="45">
        <f>SUM($B$122:DO122)</f>
        <v>751272.90260072239</v>
      </c>
      <c r="DP123" s="45">
        <f>SUM($B$122:DP122)</f>
        <v>767745.87273358263</v>
      </c>
      <c r="DQ123" s="45">
        <f>SUM($B$122:DQ122)</f>
        <v>784502.73203528649</v>
      </c>
      <c r="DR123" s="45">
        <f>SUM($B$122:DR122)</f>
        <v>801551.06688158237</v>
      </c>
      <c r="DS123" s="45">
        <f>SUM($B$122:DS122)</f>
        <v>818898.87298421457</v>
      </c>
      <c r="DT123" s="45">
        <f>SUM($B$122:DT122)</f>
        <v>836554.58985698828</v>
      </c>
      <c r="DU123" s="45">
        <f>SUM($B$122:DU122)</f>
        <v>854527.13928684057</v>
      </c>
      <c r="DV123" s="45">
        <f>SUM($B$122:DV122)</f>
        <v>872825.96840398398</v>
      </c>
      <c r="DW123" s="45">
        <f>SUM($B$122:DW122)</f>
        <v>891461.09806435346</v>
      </c>
      <c r="DX123" s="45">
        <f>SUM($B$122:DX122)</f>
        <v>910443.17739708803</v>
      </c>
      <c r="DY123" s="45">
        <f>SUM($B$122:DY122)</f>
        <v>929783.54552784271</v>
      </c>
      <c r="DZ123" s="45">
        <f>SUM($B$122:DZ122)</f>
        <v>949494.30169190816</v>
      </c>
      <c r="EA123" s="45">
        <f>SUM($B$122:EA122)</f>
        <v>969588.38521816395</v>
      </c>
      <c r="EB123" s="45">
        <f>SUM($B$122:EB122)</f>
        <v>990079.66718888574</v>
      </c>
      <c r="EC123" s="45">
        <f>SUM($B$122:EC122)</f>
        <v>1010983.0559786133</v>
      </c>
      <c r="ED123" s="45">
        <f>SUM($B$122:ED122)</f>
        <v>1032314.6193917589</v>
      </c>
      <c r="EE123" s="45">
        <f>SUM($B$122:EE122)</f>
        <v>1054091.814198938</v>
      </c>
      <c r="EF123" s="45">
        <f>SUM($B$122:EF122)</f>
        <v>1076333.7491957275</v>
      </c>
      <c r="EG123" s="45">
        <f>SUM($B$122:EG122)</f>
        <v>1099040.1844002651</v>
      </c>
      <c r="EH123" s="45">
        <f>SUM($B$122:EH122)</f>
        <v>1121984.7997929077</v>
      </c>
      <c r="EI123" s="45">
        <f>SUM($B$122:EI122)</f>
        <v>1144951.5628612731</v>
      </c>
      <c r="EJ123" s="45">
        <f>SUM($B$122:EJ122)</f>
        <v>1167940.5331264883</v>
      </c>
      <c r="EK123" s="45">
        <f>SUM($B$122:EK122)</f>
        <v>1190951.7186848309</v>
      </c>
      <c r="EL123" s="45">
        <f>SUM($B$122:EL122)</f>
        <v>1213985.1271122973</v>
      </c>
      <c r="EM123" s="45">
        <f>SUM($B$122:EM122)</f>
        <v>1237040.7654676468</v>
      </c>
      <c r="EN123" s="45">
        <f>SUM($B$122:EN122)</f>
        <v>1260118.6402853662</v>
      </c>
      <c r="EO123" s="45">
        <f>SUM($B$122:EO122)</f>
        <v>1283218.7575736719</v>
      </c>
      <c r="EP123" s="45">
        <f>SUM($B$122:EP122)</f>
        <v>1306341.122817545</v>
      </c>
      <c r="EQ123" s="45">
        <f>SUM($B$122:EQ122)</f>
        <v>1329485.7409716323</v>
      </c>
      <c r="ER123" s="45">
        <f>SUM($B$122:ER122)</f>
        <v>1352652.6036431128</v>
      </c>
      <c r="ES123" s="45">
        <f>SUM($B$122:ES122)</f>
        <v>1375841.6791816675</v>
      </c>
      <c r="ET123" s="45">
        <f>SUM($B$122:ET122)</f>
        <v>1399052.9306349652</v>
      </c>
      <c r="EU123" s="45">
        <f>SUM($B$122:EU122)</f>
        <v>1422286.3296066693</v>
      </c>
      <c r="EV123" s="45">
        <f>SUM($B$122:EV122)</f>
        <v>1445541.8541530005</v>
      </c>
      <c r="EW123" s="45">
        <f>SUM($B$122:EW122)</f>
        <v>1468819.4871921362</v>
      </c>
      <c r="EX123" s="45">
        <f>SUM($B$122:EX122)</f>
        <v>1492107.7493052869</v>
      </c>
      <c r="EY123" s="45">
        <f>SUM($B$122:EY122)</f>
        <v>1515395.1638184169</v>
      </c>
      <c r="EZ123" s="45">
        <f>SUM($B$122:EZ122)</f>
        <v>1538681.7222732219</v>
      </c>
      <c r="FA123" s="45">
        <f>SUM($B$122:FA122)</f>
        <v>1561967.4181822361</v>
      </c>
      <c r="FB123" s="45">
        <f>SUM($B$122:FB122)</f>
        <v>1585252.2465411935</v>
      </c>
      <c r="FC123" s="45">
        <f>SUM($B$122:FC122)</f>
        <v>1608536.6440520475</v>
      </c>
      <c r="FD123" s="45">
        <f>SUM($B$122:FD122)</f>
        <v>1631821.0475502519</v>
      </c>
      <c r="FE123" s="45">
        <f>SUM($B$122:FE122)</f>
        <v>1655105.452845542</v>
      </c>
      <c r="FF123" s="45">
        <f>SUM($B$122:FF122)</f>
        <v>1678389.8567858457</v>
      </c>
      <c r="FG123" s="45">
        <f>SUM($B$122:FG122)</f>
        <v>1701674.258320888</v>
      </c>
      <c r="FH123" s="45">
        <f>SUM($B$122:FH122)</f>
        <v>1724958.6574537745</v>
      </c>
      <c r="FI123" s="45">
        <f>SUM($B$122:FI122)</f>
        <v>1748243.0541875805</v>
      </c>
      <c r="FJ123" s="45">
        <f>SUM($B$122:FJ122)</f>
        <v>1771527.4485253519</v>
      </c>
      <c r="FK123" s="45">
        <f>SUM($B$122:FK122)</f>
        <v>1794811.8404701049</v>
      </c>
      <c r="FL123" s="45">
        <f>SUM($B$122:FL122)</f>
        <v>1818096.2300248262</v>
      </c>
      <c r="FM123" s="45">
        <f>SUM($B$122:FM122)</f>
        <v>1841380.6171924728</v>
      </c>
      <c r="FN123" s="45">
        <f>SUM($B$122:FN122)</f>
        <v>1864665.0019759717</v>
      </c>
      <c r="FO123" s="45">
        <f>SUM($B$122:FO122)</f>
        <v>1887949.3843782211</v>
      </c>
      <c r="FP123" s="45">
        <f>SUM($B$122:FP122)</f>
        <v>1911233.7644020894</v>
      </c>
      <c r="FQ123" s="45">
        <f>SUM($B$122:FQ122)</f>
        <v>1934518.1420504153</v>
      </c>
      <c r="FR123" s="45">
        <f>SUM($B$122:FR122)</f>
        <v>1957802.5173260083</v>
      </c>
      <c r="FS123" s="45">
        <f>SUM($B$122:FS122)</f>
        <v>1981086.8902316485</v>
      </c>
      <c r="FT123" s="45">
        <f>SUM($B$122:FT122)</f>
        <v>2004371.2607700864</v>
      </c>
      <c r="FU123" s="45">
        <f>SUM($B$122:FU122)</f>
        <v>2027655.6289440438</v>
      </c>
      <c r="FV123" s="45">
        <f>SUM($B$122:FV122)</f>
        <v>2050939.9947562125</v>
      </c>
      <c r="FW123" s="45">
        <f>SUM($B$122:FW122)</f>
        <v>2074224.3582092554</v>
      </c>
      <c r="FX123" s="45">
        <f>SUM($B$122:FX122)</f>
        <v>2097508.7193058063</v>
      </c>
      <c r="FY123" s="45">
        <f>SUM($B$122:FY122)</f>
        <v>2120793.0780484695</v>
      </c>
      <c r="FZ123" s="45">
        <f>SUM($B$122:FZ122)</f>
        <v>2144077.4344398202</v>
      </c>
      <c r="GA123" s="45">
        <f>SUM($B$122:GA122)</f>
        <v>2167361.7884824043</v>
      </c>
      <c r="GB123" s="45">
        <f>SUM($B$122:GB122)</f>
        <v>2190646.1401787391</v>
      </c>
      <c r="GC123" s="45">
        <f>SUM($B$122:GC122)</f>
        <v>2213930.4895313126</v>
      </c>
      <c r="GD123" s="45">
        <f>SUM($B$122:GD122)</f>
        <v>2237214.836542584</v>
      </c>
      <c r="GE123" s="45">
        <f>SUM($B$122:GE122)</f>
        <v>2260499.1812149831</v>
      </c>
      <c r="GF123" s="45">
        <f>SUM($B$122:GF122)</f>
        <v>2283783.5235509109</v>
      </c>
      <c r="GG123" s="45">
        <f>SUM($B$122:GG122)</f>
        <v>2307067.8635527389</v>
      </c>
      <c r="GH123" s="45">
        <f>SUM($B$122:GH122)</f>
        <v>2330352.2012228109</v>
      </c>
      <c r="GI123" s="45">
        <f>SUM($B$122:GI122)</f>
        <v>2353636.5365634407</v>
      </c>
      <c r="GJ123" s="45">
        <f>SUM($B$122:GJ122)</f>
        <v>2376920.8695769142</v>
      </c>
      <c r="GK123" s="45">
        <f>SUM($B$122:GK122)</f>
        <v>2400205.2002654877</v>
      </c>
      <c r="GL123" s="45">
        <f>SUM($B$122:GL122)</f>
        <v>2423489.5286313887</v>
      </c>
      <c r="GM123" s="45">
        <f>SUM($B$122:GM122)</f>
        <v>2446773.8546768166</v>
      </c>
      <c r="GN123" s="45">
        <f>SUM($B$122:GN122)</f>
        <v>2470058.1784039414</v>
      </c>
      <c r="GO123" s="45">
        <f>SUM($B$122:GO122)</f>
        <v>2493342.4998149052</v>
      </c>
      <c r="GP123" s="45">
        <f>SUM($B$122:GP122)</f>
        <v>2516626.8189118202</v>
      </c>
      <c r="GQ123" s="45">
        <f>SUM($B$122:GQ122)</f>
        <v>2539911.1356967711</v>
      </c>
      <c r="GR123" s="45">
        <f>SUM($B$122:GR122)</f>
        <v>2563195.4501718134</v>
      </c>
      <c r="GS123" s="45">
        <f>SUM($B$122:GS122)</f>
        <v>2586479.7623389736</v>
      </c>
      <c r="GT123" s="45">
        <f>SUM($B$122:GT122)</f>
        <v>2609764.0722002503</v>
      </c>
      <c r="GU123" s="45">
        <f>SUM($B$122:GU122)</f>
        <v>2633048.3797576134</v>
      </c>
      <c r="GV123" s="45">
        <f>SUM($B$122:GV122)</f>
        <v>2656332.6850130041</v>
      </c>
      <c r="GW123" s="45">
        <f>SUM($B$122:GW122)</f>
        <v>2679616.9879683354</v>
      </c>
      <c r="GX123" s="45">
        <f>SUM($B$122:GX122)</f>
        <v>2702901.2886254913</v>
      </c>
      <c r="GY123" s="45">
        <f>SUM($B$122:GY122)</f>
        <v>2726185.586986328</v>
      </c>
      <c r="GZ123" s="45">
        <f>SUM($B$122:GZ122)</f>
        <v>2749469.8830526727</v>
      </c>
      <c r="HA123" s="45">
        <f>SUM($B$122:HA122)</f>
        <v>2772754.1768263243</v>
      </c>
      <c r="HB123" s="45">
        <f>SUM($B$122:HB122)</f>
        <v>2796038.4683090532</v>
      </c>
      <c r="HC123" s="45">
        <f>SUM($B$122:HC122)</f>
        <v>2819322.7575026019</v>
      </c>
      <c r="HD123" s="45">
        <f>SUM($B$122:HD122)</f>
        <v>2842607.0444086841</v>
      </c>
      <c r="HE123" s="45">
        <f>SUM($B$122:HE122)</f>
        <v>2865891.3290289855</v>
      </c>
      <c r="HF123" s="45">
        <f>SUM($B$122:HF122)</f>
        <v>2889175.6113651632</v>
      </c>
      <c r="HG123" s="45">
        <f>SUM($B$122:HG122)</f>
        <v>2912459.8914188459</v>
      </c>
      <c r="HH123" s="45">
        <f>SUM($B$122:HH122)</f>
        <v>2935744.1691916343</v>
      </c>
      <c r="HI123" s="45">
        <f>SUM($B$122:HI122)</f>
        <v>2959028.444685101</v>
      </c>
      <c r="HJ123" s="45">
        <f>SUM($B$122:HJ122)</f>
        <v>2982312.7179007903</v>
      </c>
      <c r="HK123" s="45">
        <f>SUM($B$122:HK122)</f>
        <v>3005596.9888402182</v>
      </c>
      <c r="HL123" s="45">
        <f>SUM($B$122:HL122)</f>
        <v>3028881.257504872</v>
      </c>
      <c r="HM123" s="45">
        <f>SUM($B$122:HM122)</f>
        <v>3052165.5238962118</v>
      </c>
      <c r="HN123" s="45">
        <f>SUM($B$122:HN122)</f>
        <v>3075449.7880156687</v>
      </c>
      <c r="HO123" s="45">
        <f>SUM($B$122:HO122)</f>
        <v>3098734.0498646465</v>
      </c>
      <c r="HP123" s="45">
        <f>SUM($B$122:HP122)</f>
        <v>3122018.3094445202</v>
      </c>
      <c r="HQ123" s="45">
        <f>SUM($B$122:HQ122)</f>
        <v>3145302.5667566368</v>
      </c>
      <c r="HR123" s="45">
        <f>SUM($B$122:HR122)</f>
        <v>3168586.8218023153</v>
      </c>
      <c r="HS123" s="45">
        <f>SUM($B$122:HS122)</f>
        <v>3191871.0745828468</v>
      </c>
      <c r="HT123" s="45">
        <f>SUM($B$122:HT122)</f>
        <v>3215155.3250994943</v>
      </c>
      <c r="HU123" s="45">
        <f>SUM($B$122:HU122)</f>
        <v>3238439.5733534922</v>
      </c>
      <c r="HV123" s="45">
        <f>SUM($B$122:HV122)</f>
        <v>3261723.8193460479</v>
      </c>
      <c r="HW123" s="45">
        <f>SUM($B$122:HW122)</f>
        <v>3285008.0630783401</v>
      </c>
      <c r="HX123" s="45">
        <f>SUM($B$122:HX122)</f>
        <v>3308292.3045515199</v>
      </c>
      <c r="HY123" s="45">
        <f>SUM($B$122:HY122)</f>
        <v>3331576.5437667095</v>
      </c>
      <c r="HZ123" s="45">
        <f>SUM($B$122:HZ122)</f>
        <v>3354860.7807250046</v>
      </c>
      <c r="IA123" s="45">
        <f>SUM($B$122:IA122)</f>
        <v>3378145.0154274716</v>
      </c>
      <c r="IB123" s="45">
        <f>SUM($B$122:IB122)</f>
        <v>3401429.2478751498</v>
      </c>
      <c r="IC123" s="45">
        <f>SUM($B$122:IC122)</f>
        <v>3424713.4780690507</v>
      </c>
      <c r="ID123" s="45">
        <f>SUM($B$122:ID122)</f>
        <v>3447997.7060101572</v>
      </c>
      <c r="IE123" s="45">
        <f>SUM($B$122:IE122)</f>
        <v>3471281.9316994245</v>
      </c>
      <c r="IF123" s="45">
        <f>SUM($B$122:IF122)</f>
        <v>3494566.1551377806</v>
      </c>
      <c r="IG123" s="45">
        <f>SUM($B$122:IG122)</f>
        <v>3517850.3763261246</v>
      </c>
      <c r="IH123" s="45">
        <f>SUM($B$122:IH122)</f>
        <v>3541134.5952653284</v>
      </c>
      <c r="II123" s="45">
        <f>SUM($B$122:II122)</f>
        <v>3564418.8119562357</v>
      </c>
      <c r="IJ123" s="45">
        <f>SUM($B$122:IJ122)</f>
        <v>3587703.0263996627</v>
      </c>
      <c r="IK123" s="45">
        <f>SUM($B$122:IK122)</f>
        <v>3610987.2385963975</v>
      </c>
      <c r="IL123" s="45">
        <f>SUM($B$122:IL122)</f>
        <v>3634271.4485472003</v>
      </c>
      <c r="IM123" s="45">
        <f>SUM($B$122:IM122)</f>
        <v>3657555.6562528042</v>
      </c>
      <c r="IN123" s="45">
        <f>SUM($B$122:IN122)</f>
        <v>3680839.8617139137</v>
      </c>
      <c r="IO123" s="45">
        <f>SUM($B$122:IO122)</f>
        <v>3704124.0649312059</v>
      </c>
      <c r="IP123" s="45">
        <f>SUM($B$122:IP122)</f>
        <v>3727408.26590533</v>
      </c>
      <c r="IQ123" s="45">
        <f>SUM($B$122:IQ122)</f>
        <v>3750692.464636907</v>
      </c>
      <c r="IR123" s="201">
        <f>SUM($B$122:IR122)</f>
        <v>3773976.6611265312</v>
      </c>
    </row>
    <row r="124" spans="1:252" s="3" customFormat="1" hidden="1" x14ac:dyDescent="0.25">
      <c r="A124" s="193"/>
      <c r="B124" s="209">
        <f>B123/5280</f>
        <v>0</v>
      </c>
      <c r="C124" s="210">
        <f>C123/1000</f>
        <v>0</v>
      </c>
      <c r="D124" s="210">
        <f t="shared" ref="D124:BO124" si="316">D123/1000</f>
        <v>2.9373184985116748E-5</v>
      </c>
      <c r="E124" s="210">
        <f t="shared" si="316"/>
        <v>2.0840147770782936E-4</v>
      </c>
      <c r="F124" s="210">
        <f t="shared" si="316"/>
        <v>7.8538905049675115E-4</v>
      </c>
      <c r="G124" s="210">
        <f t="shared" si="316"/>
        <v>2.146923601443571E-3</v>
      </c>
      <c r="H124" s="210">
        <f t="shared" si="316"/>
        <v>4.8288828397253705E-3</v>
      </c>
      <c r="I124" s="210">
        <f t="shared" si="316"/>
        <v>9.5282417144236537E-3</v>
      </c>
      <c r="J124" s="210">
        <f t="shared" si="316"/>
        <v>1.7115737854087546E-2</v>
      </c>
      <c r="K124" s="210">
        <f t="shared" si="316"/>
        <v>2.8649454134522266E-2</v>
      </c>
      <c r="L124" s="210">
        <f t="shared" si="316"/>
        <v>4.5389378097130145E-2</v>
      </c>
      <c r="M124" s="210">
        <f t="shared" si="316"/>
        <v>6.8812997905614445E-2</v>
      </c>
      <c r="N124" s="210">
        <f t="shared" si="316"/>
        <v>0.10063199341848915</v>
      </c>
      <c r="O124" s="210">
        <f t="shared" si="316"/>
        <v>0.14281007849211591</v>
      </c>
      <c r="P124" s="210">
        <f t="shared" si="316"/>
        <v>0.19758204649360372</v>
      </c>
      <c r="Q124" s="210">
        <f t="shared" si="316"/>
        <v>0.26747406481035485</v>
      </c>
      <c r="R124" s="210">
        <f t="shared" si="316"/>
        <v>0.35532525547846894</v>
      </c>
      <c r="S124" s="210">
        <f t="shared" si="316"/>
        <v>0.46431058741089909</v>
      </c>
      <c r="T124" s="210">
        <f t="shared" si="316"/>
        <v>0.59796509050258451</v>
      </c>
      <c r="U124" s="210">
        <f t="shared" si="316"/>
        <v>0.76020938257320747</v>
      </c>
      <c r="V124" s="210">
        <f t="shared" si="316"/>
        <v>0.95537647605224085</v>
      </c>
      <c r="W124" s="210">
        <f t="shared" si="316"/>
        <v>1.1882398017649496</v>
      </c>
      <c r="X124" s="210">
        <f t="shared" si="316"/>
        <v>1.4640423514218555</v>
      </c>
      <c r="Y124" s="210">
        <f t="shared" si="316"/>
        <v>1.788526797863349</v>
      </c>
      <c r="Z124" s="210">
        <f t="shared" si="316"/>
        <v>2.1679664022195388</v>
      </c>
      <c r="AA124" s="210">
        <f t="shared" si="316"/>
        <v>2.60919645933537</v>
      </c>
      <c r="AB124" s="210">
        <f t="shared" si="316"/>
        <v>3.1196459668699368</v>
      </c>
      <c r="AC124" s="210">
        <f t="shared" si="316"/>
        <v>3.7073691295744702</v>
      </c>
      <c r="AD124" s="210">
        <f t="shared" si="316"/>
        <v>4.3810762290527121</v>
      </c>
      <c r="AE124" s="210">
        <f t="shared" si="316"/>
        <v>5.1501633019716442</v>
      </c>
      <c r="AF124" s="210">
        <f t="shared" si="316"/>
        <v>6.024739977928971</v>
      </c>
      <c r="AG124" s="210">
        <f t="shared" si="316"/>
        <v>7.0156547357315411</v>
      </c>
      <c r="AH124" s="210">
        <f t="shared" si="316"/>
        <v>8.1345167476161979</v>
      </c>
      <c r="AI124" s="210">
        <f t="shared" si="316"/>
        <v>9.3937134007385357</v>
      </c>
      <c r="AJ124" s="210">
        <f t="shared" si="316"/>
        <v>10.806422521907795</v>
      </c>
      <c r="AK124" s="210">
        <f t="shared" si="316"/>
        <v>12.386618293894941</v>
      </c>
      <c r="AL124" s="210">
        <f t="shared" si="316"/>
        <v>14.149069851954959</v>
      </c>
      <c r="AM124" s="210">
        <f t="shared" si="316"/>
        <v>16.109331599090343</v>
      </c>
      <c r="AN124" s="210">
        <f t="shared" si="316"/>
        <v>18.283724393366494</v>
      </c>
      <c r="AO124" s="210">
        <f t="shared" si="316"/>
        <v>20.689306957035765</v>
      </c>
      <c r="AP124" s="210">
        <f t="shared" si="316"/>
        <v>23.343837150453275</v>
      </c>
      <c r="AQ124" s="210">
        <f t="shared" si="316"/>
        <v>26.265723160168559</v>
      </c>
      <c r="AR124" s="210">
        <f t="shared" si="316"/>
        <v>29.47396518293866</v>
      </c>
      <c r="AS124" s="210">
        <f t="shared" si="316"/>
        <v>32.988088858511198</v>
      </c>
      <c r="AT124" s="210">
        <f t="shared" si="316"/>
        <v>36.828072522088917</v>
      </c>
      <c r="AU124" s="210">
        <f t="shared" si="316"/>
        <v>41.014271313799966</v>
      </c>
      <c r="AV124" s="210">
        <f t="shared" si="316"/>
        <v>45.567342296942186</v>
      </c>
      <c r="AW124" s="210">
        <f t="shared" si="316"/>
        <v>50.508175997122564</v>
      </c>
      <c r="AX124" s="210">
        <f t="shared" si="316"/>
        <v>55.857841177642733</v>
      </c>
      <c r="AY124" s="210">
        <f t="shared" si="316"/>
        <v>61.636693836269529</v>
      </c>
      <c r="AZ124" s="210">
        <f t="shared" si="316"/>
        <v>67.864410975475892</v>
      </c>
      <c r="BA124" s="210">
        <f t="shared" si="316"/>
        <v>74.561729233267968</v>
      </c>
      <c r="BB124" s="210">
        <f t="shared" si="316"/>
        <v>81.507305847320296</v>
      </c>
      <c r="BC124" s="210">
        <f t="shared" si="316"/>
        <v>88.458621207313612</v>
      </c>
      <c r="BD124" s="210">
        <f t="shared" si="316"/>
        <v>95.405384749911235</v>
      </c>
      <c r="BE124" s="210">
        <f t="shared" si="316"/>
        <v>102.34768443054877</v>
      </c>
      <c r="BF124" s="210">
        <f t="shared" si="316"/>
        <v>109.28560844138727</v>
      </c>
      <c r="BG124" s="210">
        <f t="shared" si="316"/>
        <v>116.21924455211928</v>
      </c>
      <c r="BH124" s="210">
        <f t="shared" si="316"/>
        <v>123.14868011927899</v>
      </c>
      <c r="BI124" s="210">
        <f t="shared" si="316"/>
        <v>130.07400209591609</v>
      </c>
      <c r="BJ124" s="210">
        <f t="shared" si="316"/>
        <v>136.99529704115972</v>
      </c>
      <c r="BK124" s="210">
        <f t="shared" si="316"/>
        <v>143.91265112967608</v>
      </c>
      <c r="BL124" s="210">
        <f t="shared" si="316"/>
        <v>150.8261501610223</v>
      </c>
      <c r="BM124" s="210">
        <f t="shared" si="316"/>
        <v>157.79406672069362</v>
      </c>
      <c r="BN124" s="210">
        <f t="shared" si="316"/>
        <v>164.87526398298442</v>
      </c>
      <c r="BO124" s="210">
        <f t="shared" si="316"/>
        <v>172.07101912718008</v>
      </c>
      <c r="BP124" s="210">
        <f t="shared" ref="BP124:EA124" si="317">BP123/1000</f>
        <v>179.38263422299138</v>
      </c>
      <c r="BQ124" s="210">
        <f t="shared" si="317"/>
        <v>186.81144080727407</v>
      </c>
      <c r="BR124" s="210">
        <f t="shared" si="317"/>
        <v>194.35880082672131</v>
      </c>
      <c r="BS124" s="210">
        <f t="shared" si="317"/>
        <v>202.02596496989887</v>
      </c>
      <c r="BT124" s="210">
        <f t="shared" si="317"/>
        <v>209.81422439792752</v>
      </c>
      <c r="BU124" s="210">
        <f t="shared" si="317"/>
        <v>217.72506460039682</v>
      </c>
      <c r="BV124" s="210">
        <f t="shared" si="317"/>
        <v>225.76001659583244</v>
      </c>
      <c r="BW124" s="210">
        <f t="shared" si="317"/>
        <v>233.92064878715726</v>
      </c>
      <c r="BX124" s="210">
        <f t="shared" si="317"/>
        <v>242.20856825362793</v>
      </c>
      <c r="BY124" s="210">
        <f t="shared" si="317"/>
        <v>250.62542210494161</v>
      </c>
      <c r="BZ124" s="210">
        <f t="shared" si="317"/>
        <v>259.17289890136112</v>
      </c>
      <c r="CA124" s="210">
        <f t="shared" si="317"/>
        <v>267.85273014387542</v>
      </c>
      <c r="CB124" s="210">
        <f t="shared" si="317"/>
        <v>276.66669183738992</v>
      </c>
      <c r="CC124" s="210">
        <f t="shared" si="317"/>
        <v>285.61660613296249</v>
      </c>
      <c r="CD124" s="210">
        <f t="shared" si="317"/>
        <v>294.70434305486259</v>
      </c>
      <c r="CE124" s="210">
        <f t="shared" si="317"/>
        <v>303.93182231726598</v>
      </c>
      <c r="CF124" s="210">
        <f t="shared" si="317"/>
        <v>313.3010152356797</v>
      </c>
      <c r="CG124" s="210">
        <f t="shared" si="317"/>
        <v>322.81394673940827</v>
      </c>
      <c r="CH124" s="210">
        <f t="shared" si="317"/>
        <v>332.47269749354712</v>
      </c>
      <c r="CI124" s="210">
        <f t="shared" si="317"/>
        <v>342.27940613715549</v>
      </c>
      <c r="CJ124" s="210">
        <f t="shared" si="317"/>
        <v>352.23627164394264</v>
      </c>
      <c r="CK124" s="210">
        <f t="shared" si="317"/>
        <v>362.3455558159057</v>
      </c>
      <c r="CL124" s="210">
        <f t="shared" si="317"/>
        <v>372.60958592132351</v>
      </c>
      <c r="CM124" s="210">
        <f t="shared" si="317"/>
        <v>383.03075748471605</v>
      </c>
      <c r="CN124" s="210">
        <f t="shared" si="317"/>
        <v>393.61153723902879</v>
      </c>
      <c r="CO124" s="210">
        <f t="shared" si="317"/>
        <v>404.3544662551958</v>
      </c>
      <c r="CP124" s="210">
        <f t="shared" si="317"/>
        <v>415.26216326150683</v>
      </c>
      <c r="CQ124" s="210">
        <f t="shared" si="317"/>
        <v>426.33732816641879</v>
      </c>
      <c r="CR124" s="210">
        <f t="shared" si="317"/>
        <v>437.58274580068212</v>
      </c>
      <c r="CS124" s="210">
        <f t="shared" si="317"/>
        <v>449.00128989627871</v>
      </c>
      <c r="CT124" s="210">
        <f t="shared" si="317"/>
        <v>460.59592732375336</v>
      </c>
      <c r="CU124" s="210">
        <f t="shared" si="317"/>
        <v>472.36993179918642</v>
      </c>
      <c r="CV124" s="210">
        <f t="shared" si="317"/>
        <v>484.32666153021722</v>
      </c>
      <c r="CW124" s="210">
        <f t="shared" si="317"/>
        <v>496.46933242370795</v>
      </c>
      <c r="CX124" s="210">
        <f t="shared" si="317"/>
        <v>508.80124875569607</v>
      </c>
      <c r="CY124" s="210">
        <f t="shared" si="317"/>
        <v>521.3258297029322</v>
      </c>
      <c r="CZ124" s="210">
        <f t="shared" si="317"/>
        <v>534.04661544658654</v>
      </c>
      <c r="DA124" s="210">
        <f t="shared" si="317"/>
        <v>546.96727372696796</v>
      </c>
      <c r="DB124" s="210">
        <f t="shared" si="317"/>
        <v>560.09160688694431</v>
      </c>
      <c r="DC124" s="210">
        <f t="shared" si="317"/>
        <v>573.4235594492792</v>
      </c>
      <c r="DD124" s="210">
        <f t="shared" si="317"/>
        <v>586.96722628300756</v>
      </c>
      <c r="DE124" s="210">
        <f t="shared" si="317"/>
        <v>600.72686141739132</v>
      </c>
      <c r="DF124" s="210">
        <f t="shared" si="317"/>
        <v>614.70688756731852</v>
      </c>
      <c r="DG124" s="210">
        <f t="shared" si="317"/>
        <v>628.91190644192011</v>
      </c>
      <c r="DH124" s="210">
        <f t="shared" si="317"/>
        <v>643.34670992286362</v>
      </c>
      <c r="DI124" s="210">
        <f t="shared" si="317"/>
        <v>658.01629220602331</v>
      </c>
      <c r="DJ124" s="210">
        <f t="shared" si="317"/>
        <v>672.92586300889752</v>
      </c>
      <c r="DK124" s="210">
        <f t="shared" si="317"/>
        <v>688.08086196807119</v>
      </c>
      <c r="DL124" s="210">
        <f t="shared" si="317"/>
        <v>703.48697436165708</v>
      </c>
      <c r="DM124" s="210">
        <f t="shared" si="317"/>
        <v>719.15014830893222</v>
      </c>
      <c r="DN124" s="210">
        <f t="shared" si="317"/>
        <v>735.07661363485749</v>
      </c>
      <c r="DO124" s="210">
        <f t="shared" si="317"/>
        <v>751.27290260072243</v>
      </c>
      <c r="DP124" s="210">
        <f t="shared" si="317"/>
        <v>767.74587273358259</v>
      </c>
      <c r="DQ124" s="210">
        <f t="shared" si="317"/>
        <v>784.5027320352865</v>
      </c>
      <c r="DR124" s="210">
        <f t="shared" si="317"/>
        <v>801.55106688158241</v>
      </c>
      <c r="DS124" s="210">
        <f t="shared" si="317"/>
        <v>818.89887298421456</v>
      </c>
      <c r="DT124" s="210">
        <f t="shared" si="317"/>
        <v>836.55458985698829</v>
      </c>
      <c r="DU124" s="210">
        <f t="shared" si="317"/>
        <v>854.52713928684057</v>
      </c>
      <c r="DV124" s="210">
        <f t="shared" si="317"/>
        <v>872.82596840398401</v>
      </c>
      <c r="DW124" s="210">
        <f t="shared" si="317"/>
        <v>891.46109806435345</v>
      </c>
      <c r="DX124" s="210">
        <f t="shared" si="317"/>
        <v>910.44317739708799</v>
      </c>
      <c r="DY124" s="210">
        <f t="shared" si="317"/>
        <v>929.78354552784276</v>
      </c>
      <c r="DZ124" s="210">
        <f t="shared" si="317"/>
        <v>949.49430169190816</v>
      </c>
      <c r="EA124" s="210">
        <f t="shared" si="317"/>
        <v>969.58838521816392</v>
      </c>
      <c r="EB124" s="210">
        <f t="shared" ref="EB124:GM124" si="318">EB123/1000</f>
        <v>990.07966718888576</v>
      </c>
      <c r="EC124" s="210">
        <f t="shared" si="318"/>
        <v>1010.9830559786134</v>
      </c>
      <c r="ED124" s="210">
        <f t="shared" si="318"/>
        <v>1032.3146193917589</v>
      </c>
      <c r="EE124" s="210">
        <f t="shared" si="318"/>
        <v>1054.091814198938</v>
      </c>
      <c r="EF124" s="210">
        <f t="shared" si="318"/>
        <v>1076.3337491957275</v>
      </c>
      <c r="EG124" s="210">
        <f t="shared" si="318"/>
        <v>1099.0401844002652</v>
      </c>
      <c r="EH124" s="210">
        <f t="shared" si="318"/>
        <v>1121.9847997929078</v>
      </c>
      <c r="EI124" s="210">
        <f t="shared" si="318"/>
        <v>1144.951562861273</v>
      </c>
      <c r="EJ124" s="210">
        <f t="shared" si="318"/>
        <v>1167.9405331264884</v>
      </c>
      <c r="EK124" s="210">
        <f t="shared" si="318"/>
        <v>1190.9517186848309</v>
      </c>
      <c r="EL124" s="210">
        <f t="shared" si="318"/>
        <v>1213.9851271122973</v>
      </c>
      <c r="EM124" s="210">
        <f t="shared" si="318"/>
        <v>1237.0407654676467</v>
      </c>
      <c r="EN124" s="210">
        <f t="shared" si="318"/>
        <v>1260.1186402853662</v>
      </c>
      <c r="EO124" s="210">
        <f t="shared" si="318"/>
        <v>1283.2187575736718</v>
      </c>
      <c r="EP124" s="210">
        <f t="shared" si="318"/>
        <v>1306.3411228175451</v>
      </c>
      <c r="EQ124" s="210">
        <f t="shared" si="318"/>
        <v>1329.4857409716324</v>
      </c>
      <c r="ER124" s="210">
        <f t="shared" si="318"/>
        <v>1352.6526036431128</v>
      </c>
      <c r="ES124" s="210">
        <f t="shared" si="318"/>
        <v>1375.8416791816676</v>
      </c>
      <c r="ET124" s="210">
        <f t="shared" si="318"/>
        <v>1399.0529306349652</v>
      </c>
      <c r="EU124" s="210">
        <f t="shared" si="318"/>
        <v>1422.2863296066694</v>
      </c>
      <c r="EV124" s="210">
        <f t="shared" si="318"/>
        <v>1445.5418541530005</v>
      </c>
      <c r="EW124" s="210">
        <f t="shared" si="318"/>
        <v>1468.8194871921362</v>
      </c>
      <c r="EX124" s="210">
        <f t="shared" si="318"/>
        <v>1492.1077493052869</v>
      </c>
      <c r="EY124" s="210">
        <f t="shared" si="318"/>
        <v>1515.3951638184169</v>
      </c>
      <c r="EZ124" s="210">
        <f t="shared" si="318"/>
        <v>1538.681722273222</v>
      </c>
      <c r="FA124" s="210">
        <f t="shared" si="318"/>
        <v>1561.9674181822361</v>
      </c>
      <c r="FB124" s="210">
        <f t="shared" si="318"/>
        <v>1585.2522465411935</v>
      </c>
      <c r="FC124" s="210">
        <f t="shared" si="318"/>
        <v>1608.5366440520474</v>
      </c>
      <c r="FD124" s="210">
        <f t="shared" si="318"/>
        <v>1631.8210475502519</v>
      </c>
      <c r="FE124" s="210">
        <f t="shared" si="318"/>
        <v>1655.105452845542</v>
      </c>
      <c r="FF124" s="210">
        <f t="shared" si="318"/>
        <v>1678.3898567858457</v>
      </c>
      <c r="FG124" s="210">
        <f t="shared" si="318"/>
        <v>1701.6742583208879</v>
      </c>
      <c r="FH124" s="210">
        <f t="shared" si="318"/>
        <v>1724.9586574537745</v>
      </c>
      <c r="FI124" s="210">
        <f t="shared" si="318"/>
        <v>1748.2430541875806</v>
      </c>
      <c r="FJ124" s="210">
        <f t="shared" si="318"/>
        <v>1771.5274485253519</v>
      </c>
      <c r="FK124" s="210">
        <f t="shared" si="318"/>
        <v>1794.8118404701049</v>
      </c>
      <c r="FL124" s="210">
        <f t="shared" si="318"/>
        <v>1818.0962300248264</v>
      </c>
      <c r="FM124" s="210">
        <f t="shared" si="318"/>
        <v>1841.3806171924728</v>
      </c>
      <c r="FN124" s="210">
        <f t="shared" si="318"/>
        <v>1864.6650019759718</v>
      </c>
      <c r="FO124" s="210">
        <f t="shared" si="318"/>
        <v>1887.9493843782211</v>
      </c>
      <c r="FP124" s="210">
        <f t="shared" si="318"/>
        <v>1911.2337644020895</v>
      </c>
      <c r="FQ124" s="210">
        <f t="shared" si="318"/>
        <v>1934.5181420504152</v>
      </c>
      <c r="FR124" s="210">
        <f t="shared" si="318"/>
        <v>1957.8025173260082</v>
      </c>
      <c r="FS124" s="210">
        <f t="shared" si="318"/>
        <v>1981.0868902316486</v>
      </c>
      <c r="FT124" s="210">
        <f t="shared" si="318"/>
        <v>2004.3712607700863</v>
      </c>
      <c r="FU124" s="210">
        <f t="shared" si="318"/>
        <v>2027.6556289440437</v>
      </c>
      <c r="FV124" s="210">
        <f t="shared" si="318"/>
        <v>2050.9399947562124</v>
      </c>
      <c r="FW124" s="210">
        <f t="shared" si="318"/>
        <v>2074.2243582092556</v>
      </c>
      <c r="FX124" s="210">
        <f t="shared" si="318"/>
        <v>2097.5087193058062</v>
      </c>
      <c r="FY124" s="210">
        <f t="shared" si="318"/>
        <v>2120.7930780484694</v>
      </c>
      <c r="FZ124" s="210">
        <f t="shared" si="318"/>
        <v>2144.0774344398201</v>
      </c>
      <c r="GA124" s="210">
        <f t="shared" si="318"/>
        <v>2167.3617884824043</v>
      </c>
      <c r="GB124" s="210">
        <f t="shared" si="318"/>
        <v>2190.6461401787392</v>
      </c>
      <c r="GC124" s="210">
        <f t="shared" si="318"/>
        <v>2213.9304895313126</v>
      </c>
      <c r="GD124" s="210">
        <f t="shared" si="318"/>
        <v>2237.2148365425842</v>
      </c>
      <c r="GE124" s="210">
        <f t="shared" si="318"/>
        <v>2260.4991812149833</v>
      </c>
      <c r="GF124" s="210">
        <f t="shared" si="318"/>
        <v>2283.783523550911</v>
      </c>
      <c r="GG124" s="210">
        <f t="shared" si="318"/>
        <v>2307.0678635527388</v>
      </c>
      <c r="GH124" s="210">
        <f t="shared" si="318"/>
        <v>2330.3522012228109</v>
      </c>
      <c r="GI124" s="210">
        <f t="shared" si="318"/>
        <v>2353.6365365634406</v>
      </c>
      <c r="GJ124" s="210">
        <f t="shared" si="318"/>
        <v>2376.9208695769144</v>
      </c>
      <c r="GK124" s="210">
        <f t="shared" si="318"/>
        <v>2400.2052002654877</v>
      </c>
      <c r="GL124" s="210">
        <f t="shared" si="318"/>
        <v>2423.4895286313886</v>
      </c>
      <c r="GM124" s="210">
        <f t="shared" si="318"/>
        <v>2446.7738546768164</v>
      </c>
      <c r="GN124" s="210">
        <f t="shared" ref="GN124:IR124" si="319">GN123/1000</f>
        <v>2470.0581784039414</v>
      </c>
      <c r="GO124" s="210">
        <f t="shared" si="319"/>
        <v>2493.3424998149053</v>
      </c>
      <c r="GP124" s="210">
        <f t="shared" si="319"/>
        <v>2516.62681891182</v>
      </c>
      <c r="GQ124" s="210">
        <f t="shared" si="319"/>
        <v>2539.911135696771</v>
      </c>
      <c r="GR124" s="210">
        <f t="shared" si="319"/>
        <v>2563.1954501718133</v>
      </c>
      <c r="GS124" s="210">
        <f t="shared" si="319"/>
        <v>2586.4797623389736</v>
      </c>
      <c r="GT124" s="210">
        <f t="shared" si="319"/>
        <v>2609.7640722002502</v>
      </c>
      <c r="GU124" s="210">
        <f t="shared" si="319"/>
        <v>2633.0483797576135</v>
      </c>
      <c r="GV124" s="210">
        <f t="shared" si="319"/>
        <v>2656.3326850130043</v>
      </c>
      <c r="GW124" s="210">
        <f t="shared" si="319"/>
        <v>2679.6169879683353</v>
      </c>
      <c r="GX124" s="210">
        <f t="shared" si="319"/>
        <v>2702.9012886254914</v>
      </c>
      <c r="GY124" s="210">
        <f t="shared" si="319"/>
        <v>2726.185586986328</v>
      </c>
      <c r="GZ124" s="210">
        <f t="shared" si="319"/>
        <v>2749.4698830526727</v>
      </c>
      <c r="HA124" s="210">
        <f t="shared" si="319"/>
        <v>2772.7541768263245</v>
      </c>
      <c r="HB124" s="210">
        <f t="shared" si="319"/>
        <v>2796.0384683090533</v>
      </c>
      <c r="HC124" s="210">
        <f t="shared" si="319"/>
        <v>2819.3227575026021</v>
      </c>
      <c r="HD124" s="210">
        <f t="shared" si="319"/>
        <v>2842.607044408684</v>
      </c>
      <c r="HE124" s="210">
        <f t="shared" si="319"/>
        <v>2865.8913290289856</v>
      </c>
      <c r="HF124" s="210">
        <f t="shared" si="319"/>
        <v>2889.1756113651631</v>
      </c>
      <c r="HG124" s="210">
        <f t="shared" si="319"/>
        <v>2912.4598914188459</v>
      </c>
      <c r="HH124" s="210">
        <f t="shared" si="319"/>
        <v>2935.7441691916342</v>
      </c>
      <c r="HI124" s="210">
        <f t="shared" si="319"/>
        <v>2959.028444685101</v>
      </c>
      <c r="HJ124" s="210">
        <f t="shared" si="319"/>
        <v>2982.3127179007902</v>
      </c>
      <c r="HK124" s="210">
        <f t="shared" si="319"/>
        <v>3005.5969888402183</v>
      </c>
      <c r="HL124" s="210">
        <f t="shared" si="319"/>
        <v>3028.8812575048719</v>
      </c>
      <c r="HM124" s="210">
        <f t="shared" si="319"/>
        <v>3052.1655238962117</v>
      </c>
      <c r="HN124" s="210">
        <f t="shared" si="319"/>
        <v>3075.4497880156687</v>
      </c>
      <c r="HO124" s="210">
        <f t="shared" si="319"/>
        <v>3098.7340498646463</v>
      </c>
      <c r="HP124" s="210">
        <f t="shared" si="319"/>
        <v>3122.0183094445201</v>
      </c>
      <c r="HQ124" s="210">
        <f t="shared" si="319"/>
        <v>3145.3025667566367</v>
      </c>
      <c r="HR124" s="210">
        <f t="shared" si="319"/>
        <v>3168.5868218023152</v>
      </c>
      <c r="HS124" s="210">
        <f t="shared" si="319"/>
        <v>3191.8710745828466</v>
      </c>
      <c r="HT124" s="210">
        <f t="shared" si="319"/>
        <v>3215.1553250994943</v>
      </c>
      <c r="HU124" s="210">
        <f t="shared" si="319"/>
        <v>3238.4395733534921</v>
      </c>
      <c r="HV124" s="210">
        <f t="shared" si="319"/>
        <v>3261.723819346048</v>
      </c>
      <c r="HW124" s="210">
        <f t="shared" si="319"/>
        <v>3285.00806307834</v>
      </c>
      <c r="HX124" s="210">
        <f t="shared" si="319"/>
        <v>3308.2923045515199</v>
      </c>
      <c r="HY124" s="210">
        <f t="shared" si="319"/>
        <v>3331.5765437667096</v>
      </c>
      <c r="HZ124" s="210">
        <f t="shared" si="319"/>
        <v>3354.8607807250046</v>
      </c>
      <c r="IA124" s="210">
        <f t="shared" si="319"/>
        <v>3378.1450154274717</v>
      </c>
      <c r="IB124" s="210">
        <f t="shared" si="319"/>
        <v>3401.4292478751499</v>
      </c>
      <c r="IC124" s="210">
        <f t="shared" si="319"/>
        <v>3424.7134780690508</v>
      </c>
      <c r="ID124" s="210">
        <f t="shared" si="319"/>
        <v>3447.9977060101573</v>
      </c>
      <c r="IE124" s="210">
        <f t="shared" si="319"/>
        <v>3471.2819316994246</v>
      </c>
      <c r="IF124" s="210">
        <f t="shared" si="319"/>
        <v>3494.5661551377807</v>
      </c>
      <c r="IG124" s="210">
        <f t="shared" si="319"/>
        <v>3517.8503763261247</v>
      </c>
      <c r="IH124" s="210">
        <f t="shared" si="319"/>
        <v>3541.1345952653282</v>
      </c>
      <c r="II124" s="210">
        <f t="shared" si="319"/>
        <v>3564.4188119562355</v>
      </c>
      <c r="IJ124" s="210">
        <f t="shared" si="319"/>
        <v>3587.7030263996626</v>
      </c>
      <c r="IK124" s="210">
        <f t="shared" si="319"/>
        <v>3610.9872385963977</v>
      </c>
      <c r="IL124" s="210">
        <f t="shared" si="319"/>
        <v>3634.2714485472002</v>
      </c>
      <c r="IM124" s="210">
        <f t="shared" si="319"/>
        <v>3657.5556562528041</v>
      </c>
      <c r="IN124" s="210">
        <f t="shared" si="319"/>
        <v>3680.8398617139137</v>
      </c>
      <c r="IO124" s="210">
        <f t="shared" si="319"/>
        <v>3704.1240649312058</v>
      </c>
      <c r="IP124" s="210">
        <f t="shared" si="319"/>
        <v>3727.4082659053302</v>
      </c>
      <c r="IQ124" s="210">
        <f t="shared" si="319"/>
        <v>3750.6924646369071</v>
      </c>
      <c r="IR124" s="210">
        <f t="shared" si="319"/>
        <v>3773.9766611265313</v>
      </c>
    </row>
    <row r="125" spans="1:252" s="7" customFormat="1" hidden="1" x14ac:dyDescent="0.25">
      <c r="A125" s="173"/>
      <c r="B125" s="200"/>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211"/>
      <c r="BE125" s="211"/>
      <c r="BF125" s="211"/>
      <c r="BG125" s="211"/>
      <c r="BH125" s="211"/>
      <c r="BI125" s="211"/>
      <c r="BJ125" s="211"/>
      <c r="BK125" s="211"/>
      <c r="BL125" s="211"/>
      <c r="BM125" s="211"/>
      <c r="BN125" s="211"/>
      <c r="BO125" s="211"/>
      <c r="BP125" s="211"/>
      <c r="BQ125" s="211"/>
      <c r="BR125" s="211"/>
      <c r="BS125" s="211"/>
      <c r="BT125" s="211"/>
      <c r="BU125" s="211"/>
      <c r="BV125" s="211"/>
      <c r="BW125" s="211"/>
      <c r="BX125" s="211"/>
      <c r="BY125" s="211"/>
      <c r="BZ125" s="211"/>
      <c r="CA125" s="211"/>
      <c r="CB125" s="211"/>
      <c r="CC125" s="211"/>
      <c r="CD125" s="211"/>
      <c r="CE125" s="211"/>
      <c r="CF125" s="211"/>
      <c r="CG125" s="211"/>
      <c r="CH125" s="211"/>
      <c r="CI125" s="211"/>
      <c r="CJ125" s="211"/>
      <c r="CK125" s="211"/>
      <c r="CL125" s="211"/>
      <c r="CM125" s="211"/>
      <c r="CN125" s="211"/>
      <c r="CO125" s="211"/>
      <c r="CP125" s="211"/>
      <c r="CQ125" s="211"/>
      <c r="CR125" s="211"/>
      <c r="CS125" s="211"/>
      <c r="CT125" s="211"/>
      <c r="CU125" s="211"/>
      <c r="CV125" s="211"/>
      <c r="CW125" s="211"/>
      <c r="CX125" s="211"/>
      <c r="CY125" s="211"/>
      <c r="CZ125" s="211"/>
      <c r="DA125" s="211"/>
      <c r="DB125" s="211"/>
      <c r="DC125" s="211"/>
      <c r="DD125" s="211"/>
      <c r="DE125" s="211"/>
      <c r="DF125" s="211"/>
      <c r="DG125" s="211"/>
      <c r="DH125" s="211"/>
      <c r="DI125" s="211"/>
      <c r="DJ125" s="211"/>
      <c r="DK125" s="211"/>
      <c r="DL125" s="211"/>
      <c r="DM125" s="211"/>
      <c r="DN125" s="211"/>
      <c r="DO125" s="211"/>
      <c r="DP125" s="211"/>
      <c r="DQ125" s="211"/>
      <c r="DR125" s="211"/>
      <c r="DS125" s="211"/>
      <c r="DT125" s="211"/>
      <c r="DU125" s="211"/>
      <c r="DV125" s="211"/>
      <c r="DW125" s="211"/>
      <c r="DX125" s="211"/>
      <c r="DY125" s="211"/>
      <c r="DZ125" s="211"/>
      <c r="EA125" s="211"/>
      <c r="EB125" s="211"/>
      <c r="EC125" s="211"/>
      <c r="ED125" s="211"/>
      <c r="EE125" s="211"/>
      <c r="EF125" s="211"/>
      <c r="EG125" s="211"/>
      <c r="EH125" s="211"/>
      <c r="EI125" s="211"/>
      <c r="EJ125" s="211"/>
      <c r="EK125" s="211"/>
      <c r="EL125" s="211"/>
      <c r="EM125" s="211"/>
      <c r="EN125" s="211"/>
      <c r="EO125" s="211"/>
      <c r="EP125" s="211"/>
      <c r="EQ125" s="211"/>
      <c r="ER125" s="211"/>
      <c r="ES125" s="211"/>
      <c r="ET125" s="211"/>
      <c r="EU125" s="211"/>
      <c r="EV125" s="211"/>
      <c r="EW125" s="211"/>
      <c r="EX125" s="211"/>
      <c r="EY125" s="211"/>
      <c r="EZ125" s="211"/>
      <c r="FA125" s="211"/>
      <c r="FB125" s="211"/>
      <c r="FC125" s="211"/>
      <c r="FD125" s="211"/>
      <c r="FE125" s="211"/>
      <c r="FF125" s="211"/>
      <c r="FG125" s="211"/>
      <c r="FH125" s="211"/>
      <c r="FI125" s="211"/>
      <c r="FJ125" s="211"/>
      <c r="FK125" s="211"/>
      <c r="FL125" s="211"/>
      <c r="FM125" s="211"/>
      <c r="FN125" s="211"/>
      <c r="FO125" s="211"/>
      <c r="FP125" s="211"/>
      <c r="FQ125" s="211"/>
      <c r="FR125" s="211"/>
      <c r="FS125" s="211"/>
      <c r="FT125" s="211"/>
      <c r="FU125" s="211"/>
      <c r="FV125" s="211"/>
      <c r="FW125" s="211"/>
      <c r="FX125" s="211"/>
      <c r="FY125" s="211"/>
      <c r="FZ125" s="211"/>
      <c r="GA125" s="211"/>
      <c r="GB125" s="211"/>
      <c r="GC125" s="211"/>
      <c r="GD125" s="211"/>
      <c r="GE125" s="211"/>
      <c r="GF125" s="211"/>
      <c r="GG125" s="211"/>
      <c r="GH125" s="211"/>
      <c r="GI125" s="211"/>
      <c r="GJ125" s="211"/>
      <c r="GK125" s="211"/>
      <c r="GL125" s="211"/>
      <c r="GM125" s="211"/>
      <c r="GN125" s="211"/>
      <c r="GO125" s="211"/>
      <c r="GP125" s="211"/>
      <c r="GQ125" s="211"/>
      <c r="GR125" s="211"/>
      <c r="GS125" s="211"/>
      <c r="GT125" s="211"/>
      <c r="GU125" s="211"/>
      <c r="GV125" s="211"/>
      <c r="GW125" s="211"/>
      <c r="GX125" s="211"/>
      <c r="GY125" s="211"/>
      <c r="GZ125" s="211"/>
      <c r="HA125" s="211"/>
      <c r="HB125" s="211"/>
      <c r="HC125" s="211"/>
      <c r="HD125" s="211"/>
      <c r="HE125" s="211"/>
      <c r="HF125" s="211"/>
      <c r="HG125" s="211"/>
      <c r="HH125" s="211"/>
      <c r="HI125" s="211"/>
      <c r="HJ125" s="211"/>
      <c r="HK125" s="211"/>
      <c r="HL125" s="211"/>
      <c r="HM125" s="211"/>
      <c r="HN125" s="211"/>
      <c r="HO125" s="211"/>
      <c r="HP125" s="211"/>
      <c r="HQ125" s="211"/>
      <c r="HR125" s="211"/>
      <c r="HS125" s="211"/>
      <c r="HT125" s="211"/>
      <c r="HU125" s="211"/>
      <c r="HV125" s="211"/>
      <c r="HW125" s="211"/>
      <c r="HX125" s="211"/>
      <c r="HY125" s="211"/>
      <c r="HZ125" s="211"/>
      <c r="IA125" s="211"/>
      <c r="IB125" s="211"/>
      <c r="IC125" s="211"/>
      <c r="ID125" s="211"/>
      <c r="IE125" s="211"/>
      <c r="IF125" s="211"/>
      <c r="IG125" s="211"/>
      <c r="IH125" s="211"/>
      <c r="II125" s="211"/>
      <c r="IJ125" s="211"/>
      <c r="IK125" s="211"/>
      <c r="IL125" s="211"/>
      <c r="IM125" s="211"/>
      <c r="IN125" s="211"/>
      <c r="IO125" s="211"/>
      <c r="IP125" s="211"/>
      <c r="IQ125" s="211"/>
      <c r="IR125" s="212"/>
    </row>
    <row r="126" spans="1:252" s="7" customFormat="1" hidden="1" x14ac:dyDescent="0.25">
      <c r="A126" s="164"/>
      <c r="B126" s="45"/>
      <c r="C126" s="69">
        <f>IF(C107&lt;0,180+DEGREES(ATAN(C118/C107)),DEGREES(ATAN(C118/C107)))</f>
        <v>0</v>
      </c>
      <c r="D126" s="69">
        <f t="shared" ref="D126:BO126" si="320">IF(D107&lt;0,180+DEGREES(ATAN(D118/D107)),DEGREES(ATAN(D118/D107)))</f>
        <v>2.9204919890701043E-2</v>
      </c>
      <c r="E126" s="69">
        <f t="shared" si="320"/>
        <v>9.7415672442520418E-2</v>
      </c>
      <c r="F126" s="69">
        <f t="shared" si="320"/>
        <v>0.20486816612137446</v>
      </c>
      <c r="G126" s="69">
        <f t="shared" si="320"/>
        <v>0.35183118911281797</v>
      </c>
      <c r="H126" s="69">
        <f t="shared" si="320"/>
        <v>0.53860655615023389</v>
      </c>
      <c r="I126" s="69">
        <f t="shared" si="320"/>
        <v>0.76552915786124798</v>
      </c>
      <c r="J126" s="69">
        <f t="shared" si="320"/>
        <v>1.0329669129110299</v>
      </c>
      <c r="K126" s="69">
        <f t="shared" si="320"/>
        <v>1.3413206207130042</v>
      </c>
      <c r="L126" s="69">
        <f t="shared" si="320"/>
        <v>1.691023701605044</v>
      </c>
      <c r="M126" s="69">
        <f t="shared" si="320"/>
        <v>2.0825418445163053</v>
      </c>
      <c r="N126" s="69">
        <f t="shared" si="320"/>
        <v>2.5163725047498811</v>
      </c>
      <c r="O126" s="69">
        <f t="shared" si="320"/>
        <v>2.9930442912752397</v>
      </c>
      <c r="P126" s="69">
        <f t="shared" si="320"/>
        <v>3.5131162067487391</v>
      </c>
      <c r="Q126" s="69">
        <f t="shared" si="320"/>
        <v>4.0771766125920594</v>
      </c>
      <c r="R126" s="69">
        <f t="shared" si="320"/>
        <v>4.6858422140791616</v>
      </c>
      <c r="S126" s="69">
        <f t="shared" si="320"/>
        <v>5.3397567244953059</v>
      </c>
      <c r="T126" s="69">
        <f t="shared" si="320"/>
        <v>6.0395892053631721</v>
      </c>
      <c r="U126" s="69">
        <f t="shared" si="320"/>
        <v>6.7860321532290468</v>
      </c>
      <c r="V126" s="69">
        <f t="shared" si="320"/>
        <v>7.5797994693384672</v>
      </c>
      <c r="W126" s="69">
        <f t="shared" si="320"/>
        <v>8.4216240531192987</v>
      </c>
      <c r="X126" s="69">
        <f t="shared" si="320"/>
        <v>9.3122547344704145</v>
      </c>
      <c r="Y126" s="69">
        <f t="shared" si="320"/>
        <v>10.252452883736144</v>
      </c>
      <c r="Z126" s="69">
        <f t="shared" si="320"/>
        <v>11.242989008993291</v>
      </c>
      <c r="AA126" s="69">
        <f t="shared" si="320"/>
        <v>12.284638129707346</v>
      </c>
      <c r="AB126" s="69">
        <f t="shared" si="320"/>
        <v>13.378175511004988</v>
      </c>
      <c r="AC126" s="69">
        <f t="shared" si="320"/>
        <v>14.524369946938672</v>
      </c>
      <c r="AD126" s="69">
        <f t="shared" si="320"/>
        <v>15.723978913661398</v>
      </c>
      <c r="AE126" s="69">
        <f t="shared" si="320"/>
        <v>16.977742219621433</v>
      </c>
      <c r="AF126" s="69">
        <f t="shared" si="320"/>
        <v>18.286371198698411</v>
      </c>
      <c r="AG126" s="69">
        <f t="shared" si="320"/>
        <v>19.650546232669324</v>
      </c>
      <c r="AH126" s="69">
        <f t="shared" si="320"/>
        <v>21.070899839234634</v>
      </c>
      <c r="AI126" s="69">
        <f t="shared" si="320"/>
        <v>22.548015652060883</v>
      </c>
      <c r="AJ126" s="69">
        <f t="shared" si="320"/>
        <v>24.082409662814445</v>
      </c>
      <c r="AK126" s="69">
        <f t="shared" si="320"/>
        <v>25.674521602832041</v>
      </c>
      <c r="AL126" s="69">
        <f t="shared" si="320"/>
        <v>27.324708339058848</v>
      </c>
      <c r="AM126" s="69">
        <f t="shared" si="320"/>
        <v>29.033221157692232</v>
      </c>
      <c r="AN126" s="69">
        <f t="shared" si="320"/>
        <v>30.800203773860538</v>
      </c>
      <c r="AO126" s="69">
        <f t="shared" si="320"/>
        <v>32.625666073091217</v>
      </c>
      <c r="AP126" s="69">
        <f t="shared" si="320"/>
        <v>34.509479924702141</v>
      </c>
      <c r="AQ126" s="69">
        <f t="shared" si="320"/>
        <v>36.451366741283778</v>
      </c>
      <c r="AR126" s="69">
        <f t="shared" si="320"/>
        <v>38.450874763483718</v>
      </c>
      <c r="AS126" s="69">
        <f t="shared" si="320"/>
        <v>40.507374584576212</v>
      </c>
      <c r="AT126" s="69">
        <f t="shared" si="320"/>
        <v>42.620040986873271</v>
      </c>
      <c r="AU126" s="69">
        <f t="shared" si="320"/>
        <v>44.787852571877607</v>
      </c>
      <c r="AV126" s="69">
        <f t="shared" si="320"/>
        <v>47.009552855844689</v>
      </c>
      <c r="AW126" s="69">
        <f t="shared" si="320"/>
        <v>49.283670587441854</v>
      </c>
      <c r="AX126" s="69">
        <f t="shared" si="320"/>
        <v>51.608476926466082</v>
      </c>
      <c r="AY126" s="69">
        <f t="shared" si="320"/>
        <v>53.871175450283474</v>
      </c>
      <c r="AZ126" s="69">
        <f t="shared" si="320"/>
        <v>55.997537939193556</v>
      </c>
      <c r="BA126" s="69">
        <f t="shared" si="320"/>
        <v>57.991155990432112</v>
      </c>
      <c r="BB126" s="69">
        <f t="shared" si="320"/>
        <v>58.498777261969479</v>
      </c>
      <c r="BC126" s="69">
        <f t="shared" si="320"/>
        <v>58.9490666969104</v>
      </c>
      <c r="BD126" s="69">
        <f t="shared" si="320"/>
        <v>59.403992310661728</v>
      </c>
      <c r="BE126" s="69">
        <f t="shared" si="320"/>
        <v>59.863551003919781</v>
      </c>
      <c r="BF126" s="69">
        <f t="shared" si="320"/>
        <v>60.327748047294392</v>
      </c>
      <c r="BG126" s="69">
        <f t="shared" si="320"/>
        <v>60.796586306497609</v>
      </c>
      <c r="BH126" s="69">
        <f t="shared" si="320"/>
        <v>61.270066142653668</v>
      </c>
      <c r="BI126" s="69">
        <f t="shared" si="320"/>
        <v>61.74818531239837</v>
      </c>
      <c r="BJ126" s="69">
        <f t="shared" si="320"/>
        <v>62.230938868041335</v>
      </c>
      <c r="BK126" s="69">
        <f t="shared" si="320"/>
        <v>62.718319058083679</v>
      </c>
      <c r="BL126" s="69">
        <f t="shared" si="320"/>
        <v>63.210303576755337</v>
      </c>
      <c r="BM126" s="69">
        <f t="shared" si="320"/>
        <v>63.990803320382852</v>
      </c>
      <c r="BN126" s="69">
        <f t="shared" si="320"/>
        <v>64.757423945288423</v>
      </c>
      <c r="BO126" s="69">
        <f t="shared" si="320"/>
        <v>65.509952831352308</v>
      </c>
      <c r="BP126" s="69">
        <f t="shared" ref="BP126:EA126" si="321">IF(BP107&lt;0,180+DEGREES(ATAN(BP118/BP107)),DEGREES(ATAN(BP118/BP107)))</f>
        <v>66.248173970625899</v>
      </c>
      <c r="BQ126" s="69">
        <f t="shared" si="321"/>
        <v>66.971938315208249</v>
      </c>
      <c r="BR126" s="69">
        <f t="shared" si="321"/>
        <v>67.681090297431851</v>
      </c>
      <c r="BS126" s="69">
        <f t="shared" si="321"/>
        <v>68.584737157574708</v>
      </c>
      <c r="BT126" s="69">
        <f t="shared" si="321"/>
        <v>69.47401081014398</v>
      </c>
      <c r="BU126" s="69">
        <f t="shared" si="321"/>
        <v>70.348509636769151</v>
      </c>
      <c r="BV126" s="69">
        <f t="shared" si="321"/>
        <v>71.207901086624346</v>
      </c>
      <c r="BW126" s="69">
        <f t="shared" si="321"/>
        <v>72.051882789742223</v>
      </c>
      <c r="BX126" s="69">
        <f t="shared" si="321"/>
        <v>72.880194000614708</v>
      </c>
      <c r="BY126" s="69">
        <f t="shared" si="321"/>
        <v>73.692627410220808</v>
      </c>
      <c r="BZ126" s="69">
        <f t="shared" si="321"/>
        <v>74.488988102519798</v>
      </c>
      <c r="CA126" s="69">
        <f t="shared" si="321"/>
        <v>75.269131376779427</v>
      </c>
      <c r="CB126" s="69">
        <f t="shared" si="321"/>
        <v>76.032947829413345</v>
      </c>
      <c r="CC126" s="69">
        <f t="shared" si="321"/>
        <v>76.780361498973534</v>
      </c>
      <c r="CD126" s="69">
        <f t="shared" si="321"/>
        <v>77.511327954410717</v>
      </c>
      <c r="CE126" s="69">
        <f t="shared" si="321"/>
        <v>78.225818671217638</v>
      </c>
      <c r="CF126" s="69">
        <f t="shared" si="321"/>
        <v>78.923846440278524</v>
      </c>
      <c r="CG126" s="69">
        <f t="shared" si="321"/>
        <v>79.605449759797352</v>
      </c>
      <c r="CH126" s="69">
        <f t="shared" si="321"/>
        <v>80.270677048477282</v>
      </c>
      <c r="CI126" s="69">
        <f t="shared" si="321"/>
        <v>80.919598611864302</v>
      </c>
      <c r="CJ126" s="69">
        <f t="shared" si="321"/>
        <v>81.552318788371878</v>
      </c>
      <c r="CK126" s="69">
        <f t="shared" si="321"/>
        <v>82.168960208991621</v>
      </c>
      <c r="CL126" s="69">
        <f t="shared" si="321"/>
        <v>82.769634026462626</v>
      </c>
      <c r="CM126" s="69">
        <f t="shared" si="321"/>
        <v>83.354494573023658</v>
      </c>
      <c r="CN126" s="69">
        <f t="shared" si="321"/>
        <v>83.923695481141138</v>
      </c>
      <c r="CO126" s="69">
        <f t="shared" si="321"/>
        <v>84.477402378633428</v>
      </c>
      <c r="CP126" s="69">
        <f t="shared" si="321"/>
        <v>85.015791510038312</v>
      </c>
      <c r="CQ126" s="69">
        <f t="shared" si="321"/>
        <v>85.539034292817334</v>
      </c>
      <c r="CR126" s="69">
        <f t="shared" si="321"/>
        <v>86.047324560293859</v>
      </c>
      <c r="CS126" s="69">
        <f t="shared" si="321"/>
        <v>86.540863135410419</v>
      </c>
      <c r="CT126" s="69">
        <f t="shared" si="321"/>
        <v>87.019856778009711</v>
      </c>
      <c r="CU126" s="69">
        <f t="shared" si="321"/>
        <v>87.25351884395549</v>
      </c>
      <c r="CV126" s="69">
        <f t="shared" si="321"/>
        <v>87.475976057428355</v>
      </c>
      <c r="CW126" s="69">
        <f t="shared" si="321"/>
        <v>87.687409373756282</v>
      </c>
      <c r="CX126" s="69">
        <f t="shared" si="321"/>
        <v>87.887981355987804</v>
      </c>
      <c r="CY126" s="69">
        <f t="shared" si="321"/>
        <v>88.077878979896113</v>
      </c>
      <c r="CZ126" s="69">
        <f t="shared" si="321"/>
        <v>88.257270615027522</v>
      </c>
      <c r="DA126" s="69">
        <f t="shared" si="321"/>
        <v>88.426306258276284</v>
      </c>
      <c r="DB126" s="69">
        <f t="shared" si="321"/>
        <v>88.585146197009806</v>
      </c>
      <c r="DC126" s="69">
        <f t="shared" si="321"/>
        <v>88.733932434214253</v>
      </c>
      <c r="DD126" s="69">
        <f t="shared" si="321"/>
        <v>88.872817380334482</v>
      </c>
      <c r="DE126" s="69">
        <f t="shared" si="321"/>
        <v>89.001921092014854</v>
      </c>
      <c r="DF126" s="69">
        <f t="shared" si="321"/>
        <v>89.121374414509773</v>
      </c>
      <c r="DG126" s="69">
        <f t="shared" si="321"/>
        <v>89.23130464642189</v>
      </c>
      <c r="DH126" s="69">
        <f t="shared" si="321"/>
        <v>89.331821437648642</v>
      </c>
      <c r="DI126" s="69">
        <f t="shared" si="321"/>
        <v>89.423031328611856</v>
      </c>
      <c r="DJ126" s="69">
        <f t="shared" si="321"/>
        <v>89.50505206585791</v>
      </c>
      <c r="DK126" s="69">
        <f t="shared" si="321"/>
        <v>89.577955698149296</v>
      </c>
      <c r="DL126" s="69">
        <f t="shared" si="321"/>
        <v>89.641840396605332</v>
      </c>
      <c r="DM126" s="69">
        <f t="shared" si="321"/>
        <v>89.696801727246466</v>
      </c>
      <c r="DN126" s="69">
        <f t="shared" si="321"/>
        <v>89.742890214699258</v>
      </c>
      <c r="DO126" s="69">
        <f t="shared" si="321"/>
        <v>89.780197366514244</v>
      </c>
      <c r="DP126" s="69">
        <f t="shared" si="321"/>
        <v>89.808769966896165</v>
      </c>
      <c r="DQ126" s="69">
        <f t="shared" si="321"/>
        <v>89.828653544756335</v>
      </c>
      <c r="DR126" s="69">
        <f t="shared" si="321"/>
        <v>89.839906739453639</v>
      </c>
      <c r="DS126" s="69">
        <f t="shared" si="321"/>
        <v>89.8425728734681</v>
      </c>
      <c r="DT126" s="69">
        <f t="shared" si="321"/>
        <v>89.836680406175972</v>
      </c>
      <c r="DU126" s="69">
        <f t="shared" si="321"/>
        <v>89.822243407943873</v>
      </c>
      <c r="DV126" s="69">
        <f t="shared" si="321"/>
        <v>89.799276229031364</v>
      </c>
      <c r="DW126" s="69">
        <f t="shared" si="321"/>
        <v>89.767793753153029</v>
      </c>
      <c r="DX126" s="69">
        <f t="shared" si="321"/>
        <v>89.727783337169981</v>
      </c>
      <c r="DY126" s="69">
        <f t="shared" si="321"/>
        <v>89.679233981814065</v>
      </c>
      <c r="DZ126" s="69">
        <f t="shared" si="321"/>
        <v>89.622122507504741</v>
      </c>
      <c r="EA126" s="69">
        <f t="shared" si="321"/>
        <v>89.556428356774745</v>
      </c>
      <c r="EB126" s="69">
        <f t="shared" ref="EB126:GM126" si="322">IF(EB107&lt;0,180+DEGREES(ATAN(EB118/EB107)),DEGREES(ATAN(EB118/EB107)))</f>
        <v>89.482091556999819</v>
      </c>
      <c r="EC126" s="69">
        <f t="shared" si="322"/>
        <v>89.399042353107362</v>
      </c>
      <c r="ED126" s="69">
        <f t="shared" si="322"/>
        <v>89.592647041728497</v>
      </c>
      <c r="EE126" s="69">
        <f t="shared" si="322"/>
        <v>89.77723695831564</v>
      </c>
      <c r="EF126" s="69">
        <f t="shared" si="322"/>
        <v>89.952944871569429</v>
      </c>
      <c r="EG126" s="69">
        <f t="shared" si="322"/>
        <v>90.107167848537571</v>
      </c>
      <c r="EH126" s="69">
        <f t="shared" si="322"/>
        <v>90.113159900392986</v>
      </c>
      <c r="EI126" s="69">
        <f t="shared" si="322"/>
        <v>90.11875273090952</v>
      </c>
      <c r="EJ126" s="69">
        <f t="shared" si="322"/>
        <v>90.123947182317494</v>
      </c>
      <c r="EK126" s="69">
        <f t="shared" si="322"/>
        <v>90.128758504233701</v>
      </c>
      <c r="EL126" s="69">
        <f t="shared" si="322"/>
        <v>90.133173096062734</v>
      </c>
      <c r="EM126" s="69">
        <f t="shared" si="322"/>
        <v>90.137191778391767</v>
      </c>
      <c r="EN126" s="69">
        <f t="shared" si="322"/>
        <v>90.140829779433076</v>
      </c>
      <c r="EO126" s="69">
        <f t="shared" si="322"/>
        <v>90.144073476454281</v>
      </c>
      <c r="EP126" s="69">
        <f t="shared" si="322"/>
        <v>90.146923668130412</v>
      </c>
      <c r="EQ126" s="69">
        <f t="shared" si="322"/>
        <v>90.11314640862993</v>
      </c>
      <c r="ER126" s="69">
        <f t="shared" si="322"/>
        <v>90.087345479029793</v>
      </c>
      <c r="ES126" s="69">
        <f t="shared" si="322"/>
        <v>90.067545167017741</v>
      </c>
      <c r="ET126" s="69">
        <f t="shared" si="322"/>
        <v>90.052273658258144</v>
      </c>
      <c r="EU126" s="69">
        <f t="shared" si="322"/>
        <v>90.04039494279327</v>
      </c>
      <c r="EV126" s="69">
        <f t="shared" si="322"/>
        <v>90.031083277122491</v>
      </c>
      <c r="EW126" s="69">
        <f t="shared" si="322"/>
        <v>90.023688654108796</v>
      </c>
      <c r="EX126" s="69">
        <f t="shared" si="322"/>
        <v>90.017768405495829</v>
      </c>
      <c r="EY126" s="69">
        <f t="shared" si="322"/>
        <v>90.013324746554943</v>
      </c>
      <c r="EZ126" s="69">
        <f t="shared" si="322"/>
        <v>90.009992993056201</v>
      </c>
      <c r="FA126" s="69">
        <f t="shared" si="322"/>
        <v>90.007106824995731</v>
      </c>
      <c r="FB126" s="69">
        <f t="shared" si="322"/>
        <v>90.004190986379342</v>
      </c>
      <c r="FC126" s="69">
        <f t="shared" si="322"/>
        <v>90.001260316311402</v>
      </c>
      <c r="FD126" s="69">
        <f t="shared" si="322"/>
        <v>89.998315657184605</v>
      </c>
      <c r="FE126" s="69">
        <f t="shared" si="322"/>
        <v>89.998317849282614</v>
      </c>
      <c r="FF126" s="69">
        <f t="shared" si="322"/>
        <v>89.998320020543332</v>
      </c>
      <c r="FG126" s="69">
        <f t="shared" si="322"/>
        <v>89.998322170993731</v>
      </c>
      <c r="FH126" s="69">
        <f t="shared" si="322"/>
        <v>89.998324300660613</v>
      </c>
      <c r="FI126" s="69">
        <f t="shared" si="322"/>
        <v>89.998326409570438</v>
      </c>
      <c r="FJ126" s="69">
        <f t="shared" si="322"/>
        <v>89.998328497749455</v>
      </c>
      <c r="FK126" s="69">
        <f t="shared" si="322"/>
        <v>89.998330565223654</v>
      </c>
      <c r="FL126" s="69">
        <f t="shared" si="322"/>
        <v>89.998332612018743</v>
      </c>
      <c r="FM126" s="69">
        <f t="shared" si="322"/>
        <v>89.998334638160188</v>
      </c>
      <c r="FN126" s="69">
        <f t="shared" si="322"/>
        <v>89.998336643673213</v>
      </c>
      <c r="FO126" s="69">
        <f t="shared" si="322"/>
        <v>89.998338628582772</v>
      </c>
      <c r="FP126" s="69">
        <f t="shared" si="322"/>
        <v>89.998340592913564</v>
      </c>
      <c r="FQ126" s="69">
        <f t="shared" si="322"/>
        <v>89.998342536690032</v>
      </c>
      <c r="FR126" s="69">
        <f t="shared" si="322"/>
        <v>89.998344459936376</v>
      </c>
      <c r="FS126" s="69">
        <f t="shared" si="322"/>
        <v>89.998346362676543</v>
      </c>
      <c r="FT126" s="69">
        <f t="shared" si="322"/>
        <v>89.998348244934178</v>
      </c>
      <c r="FU126" s="69">
        <f t="shared" si="322"/>
        <v>89.998350106732744</v>
      </c>
      <c r="FV126" s="69">
        <f t="shared" si="322"/>
        <v>89.998351948095404</v>
      </c>
      <c r="FW126" s="69">
        <f t="shared" si="322"/>
        <v>89.998353769045096</v>
      </c>
      <c r="FX126" s="69">
        <f t="shared" si="322"/>
        <v>89.998355569604485</v>
      </c>
      <c r="FY126" s="69">
        <f t="shared" si="322"/>
        <v>89.998357349795953</v>
      </c>
      <c r="FZ126" s="69">
        <f t="shared" si="322"/>
        <v>89.998359109641726</v>
      </c>
      <c r="GA126" s="69">
        <f t="shared" si="322"/>
        <v>89.998360849163674</v>
      </c>
      <c r="GB126" s="69">
        <f t="shared" si="322"/>
        <v>89.998362568383484</v>
      </c>
      <c r="GC126" s="69">
        <f t="shared" si="322"/>
        <v>89.998364267322543</v>
      </c>
      <c r="GD126" s="69">
        <f t="shared" si="322"/>
        <v>89.998365946002039</v>
      </c>
      <c r="GE126" s="69">
        <f t="shared" si="322"/>
        <v>89.998367604442848</v>
      </c>
      <c r="GF126" s="69">
        <f t="shared" si="322"/>
        <v>89.998369242665632</v>
      </c>
      <c r="GG126" s="69">
        <f t="shared" si="322"/>
        <v>89.998370860690827</v>
      </c>
      <c r="GH126" s="69">
        <f t="shared" si="322"/>
        <v>89.998372458538569</v>
      </c>
      <c r="GI126" s="69">
        <f t="shared" si="322"/>
        <v>89.998374036228768</v>
      </c>
      <c r="GJ126" s="69">
        <f t="shared" si="322"/>
        <v>89.998375593781077</v>
      </c>
      <c r="GK126" s="69">
        <f t="shared" si="322"/>
        <v>89.998377131214895</v>
      </c>
      <c r="GL126" s="69">
        <f t="shared" si="322"/>
        <v>89.998378648549405</v>
      </c>
      <c r="GM126" s="69">
        <f t="shared" si="322"/>
        <v>89.998380145803509</v>
      </c>
      <c r="GN126" s="69">
        <f t="shared" ref="GN126:IR126" si="323">IF(GN107&lt;0,180+DEGREES(ATAN(GN118/GN107)),DEGREES(ATAN(GN118/GN107)))</f>
        <v>89.998381622995865</v>
      </c>
      <c r="GO126" s="69">
        <f t="shared" si="323"/>
        <v>89.998383080144876</v>
      </c>
      <c r="GP126" s="69">
        <f t="shared" si="323"/>
        <v>89.998384517268732</v>
      </c>
      <c r="GQ126" s="69">
        <f t="shared" si="323"/>
        <v>89.998385934385311</v>
      </c>
      <c r="GR126" s="69">
        <f t="shared" si="323"/>
        <v>89.998387331512333</v>
      </c>
      <c r="GS126" s="69">
        <f t="shared" si="323"/>
        <v>89.998388708667164</v>
      </c>
      <c r="GT126" s="69">
        <f t="shared" si="323"/>
        <v>89.998390065867</v>
      </c>
      <c r="GU126" s="69">
        <f t="shared" si="323"/>
        <v>89.998391403128778</v>
      </c>
      <c r="GV126" s="69">
        <f t="shared" si="323"/>
        <v>89.99839272046917</v>
      </c>
      <c r="GW126" s="69">
        <f t="shared" si="323"/>
        <v>89.998394017904616</v>
      </c>
      <c r="GX126" s="69">
        <f t="shared" si="323"/>
        <v>89.998395295451289</v>
      </c>
      <c r="GY126" s="69">
        <f t="shared" si="323"/>
        <v>89.998396553125133</v>
      </c>
      <c r="GZ126" s="69">
        <f t="shared" si="323"/>
        <v>89.998397790941851</v>
      </c>
      <c r="HA126" s="69">
        <f t="shared" si="323"/>
        <v>89.998399008916877</v>
      </c>
      <c r="HB126" s="69">
        <f t="shared" si="323"/>
        <v>89.998400207065416</v>
      </c>
      <c r="HC126" s="69">
        <f t="shared" si="323"/>
        <v>89.998401385402445</v>
      </c>
      <c r="HD126" s="69">
        <f t="shared" si="323"/>
        <v>89.998402543942646</v>
      </c>
      <c r="HE126" s="69">
        <f t="shared" si="323"/>
        <v>89.998403682700513</v>
      </c>
      <c r="HF126" s="69">
        <f t="shared" si="323"/>
        <v>89.998404801690228</v>
      </c>
      <c r="HG126" s="69">
        <f t="shared" si="323"/>
        <v>89.998405900925817</v>
      </c>
      <c r="HH126" s="69">
        <f t="shared" si="323"/>
        <v>89.998406980420981</v>
      </c>
      <c r="HI126" s="69">
        <f t="shared" si="323"/>
        <v>89.998408040189204</v>
      </c>
      <c r="HJ126" s="69">
        <f t="shared" si="323"/>
        <v>89.998409080243746</v>
      </c>
      <c r="HK126" s="69">
        <f t="shared" si="323"/>
        <v>89.99841010059761</v>
      </c>
      <c r="HL126" s="69">
        <f t="shared" si="323"/>
        <v>89.998411101263514</v>
      </c>
      <c r="HM126" s="69">
        <f t="shared" si="323"/>
        <v>89.998412082254021</v>
      </c>
      <c r="HN126" s="69">
        <f t="shared" si="323"/>
        <v>89.998413043581351</v>
      </c>
      <c r="HO126" s="69">
        <f t="shared" si="323"/>
        <v>89.998413985257571</v>
      </c>
      <c r="HP126" s="69">
        <f t="shared" si="323"/>
        <v>89.998414907294432</v>
      </c>
      <c r="HQ126" s="69">
        <f t="shared" si="323"/>
        <v>89.998415809703474</v>
      </c>
      <c r="HR126" s="69">
        <f t="shared" si="323"/>
        <v>89.998416692495994</v>
      </c>
      <c r="HS126" s="69">
        <f t="shared" si="323"/>
        <v>89.998417555683048</v>
      </c>
      <c r="HT126" s="69">
        <f t="shared" si="323"/>
        <v>89.998418399275465</v>
      </c>
      <c r="HU126" s="69">
        <f t="shared" si="323"/>
        <v>89.998419223283776</v>
      </c>
      <c r="HV126" s="69">
        <f t="shared" si="323"/>
        <v>89.998420027718311</v>
      </c>
      <c r="HW126" s="69">
        <f t="shared" si="323"/>
        <v>89.99842081258916</v>
      </c>
      <c r="HX126" s="69">
        <f t="shared" si="323"/>
        <v>89.998421577906171</v>
      </c>
      <c r="HY126" s="69">
        <f t="shared" si="323"/>
        <v>89.998422323678923</v>
      </c>
      <c r="HZ126" s="69">
        <f t="shared" si="323"/>
        <v>89.998423049916781</v>
      </c>
      <c r="IA126" s="69">
        <f t="shared" si="323"/>
        <v>89.998423756628853</v>
      </c>
      <c r="IB126" s="69">
        <f t="shared" si="323"/>
        <v>89.998424443824021</v>
      </c>
      <c r="IC126" s="69">
        <f t="shared" si="323"/>
        <v>89.998425111510883</v>
      </c>
      <c r="ID126" s="69">
        <f t="shared" si="323"/>
        <v>89.998425759697867</v>
      </c>
      <c r="IE126" s="69">
        <f t="shared" si="323"/>
        <v>89.998426388393099</v>
      </c>
      <c r="IF126" s="69">
        <f t="shared" si="323"/>
        <v>89.998426997604497</v>
      </c>
      <c r="IG126" s="69">
        <f t="shared" si="323"/>
        <v>89.998427587339719</v>
      </c>
      <c r="IH126" s="69">
        <f t="shared" si="323"/>
        <v>89.99842815760617</v>
      </c>
      <c r="II126" s="69">
        <f t="shared" si="323"/>
        <v>89.998428708411055</v>
      </c>
      <c r="IJ126" s="69">
        <f t="shared" si="323"/>
        <v>89.998429239761307</v>
      </c>
      <c r="IK126" s="69">
        <f t="shared" si="323"/>
        <v>89.998429751663622</v>
      </c>
      <c r="IL126" s="69">
        <f t="shared" si="323"/>
        <v>89.998430244124464</v>
      </c>
      <c r="IM126" s="69">
        <f t="shared" si="323"/>
        <v>89.998430717150043</v>
      </c>
      <c r="IN126" s="69">
        <f t="shared" si="323"/>
        <v>89.998431170746358</v>
      </c>
      <c r="IO126" s="69">
        <f t="shared" si="323"/>
        <v>89.998431604919119</v>
      </c>
      <c r="IP126" s="69">
        <f t="shared" si="323"/>
        <v>89.998432019673857</v>
      </c>
      <c r="IQ126" s="69">
        <f t="shared" si="323"/>
        <v>89.998432415015785</v>
      </c>
      <c r="IR126" s="213">
        <f t="shared" si="323"/>
        <v>89.998432790949948</v>
      </c>
    </row>
    <row r="127" spans="1:252" s="7" customFormat="1" hidden="1" x14ac:dyDescent="0.25">
      <c r="A127" s="164"/>
      <c r="B127" s="45"/>
      <c r="C127" s="69">
        <f>IF(C107=0,90,C126)</f>
        <v>0</v>
      </c>
      <c r="D127" s="69">
        <f t="shared" ref="D127:BO127" si="324">IF(D107=0,90,D126)</f>
        <v>2.9204919890701043E-2</v>
      </c>
      <c r="E127" s="69">
        <f t="shared" si="324"/>
        <v>9.7415672442520418E-2</v>
      </c>
      <c r="F127" s="69">
        <f t="shared" si="324"/>
        <v>0.20486816612137446</v>
      </c>
      <c r="G127" s="69">
        <f t="shared" si="324"/>
        <v>0.35183118911281797</v>
      </c>
      <c r="H127" s="69">
        <f t="shared" si="324"/>
        <v>0.53860655615023389</v>
      </c>
      <c r="I127" s="69">
        <f t="shared" si="324"/>
        <v>0.76552915786124798</v>
      </c>
      <c r="J127" s="69">
        <f t="shared" si="324"/>
        <v>1.0329669129110299</v>
      </c>
      <c r="K127" s="69">
        <f t="shared" si="324"/>
        <v>1.3413206207130042</v>
      </c>
      <c r="L127" s="69">
        <f t="shared" si="324"/>
        <v>1.691023701605044</v>
      </c>
      <c r="M127" s="69">
        <f t="shared" si="324"/>
        <v>2.0825418445163053</v>
      </c>
      <c r="N127" s="69">
        <f t="shared" si="324"/>
        <v>2.5163725047498811</v>
      </c>
      <c r="O127" s="69">
        <f t="shared" si="324"/>
        <v>2.9930442912752397</v>
      </c>
      <c r="P127" s="69">
        <f t="shared" si="324"/>
        <v>3.5131162067487391</v>
      </c>
      <c r="Q127" s="69">
        <f t="shared" si="324"/>
        <v>4.0771766125920594</v>
      </c>
      <c r="R127" s="69">
        <f t="shared" si="324"/>
        <v>4.6858422140791616</v>
      </c>
      <c r="S127" s="69">
        <f t="shared" si="324"/>
        <v>5.3397567244953059</v>
      </c>
      <c r="T127" s="69">
        <f t="shared" si="324"/>
        <v>6.0395892053631721</v>
      </c>
      <c r="U127" s="69">
        <f t="shared" si="324"/>
        <v>6.7860321532290468</v>
      </c>
      <c r="V127" s="69">
        <f t="shared" si="324"/>
        <v>7.5797994693384672</v>
      </c>
      <c r="W127" s="69">
        <f t="shared" si="324"/>
        <v>8.4216240531192987</v>
      </c>
      <c r="X127" s="69">
        <f t="shared" si="324"/>
        <v>9.3122547344704145</v>
      </c>
      <c r="Y127" s="69">
        <f t="shared" si="324"/>
        <v>10.252452883736144</v>
      </c>
      <c r="Z127" s="69">
        <f t="shared" si="324"/>
        <v>11.242989008993291</v>
      </c>
      <c r="AA127" s="69">
        <f t="shared" si="324"/>
        <v>12.284638129707346</v>
      </c>
      <c r="AB127" s="69">
        <f t="shared" si="324"/>
        <v>13.378175511004988</v>
      </c>
      <c r="AC127" s="69">
        <f t="shared" si="324"/>
        <v>14.524369946938672</v>
      </c>
      <c r="AD127" s="69">
        <f t="shared" si="324"/>
        <v>15.723978913661398</v>
      </c>
      <c r="AE127" s="69">
        <f t="shared" si="324"/>
        <v>16.977742219621433</v>
      </c>
      <c r="AF127" s="69">
        <f t="shared" si="324"/>
        <v>18.286371198698411</v>
      </c>
      <c r="AG127" s="69">
        <f t="shared" si="324"/>
        <v>19.650546232669324</v>
      </c>
      <c r="AH127" s="69">
        <f t="shared" si="324"/>
        <v>21.070899839234634</v>
      </c>
      <c r="AI127" s="69">
        <f t="shared" si="324"/>
        <v>22.548015652060883</v>
      </c>
      <c r="AJ127" s="69">
        <f t="shared" si="324"/>
        <v>24.082409662814445</v>
      </c>
      <c r="AK127" s="69">
        <f t="shared" si="324"/>
        <v>25.674521602832041</v>
      </c>
      <c r="AL127" s="69">
        <f t="shared" si="324"/>
        <v>27.324708339058848</v>
      </c>
      <c r="AM127" s="69">
        <f t="shared" si="324"/>
        <v>29.033221157692232</v>
      </c>
      <c r="AN127" s="69">
        <f t="shared" si="324"/>
        <v>30.800203773860538</v>
      </c>
      <c r="AO127" s="69">
        <f t="shared" si="324"/>
        <v>32.625666073091217</v>
      </c>
      <c r="AP127" s="69">
        <f t="shared" si="324"/>
        <v>34.509479924702141</v>
      </c>
      <c r="AQ127" s="69">
        <f t="shared" si="324"/>
        <v>36.451366741283778</v>
      </c>
      <c r="AR127" s="69">
        <f t="shared" si="324"/>
        <v>38.450874763483718</v>
      </c>
      <c r="AS127" s="69">
        <f t="shared" si="324"/>
        <v>40.507374584576212</v>
      </c>
      <c r="AT127" s="69">
        <f t="shared" si="324"/>
        <v>42.620040986873271</v>
      </c>
      <c r="AU127" s="69">
        <f t="shared" si="324"/>
        <v>44.787852571877607</v>
      </c>
      <c r="AV127" s="69">
        <f t="shared" si="324"/>
        <v>47.009552855844689</v>
      </c>
      <c r="AW127" s="69">
        <f t="shared" si="324"/>
        <v>49.283670587441854</v>
      </c>
      <c r="AX127" s="69">
        <f t="shared" si="324"/>
        <v>51.608476926466082</v>
      </c>
      <c r="AY127" s="69">
        <f t="shared" si="324"/>
        <v>53.871175450283474</v>
      </c>
      <c r="AZ127" s="69">
        <f t="shared" si="324"/>
        <v>55.997537939193556</v>
      </c>
      <c r="BA127" s="69">
        <f t="shared" si="324"/>
        <v>57.991155990432112</v>
      </c>
      <c r="BB127" s="69">
        <f t="shared" si="324"/>
        <v>58.498777261969479</v>
      </c>
      <c r="BC127" s="69">
        <f t="shared" si="324"/>
        <v>58.9490666969104</v>
      </c>
      <c r="BD127" s="69">
        <f t="shared" si="324"/>
        <v>59.403992310661728</v>
      </c>
      <c r="BE127" s="69">
        <f t="shared" si="324"/>
        <v>59.863551003919781</v>
      </c>
      <c r="BF127" s="69">
        <f t="shared" si="324"/>
        <v>60.327748047294392</v>
      </c>
      <c r="BG127" s="69">
        <f t="shared" si="324"/>
        <v>60.796586306497609</v>
      </c>
      <c r="BH127" s="69">
        <f t="shared" si="324"/>
        <v>61.270066142653668</v>
      </c>
      <c r="BI127" s="69">
        <f t="shared" si="324"/>
        <v>61.74818531239837</v>
      </c>
      <c r="BJ127" s="69">
        <f t="shared" si="324"/>
        <v>62.230938868041335</v>
      </c>
      <c r="BK127" s="69">
        <f t="shared" si="324"/>
        <v>62.718319058083679</v>
      </c>
      <c r="BL127" s="69">
        <f t="shared" si="324"/>
        <v>63.210303576755337</v>
      </c>
      <c r="BM127" s="69">
        <f t="shared" si="324"/>
        <v>63.990803320382852</v>
      </c>
      <c r="BN127" s="69">
        <f t="shared" si="324"/>
        <v>64.757423945288423</v>
      </c>
      <c r="BO127" s="69">
        <f t="shared" si="324"/>
        <v>65.509952831352308</v>
      </c>
      <c r="BP127" s="69">
        <f t="shared" ref="BP127:EA127" si="325">IF(BP107=0,90,BP126)</f>
        <v>66.248173970625899</v>
      </c>
      <c r="BQ127" s="69">
        <f t="shared" si="325"/>
        <v>66.971938315208249</v>
      </c>
      <c r="BR127" s="69">
        <f t="shared" si="325"/>
        <v>67.681090297431851</v>
      </c>
      <c r="BS127" s="69">
        <f t="shared" si="325"/>
        <v>68.584737157574708</v>
      </c>
      <c r="BT127" s="69">
        <f t="shared" si="325"/>
        <v>69.47401081014398</v>
      </c>
      <c r="BU127" s="69">
        <f t="shared" si="325"/>
        <v>70.348509636769151</v>
      </c>
      <c r="BV127" s="69">
        <f t="shared" si="325"/>
        <v>71.207901086624346</v>
      </c>
      <c r="BW127" s="69">
        <f t="shared" si="325"/>
        <v>72.051882789742223</v>
      </c>
      <c r="BX127" s="69">
        <f t="shared" si="325"/>
        <v>72.880194000614708</v>
      </c>
      <c r="BY127" s="69">
        <f t="shared" si="325"/>
        <v>73.692627410220808</v>
      </c>
      <c r="BZ127" s="69">
        <f t="shared" si="325"/>
        <v>74.488988102519798</v>
      </c>
      <c r="CA127" s="69">
        <f t="shared" si="325"/>
        <v>75.269131376779427</v>
      </c>
      <c r="CB127" s="69">
        <f t="shared" si="325"/>
        <v>76.032947829413345</v>
      </c>
      <c r="CC127" s="69">
        <f t="shared" si="325"/>
        <v>76.780361498973534</v>
      </c>
      <c r="CD127" s="69">
        <f t="shared" si="325"/>
        <v>77.511327954410717</v>
      </c>
      <c r="CE127" s="69">
        <f t="shared" si="325"/>
        <v>78.225818671217638</v>
      </c>
      <c r="CF127" s="69">
        <f t="shared" si="325"/>
        <v>78.923846440278524</v>
      </c>
      <c r="CG127" s="69">
        <f t="shared" si="325"/>
        <v>79.605449759797352</v>
      </c>
      <c r="CH127" s="69">
        <f t="shared" si="325"/>
        <v>80.270677048477282</v>
      </c>
      <c r="CI127" s="69">
        <f t="shared" si="325"/>
        <v>80.919598611864302</v>
      </c>
      <c r="CJ127" s="69">
        <f t="shared" si="325"/>
        <v>81.552318788371878</v>
      </c>
      <c r="CK127" s="69">
        <f t="shared" si="325"/>
        <v>82.168960208991621</v>
      </c>
      <c r="CL127" s="69">
        <f t="shared" si="325"/>
        <v>82.769634026462626</v>
      </c>
      <c r="CM127" s="69">
        <f t="shared" si="325"/>
        <v>83.354494573023658</v>
      </c>
      <c r="CN127" s="69">
        <f t="shared" si="325"/>
        <v>83.923695481141138</v>
      </c>
      <c r="CO127" s="69">
        <f t="shared" si="325"/>
        <v>84.477402378633428</v>
      </c>
      <c r="CP127" s="69">
        <f t="shared" si="325"/>
        <v>85.015791510038312</v>
      </c>
      <c r="CQ127" s="69">
        <f t="shared" si="325"/>
        <v>85.539034292817334</v>
      </c>
      <c r="CR127" s="69">
        <f t="shared" si="325"/>
        <v>86.047324560293859</v>
      </c>
      <c r="CS127" s="69">
        <f t="shared" si="325"/>
        <v>86.540863135410419</v>
      </c>
      <c r="CT127" s="69">
        <f t="shared" si="325"/>
        <v>87.019856778009711</v>
      </c>
      <c r="CU127" s="69">
        <f t="shared" si="325"/>
        <v>87.25351884395549</v>
      </c>
      <c r="CV127" s="69">
        <f t="shared" si="325"/>
        <v>87.475976057428355</v>
      </c>
      <c r="CW127" s="69">
        <f t="shared" si="325"/>
        <v>87.687409373756282</v>
      </c>
      <c r="CX127" s="69">
        <f t="shared" si="325"/>
        <v>87.887981355987804</v>
      </c>
      <c r="CY127" s="69">
        <f t="shared" si="325"/>
        <v>88.077878979896113</v>
      </c>
      <c r="CZ127" s="69">
        <f t="shared" si="325"/>
        <v>88.257270615027522</v>
      </c>
      <c r="DA127" s="69">
        <f t="shared" si="325"/>
        <v>88.426306258276284</v>
      </c>
      <c r="DB127" s="69">
        <f t="shared" si="325"/>
        <v>88.585146197009806</v>
      </c>
      <c r="DC127" s="69">
        <f t="shared" si="325"/>
        <v>88.733932434214253</v>
      </c>
      <c r="DD127" s="69">
        <f t="shared" si="325"/>
        <v>88.872817380334482</v>
      </c>
      <c r="DE127" s="69">
        <f t="shared" si="325"/>
        <v>89.001921092014854</v>
      </c>
      <c r="DF127" s="69">
        <f t="shared" si="325"/>
        <v>89.121374414509773</v>
      </c>
      <c r="DG127" s="69">
        <f t="shared" si="325"/>
        <v>89.23130464642189</v>
      </c>
      <c r="DH127" s="69">
        <f t="shared" si="325"/>
        <v>89.331821437648642</v>
      </c>
      <c r="DI127" s="69">
        <f t="shared" si="325"/>
        <v>89.423031328611856</v>
      </c>
      <c r="DJ127" s="69">
        <f t="shared" si="325"/>
        <v>89.50505206585791</v>
      </c>
      <c r="DK127" s="69">
        <f t="shared" si="325"/>
        <v>89.577955698149296</v>
      </c>
      <c r="DL127" s="69">
        <f t="shared" si="325"/>
        <v>89.641840396605332</v>
      </c>
      <c r="DM127" s="69">
        <f t="shared" si="325"/>
        <v>89.696801727246466</v>
      </c>
      <c r="DN127" s="69">
        <f t="shared" si="325"/>
        <v>89.742890214699258</v>
      </c>
      <c r="DO127" s="69">
        <f t="shared" si="325"/>
        <v>89.780197366514244</v>
      </c>
      <c r="DP127" s="69">
        <f t="shared" si="325"/>
        <v>89.808769966896165</v>
      </c>
      <c r="DQ127" s="69">
        <f t="shared" si="325"/>
        <v>89.828653544756335</v>
      </c>
      <c r="DR127" s="69">
        <f t="shared" si="325"/>
        <v>89.839906739453639</v>
      </c>
      <c r="DS127" s="69">
        <f t="shared" si="325"/>
        <v>89.8425728734681</v>
      </c>
      <c r="DT127" s="69">
        <f t="shared" si="325"/>
        <v>89.836680406175972</v>
      </c>
      <c r="DU127" s="69">
        <f t="shared" si="325"/>
        <v>89.822243407943873</v>
      </c>
      <c r="DV127" s="69">
        <f t="shared" si="325"/>
        <v>89.799276229031364</v>
      </c>
      <c r="DW127" s="69">
        <f t="shared" si="325"/>
        <v>89.767793753153029</v>
      </c>
      <c r="DX127" s="69">
        <f t="shared" si="325"/>
        <v>89.727783337169981</v>
      </c>
      <c r="DY127" s="69">
        <f t="shared" si="325"/>
        <v>89.679233981814065</v>
      </c>
      <c r="DZ127" s="69">
        <f t="shared" si="325"/>
        <v>89.622122507504741</v>
      </c>
      <c r="EA127" s="69">
        <f t="shared" si="325"/>
        <v>89.556428356774745</v>
      </c>
      <c r="EB127" s="69">
        <f t="shared" ref="EB127:GM127" si="326">IF(EB107=0,90,EB126)</f>
        <v>89.482091556999819</v>
      </c>
      <c r="EC127" s="69">
        <f t="shared" si="326"/>
        <v>89.399042353107362</v>
      </c>
      <c r="ED127" s="69">
        <f t="shared" si="326"/>
        <v>89.592647041728497</v>
      </c>
      <c r="EE127" s="69">
        <f t="shared" si="326"/>
        <v>89.77723695831564</v>
      </c>
      <c r="EF127" s="69">
        <f t="shared" si="326"/>
        <v>89.952944871569429</v>
      </c>
      <c r="EG127" s="69">
        <f t="shared" si="326"/>
        <v>90.107167848537571</v>
      </c>
      <c r="EH127" s="69">
        <f t="shared" si="326"/>
        <v>90.113159900392986</v>
      </c>
      <c r="EI127" s="69">
        <f t="shared" si="326"/>
        <v>90.11875273090952</v>
      </c>
      <c r="EJ127" s="69">
        <f t="shared" si="326"/>
        <v>90.123947182317494</v>
      </c>
      <c r="EK127" s="69">
        <f t="shared" si="326"/>
        <v>90.128758504233701</v>
      </c>
      <c r="EL127" s="69">
        <f t="shared" si="326"/>
        <v>90.133173096062734</v>
      </c>
      <c r="EM127" s="69">
        <f t="shared" si="326"/>
        <v>90.137191778391767</v>
      </c>
      <c r="EN127" s="69">
        <f t="shared" si="326"/>
        <v>90.140829779433076</v>
      </c>
      <c r="EO127" s="69">
        <f t="shared" si="326"/>
        <v>90.144073476454281</v>
      </c>
      <c r="EP127" s="69">
        <f t="shared" si="326"/>
        <v>90.146923668130412</v>
      </c>
      <c r="EQ127" s="69">
        <f t="shared" si="326"/>
        <v>90.11314640862993</v>
      </c>
      <c r="ER127" s="69">
        <f t="shared" si="326"/>
        <v>90.087345479029793</v>
      </c>
      <c r="ES127" s="69">
        <f t="shared" si="326"/>
        <v>90.067545167017741</v>
      </c>
      <c r="ET127" s="69">
        <f t="shared" si="326"/>
        <v>90.052273658258144</v>
      </c>
      <c r="EU127" s="69">
        <f t="shared" si="326"/>
        <v>90.04039494279327</v>
      </c>
      <c r="EV127" s="69">
        <f t="shared" si="326"/>
        <v>90.031083277122491</v>
      </c>
      <c r="EW127" s="69">
        <f t="shared" si="326"/>
        <v>90.023688654108796</v>
      </c>
      <c r="EX127" s="69">
        <f t="shared" si="326"/>
        <v>90.017768405495829</v>
      </c>
      <c r="EY127" s="69">
        <f t="shared" si="326"/>
        <v>90.013324746554943</v>
      </c>
      <c r="EZ127" s="69">
        <f t="shared" si="326"/>
        <v>90.009992993056201</v>
      </c>
      <c r="FA127" s="69">
        <f t="shared" si="326"/>
        <v>90.007106824995731</v>
      </c>
      <c r="FB127" s="69">
        <f t="shared" si="326"/>
        <v>90.004190986379342</v>
      </c>
      <c r="FC127" s="69">
        <f t="shared" si="326"/>
        <v>90.001260316311402</v>
      </c>
      <c r="FD127" s="69">
        <f t="shared" si="326"/>
        <v>89.998315657184605</v>
      </c>
      <c r="FE127" s="69">
        <f t="shared" si="326"/>
        <v>89.998317849282614</v>
      </c>
      <c r="FF127" s="69">
        <f t="shared" si="326"/>
        <v>89.998320020543332</v>
      </c>
      <c r="FG127" s="69">
        <f t="shared" si="326"/>
        <v>89.998322170993731</v>
      </c>
      <c r="FH127" s="69">
        <f t="shared" si="326"/>
        <v>89.998324300660613</v>
      </c>
      <c r="FI127" s="69">
        <f t="shared" si="326"/>
        <v>89.998326409570438</v>
      </c>
      <c r="FJ127" s="69">
        <f t="shared" si="326"/>
        <v>89.998328497749455</v>
      </c>
      <c r="FK127" s="69">
        <f t="shared" si="326"/>
        <v>89.998330565223654</v>
      </c>
      <c r="FL127" s="69">
        <f t="shared" si="326"/>
        <v>89.998332612018743</v>
      </c>
      <c r="FM127" s="69">
        <f t="shared" si="326"/>
        <v>89.998334638160188</v>
      </c>
      <c r="FN127" s="69">
        <f t="shared" si="326"/>
        <v>89.998336643673213</v>
      </c>
      <c r="FO127" s="69">
        <f t="shared" si="326"/>
        <v>89.998338628582772</v>
      </c>
      <c r="FP127" s="69">
        <f t="shared" si="326"/>
        <v>89.998340592913564</v>
      </c>
      <c r="FQ127" s="69">
        <f t="shared" si="326"/>
        <v>89.998342536690032</v>
      </c>
      <c r="FR127" s="69">
        <f t="shared" si="326"/>
        <v>89.998344459936376</v>
      </c>
      <c r="FS127" s="69">
        <f t="shared" si="326"/>
        <v>89.998346362676543</v>
      </c>
      <c r="FT127" s="69">
        <f t="shared" si="326"/>
        <v>89.998348244934178</v>
      </c>
      <c r="FU127" s="69">
        <f t="shared" si="326"/>
        <v>89.998350106732744</v>
      </c>
      <c r="FV127" s="69">
        <f t="shared" si="326"/>
        <v>89.998351948095404</v>
      </c>
      <c r="FW127" s="69">
        <f t="shared" si="326"/>
        <v>89.998353769045096</v>
      </c>
      <c r="FX127" s="69">
        <f t="shared" si="326"/>
        <v>89.998355569604485</v>
      </c>
      <c r="FY127" s="69">
        <f t="shared" si="326"/>
        <v>89.998357349795953</v>
      </c>
      <c r="FZ127" s="69">
        <f t="shared" si="326"/>
        <v>89.998359109641726</v>
      </c>
      <c r="GA127" s="69">
        <f t="shared" si="326"/>
        <v>89.998360849163674</v>
      </c>
      <c r="GB127" s="69">
        <f t="shared" si="326"/>
        <v>89.998362568383484</v>
      </c>
      <c r="GC127" s="69">
        <f t="shared" si="326"/>
        <v>89.998364267322543</v>
      </c>
      <c r="GD127" s="69">
        <f t="shared" si="326"/>
        <v>89.998365946002039</v>
      </c>
      <c r="GE127" s="69">
        <f t="shared" si="326"/>
        <v>89.998367604442848</v>
      </c>
      <c r="GF127" s="69">
        <f t="shared" si="326"/>
        <v>89.998369242665632</v>
      </c>
      <c r="GG127" s="69">
        <f t="shared" si="326"/>
        <v>89.998370860690827</v>
      </c>
      <c r="GH127" s="69">
        <f t="shared" si="326"/>
        <v>89.998372458538569</v>
      </c>
      <c r="GI127" s="69">
        <f t="shared" si="326"/>
        <v>89.998374036228768</v>
      </c>
      <c r="GJ127" s="69">
        <f t="shared" si="326"/>
        <v>89.998375593781077</v>
      </c>
      <c r="GK127" s="69">
        <f t="shared" si="326"/>
        <v>89.998377131214895</v>
      </c>
      <c r="GL127" s="69">
        <f t="shared" si="326"/>
        <v>89.998378648549405</v>
      </c>
      <c r="GM127" s="69">
        <f t="shared" si="326"/>
        <v>89.998380145803509</v>
      </c>
      <c r="GN127" s="69">
        <f t="shared" ref="GN127:IR127" si="327">IF(GN107=0,90,GN126)</f>
        <v>89.998381622995865</v>
      </c>
      <c r="GO127" s="69">
        <f t="shared" si="327"/>
        <v>89.998383080144876</v>
      </c>
      <c r="GP127" s="69">
        <f t="shared" si="327"/>
        <v>89.998384517268732</v>
      </c>
      <c r="GQ127" s="69">
        <f t="shared" si="327"/>
        <v>89.998385934385311</v>
      </c>
      <c r="GR127" s="69">
        <f t="shared" si="327"/>
        <v>89.998387331512333</v>
      </c>
      <c r="GS127" s="69">
        <f t="shared" si="327"/>
        <v>89.998388708667164</v>
      </c>
      <c r="GT127" s="69">
        <f t="shared" si="327"/>
        <v>89.998390065867</v>
      </c>
      <c r="GU127" s="69">
        <f t="shared" si="327"/>
        <v>89.998391403128778</v>
      </c>
      <c r="GV127" s="69">
        <f t="shared" si="327"/>
        <v>89.99839272046917</v>
      </c>
      <c r="GW127" s="69">
        <f t="shared" si="327"/>
        <v>89.998394017904616</v>
      </c>
      <c r="GX127" s="69">
        <f t="shared" si="327"/>
        <v>89.998395295451289</v>
      </c>
      <c r="GY127" s="69">
        <f t="shared" si="327"/>
        <v>89.998396553125133</v>
      </c>
      <c r="GZ127" s="69">
        <f t="shared" si="327"/>
        <v>89.998397790941851</v>
      </c>
      <c r="HA127" s="69">
        <f t="shared" si="327"/>
        <v>89.998399008916877</v>
      </c>
      <c r="HB127" s="69">
        <f t="shared" si="327"/>
        <v>89.998400207065416</v>
      </c>
      <c r="HC127" s="69">
        <f t="shared" si="327"/>
        <v>89.998401385402445</v>
      </c>
      <c r="HD127" s="69">
        <f t="shared" si="327"/>
        <v>89.998402543942646</v>
      </c>
      <c r="HE127" s="69">
        <f t="shared" si="327"/>
        <v>89.998403682700513</v>
      </c>
      <c r="HF127" s="69">
        <f t="shared" si="327"/>
        <v>89.998404801690228</v>
      </c>
      <c r="HG127" s="69">
        <f t="shared" si="327"/>
        <v>89.998405900925817</v>
      </c>
      <c r="HH127" s="69">
        <f t="shared" si="327"/>
        <v>89.998406980420981</v>
      </c>
      <c r="HI127" s="69">
        <f t="shared" si="327"/>
        <v>89.998408040189204</v>
      </c>
      <c r="HJ127" s="69">
        <f t="shared" si="327"/>
        <v>89.998409080243746</v>
      </c>
      <c r="HK127" s="69">
        <f t="shared" si="327"/>
        <v>89.99841010059761</v>
      </c>
      <c r="HL127" s="69">
        <f t="shared" si="327"/>
        <v>89.998411101263514</v>
      </c>
      <c r="HM127" s="69">
        <f t="shared" si="327"/>
        <v>89.998412082254021</v>
      </c>
      <c r="HN127" s="69">
        <f t="shared" si="327"/>
        <v>89.998413043581351</v>
      </c>
      <c r="HO127" s="69">
        <f t="shared" si="327"/>
        <v>89.998413985257571</v>
      </c>
      <c r="HP127" s="69">
        <f t="shared" si="327"/>
        <v>89.998414907294432</v>
      </c>
      <c r="HQ127" s="69">
        <f t="shared" si="327"/>
        <v>89.998415809703474</v>
      </c>
      <c r="HR127" s="69">
        <f t="shared" si="327"/>
        <v>89.998416692495994</v>
      </c>
      <c r="HS127" s="69">
        <f t="shared" si="327"/>
        <v>89.998417555683048</v>
      </c>
      <c r="HT127" s="69">
        <f t="shared" si="327"/>
        <v>89.998418399275465</v>
      </c>
      <c r="HU127" s="69">
        <f t="shared" si="327"/>
        <v>89.998419223283776</v>
      </c>
      <c r="HV127" s="69">
        <f t="shared" si="327"/>
        <v>89.998420027718311</v>
      </c>
      <c r="HW127" s="69">
        <f t="shared" si="327"/>
        <v>89.99842081258916</v>
      </c>
      <c r="HX127" s="69">
        <f t="shared" si="327"/>
        <v>89.998421577906171</v>
      </c>
      <c r="HY127" s="69">
        <f t="shared" si="327"/>
        <v>89.998422323678923</v>
      </c>
      <c r="HZ127" s="69">
        <f t="shared" si="327"/>
        <v>89.998423049916781</v>
      </c>
      <c r="IA127" s="69">
        <f t="shared" si="327"/>
        <v>89.998423756628853</v>
      </c>
      <c r="IB127" s="69">
        <f t="shared" si="327"/>
        <v>89.998424443824021</v>
      </c>
      <c r="IC127" s="69">
        <f t="shared" si="327"/>
        <v>89.998425111510883</v>
      </c>
      <c r="ID127" s="69">
        <f t="shared" si="327"/>
        <v>89.998425759697867</v>
      </c>
      <c r="IE127" s="69">
        <f t="shared" si="327"/>
        <v>89.998426388393099</v>
      </c>
      <c r="IF127" s="69">
        <f t="shared" si="327"/>
        <v>89.998426997604497</v>
      </c>
      <c r="IG127" s="69">
        <f t="shared" si="327"/>
        <v>89.998427587339719</v>
      </c>
      <c r="IH127" s="69">
        <f t="shared" si="327"/>
        <v>89.99842815760617</v>
      </c>
      <c r="II127" s="69">
        <f t="shared" si="327"/>
        <v>89.998428708411055</v>
      </c>
      <c r="IJ127" s="69">
        <f t="shared" si="327"/>
        <v>89.998429239761307</v>
      </c>
      <c r="IK127" s="69">
        <f t="shared" si="327"/>
        <v>89.998429751663622</v>
      </c>
      <c r="IL127" s="69">
        <f t="shared" si="327"/>
        <v>89.998430244124464</v>
      </c>
      <c r="IM127" s="69">
        <f t="shared" si="327"/>
        <v>89.998430717150043</v>
      </c>
      <c r="IN127" s="69">
        <f t="shared" si="327"/>
        <v>89.998431170746358</v>
      </c>
      <c r="IO127" s="69">
        <f t="shared" si="327"/>
        <v>89.998431604919119</v>
      </c>
      <c r="IP127" s="69">
        <f t="shared" si="327"/>
        <v>89.998432019673857</v>
      </c>
      <c r="IQ127" s="69">
        <f t="shared" si="327"/>
        <v>89.998432415015785</v>
      </c>
      <c r="IR127" s="213">
        <f t="shared" si="327"/>
        <v>89.998432790949948</v>
      </c>
    </row>
    <row r="128" spans="1:252" s="3" customFormat="1" hidden="1" x14ac:dyDescent="0.25">
      <c r="A128" s="198"/>
      <c r="B128" s="5"/>
      <c r="C128" s="10">
        <f>IF(AND(C107=0,C118=0),0,C127)</f>
        <v>0</v>
      </c>
      <c r="D128" s="10">
        <f t="shared" ref="D128:BO128" si="328">IF(AND(D107=0,D118=0),0,D127)</f>
        <v>2.9204919890701043E-2</v>
      </c>
      <c r="E128" s="10">
        <f t="shared" si="328"/>
        <v>9.7415672442520418E-2</v>
      </c>
      <c r="F128" s="10">
        <f t="shared" si="328"/>
        <v>0.20486816612137446</v>
      </c>
      <c r="G128" s="10">
        <f t="shared" si="328"/>
        <v>0.35183118911281797</v>
      </c>
      <c r="H128" s="10">
        <f t="shared" si="328"/>
        <v>0.53860655615023389</v>
      </c>
      <c r="I128" s="10">
        <f t="shared" si="328"/>
        <v>0.76552915786124798</v>
      </c>
      <c r="J128" s="10">
        <f t="shared" si="328"/>
        <v>1.0329669129110299</v>
      </c>
      <c r="K128" s="10">
        <f t="shared" si="328"/>
        <v>1.3413206207130042</v>
      </c>
      <c r="L128" s="10">
        <f t="shared" si="328"/>
        <v>1.691023701605044</v>
      </c>
      <c r="M128" s="10">
        <f t="shared" si="328"/>
        <v>2.0825418445163053</v>
      </c>
      <c r="N128" s="10">
        <f t="shared" si="328"/>
        <v>2.5163725047498811</v>
      </c>
      <c r="O128" s="10">
        <f t="shared" si="328"/>
        <v>2.9930442912752397</v>
      </c>
      <c r="P128" s="10">
        <f t="shared" si="328"/>
        <v>3.5131162067487391</v>
      </c>
      <c r="Q128" s="10">
        <f t="shared" si="328"/>
        <v>4.0771766125920594</v>
      </c>
      <c r="R128" s="10">
        <f t="shared" si="328"/>
        <v>4.6858422140791616</v>
      </c>
      <c r="S128" s="10">
        <f t="shared" si="328"/>
        <v>5.3397567244953059</v>
      </c>
      <c r="T128" s="10">
        <f t="shared" si="328"/>
        <v>6.0395892053631721</v>
      </c>
      <c r="U128" s="10">
        <f t="shared" si="328"/>
        <v>6.7860321532290468</v>
      </c>
      <c r="V128" s="10">
        <f t="shared" si="328"/>
        <v>7.5797994693384672</v>
      </c>
      <c r="W128" s="10">
        <f t="shared" si="328"/>
        <v>8.4216240531192987</v>
      </c>
      <c r="X128" s="10">
        <f t="shared" si="328"/>
        <v>9.3122547344704145</v>
      </c>
      <c r="Y128" s="10">
        <f t="shared" si="328"/>
        <v>10.252452883736144</v>
      </c>
      <c r="Z128" s="10">
        <f t="shared" si="328"/>
        <v>11.242989008993291</v>
      </c>
      <c r="AA128" s="10">
        <f t="shared" si="328"/>
        <v>12.284638129707346</v>
      </c>
      <c r="AB128" s="10">
        <f t="shared" si="328"/>
        <v>13.378175511004988</v>
      </c>
      <c r="AC128" s="10">
        <f t="shared" si="328"/>
        <v>14.524369946938672</v>
      </c>
      <c r="AD128" s="10">
        <f t="shared" si="328"/>
        <v>15.723978913661398</v>
      </c>
      <c r="AE128" s="10">
        <f t="shared" si="328"/>
        <v>16.977742219621433</v>
      </c>
      <c r="AF128" s="10">
        <f t="shared" si="328"/>
        <v>18.286371198698411</v>
      </c>
      <c r="AG128" s="10">
        <f t="shared" si="328"/>
        <v>19.650546232669324</v>
      </c>
      <c r="AH128" s="10">
        <f t="shared" si="328"/>
        <v>21.070899839234634</v>
      </c>
      <c r="AI128" s="10">
        <f t="shared" si="328"/>
        <v>22.548015652060883</v>
      </c>
      <c r="AJ128" s="10">
        <f t="shared" si="328"/>
        <v>24.082409662814445</v>
      </c>
      <c r="AK128" s="10">
        <f t="shared" si="328"/>
        <v>25.674521602832041</v>
      </c>
      <c r="AL128" s="10">
        <f t="shared" si="328"/>
        <v>27.324708339058848</v>
      </c>
      <c r="AM128" s="10">
        <f t="shared" si="328"/>
        <v>29.033221157692232</v>
      </c>
      <c r="AN128" s="10">
        <f t="shared" si="328"/>
        <v>30.800203773860538</v>
      </c>
      <c r="AO128" s="10">
        <f t="shared" si="328"/>
        <v>32.625666073091217</v>
      </c>
      <c r="AP128" s="10">
        <f t="shared" si="328"/>
        <v>34.509479924702141</v>
      </c>
      <c r="AQ128" s="10">
        <f t="shared" si="328"/>
        <v>36.451366741283778</v>
      </c>
      <c r="AR128" s="10">
        <f t="shared" si="328"/>
        <v>38.450874763483718</v>
      </c>
      <c r="AS128" s="10">
        <f t="shared" si="328"/>
        <v>40.507374584576212</v>
      </c>
      <c r="AT128" s="10">
        <f t="shared" si="328"/>
        <v>42.620040986873271</v>
      </c>
      <c r="AU128" s="10">
        <f t="shared" si="328"/>
        <v>44.787852571877607</v>
      </c>
      <c r="AV128" s="10">
        <f t="shared" si="328"/>
        <v>47.009552855844689</v>
      </c>
      <c r="AW128" s="10">
        <f t="shared" si="328"/>
        <v>49.283670587441854</v>
      </c>
      <c r="AX128" s="10">
        <f t="shared" si="328"/>
        <v>51.608476926466082</v>
      </c>
      <c r="AY128" s="10">
        <f t="shared" si="328"/>
        <v>53.871175450283474</v>
      </c>
      <c r="AZ128" s="10">
        <f t="shared" si="328"/>
        <v>55.997537939193556</v>
      </c>
      <c r="BA128" s="10">
        <f t="shared" si="328"/>
        <v>57.991155990432112</v>
      </c>
      <c r="BB128" s="10">
        <f t="shared" si="328"/>
        <v>58.498777261969479</v>
      </c>
      <c r="BC128" s="10">
        <f t="shared" si="328"/>
        <v>58.9490666969104</v>
      </c>
      <c r="BD128" s="10">
        <f t="shared" si="328"/>
        <v>59.403992310661728</v>
      </c>
      <c r="BE128" s="10">
        <f t="shared" si="328"/>
        <v>59.863551003919781</v>
      </c>
      <c r="BF128" s="10">
        <f t="shared" si="328"/>
        <v>60.327748047294392</v>
      </c>
      <c r="BG128" s="10">
        <f t="shared" si="328"/>
        <v>60.796586306497609</v>
      </c>
      <c r="BH128" s="10">
        <f t="shared" si="328"/>
        <v>61.270066142653668</v>
      </c>
      <c r="BI128" s="10">
        <f t="shared" si="328"/>
        <v>61.74818531239837</v>
      </c>
      <c r="BJ128" s="10">
        <f t="shared" si="328"/>
        <v>62.230938868041335</v>
      </c>
      <c r="BK128" s="10">
        <f t="shared" si="328"/>
        <v>62.718319058083679</v>
      </c>
      <c r="BL128" s="10">
        <f t="shared" si="328"/>
        <v>63.210303576755337</v>
      </c>
      <c r="BM128" s="10">
        <f t="shared" si="328"/>
        <v>63.990803320382852</v>
      </c>
      <c r="BN128" s="10">
        <f t="shared" si="328"/>
        <v>64.757423945288423</v>
      </c>
      <c r="BO128" s="10">
        <f t="shared" si="328"/>
        <v>65.509952831352308</v>
      </c>
      <c r="BP128" s="10">
        <f t="shared" ref="BP128:EA128" si="329">IF(AND(BP107=0,BP118=0),0,BP127)</f>
        <v>66.248173970625899</v>
      </c>
      <c r="BQ128" s="10">
        <f t="shared" si="329"/>
        <v>66.971938315208249</v>
      </c>
      <c r="BR128" s="10">
        <f t="shared" si="329"/>
        <v>67.681090297431851</v>
      </c>
      <c r="BS128" s="10">
        <f t="shared" si="329"/>
        <v>68.584737157574708</v>
      </c>
      <c r="BT128" s="10">
        <f t="shared" si="329"/>
        <v>69.47401081014398</v>
      </c>
      <c r="BU128" s="10">
        <f t="shared" si="329"/>
        <v>70.348509636769151</v>
      </c>
      <c r="BV128" s="10">
        <f t="shared" si="329"/>
        <v>71.207901086624346</v>
      </c>
      <c r="BW128" s="10">
        <f t="shared" si="329"/>
        <v>72.051882789742223</v>
      </c>
      <c r="BX128" s="10">
        <f t="shared" si="329"/>
        <v>72.880194000614708</v>
      </c>
      <c r="BY128" s="10">
        <f t="shared" si="329"/>
        <v>73.692627410220808</v>
      </c>
      <c r="BZ128" s="10">
        <f t="shared" si="329"/>
        <v>74.488988102519798</v>
      </c>
      <c r="CA128" s="10">
        <f t="shared" si="329"/>
        <v>75.269131376779427</v>
      </c>
      <c r="CB128" s="10">
        <f t="shared" si="329"/>
        <v>76.032947829413345</v>
      </c>
      <c r="CC128" s="10">
        <f t="shared" si="329"/>
        <v>76.780361498973534</v>
      </c>
      <c r="CD128" s="10">
        <f t="shared" si="329"/>
        <v>77.511327954410717</v>
      </c>
      <c r="CE128" s="10">
        <f t="shared" si="329"/>
        <v>78.225818671217638</v>
      </c>
      <c r="CF128" s="10">
        <f t="shared" si="329"/>
        <v>78.923846440278524</v>
      </c>
      <c r="CG128" s="10">
        <f t="shared" si="329"/>
        <v>79.605449759797352</v>
      </c>
      <c r="CH128" s="10">
        <f t="shared" si="329"/>
        <v>80.270677048477282</v>
      </c>
      <c r="CI128" s="10">
        <f t="shared" si="329"/>
        <v>80.919598611864302</v>
      </c>
      <c r="CJ128" s="10">
        <f t="shared" si="329"/>
        <v>81.552318788371878</v>
      </c>
      <c r="CK128" s="10">
        <f t="shared" si="329"/>
        <v>82.168960208991621</v>
      </c>
      <c r="CL128" s="10">
        <f t="shared" si="329"/>
        <v>82.769634026462626</v>
      </c>
      <c r="CM128" s="10">
        <f t="shared" si="329"/>
        <v>83.354494573023658</v>
      </c>
      <c r="CN128" s="10">
        <f t="shared" si="329"/>
        <v>83.923695481141138</v>
      </c>
      <c r="CO128" s="10">
        <f t="shared" si="329"/>
        <v>84.477402378633428</v>
      </c>
      <c r="CP128" s="10">
        <f t="shared" si="329"/>
        <v>85.015791510038312</v>
      </c>
      <c r="CQ128" s="10">
        <f t="shared" si="329"/>
        <v>85.539034292817334</v>
      </c>
      <c r="CR128" s="10">
        <f t="shared" si="329"/>
        <v>86.047324560293859</v>
      </c>
      <c r="CS128" s="10">
        <f t="shared" si="329"/>
        <v>86.540863135410419</v>
      </c>
      <c r="CT128" s="10">
        <f t="shared" si="329"/>
        <v>87.019856778009711</v>
      </c>
      <c r="CU128" s="10">
        <f t="shared" si="329"/>
        <v>87.25351884395549</v>
      </c>
      <c r="CV128" s="10">
        <f t="shared" si="329"/>
        <v>87.475976057428355</v>
      </c>
      <c r="CW128" s="10">
        <f t="shared" si="329"/>
        <v>87.687409373756282</v>
      </c>
      <c r="CX128" s="10">
        <f t="shared" si="329"/>
        <v>87.887981355987804</v>
      </c>
      <c r="CY128" s="10">
        <f t="shared" si="329"/>
        <v>88.077878979896113</v>
      </c>
      <c r="CZ128" s="10">
        <f t="shared" si="329"/>
        <v>88.257270615027522</v>
      </c>
      <c r="DA128" s="10">
        <f t="shared" si="329"/>
        <v>88.426306258276284</v>
      </c>
      <c r="DB128" s="10">
        <f t="shared" si="329"/>
        <v>88.585146197009806</v>
      </c>
      <c r="DC128" s="10">
        <f t="shared" si="329"/>
        <v>88.733932434214253</v>
      </c>
      <c r="DD128" s="10">
        <f t="shared" si="329"/>
        <v>88.872817380334482</v>
      </c>
      <c r="DE128" s="10">
        <f t="shared" si="329"/>
        <v>89.001921092014854</v>
      </c>
      <c r="DF128" s="10">
        <f t="shared" si="329"/>
        <v>89.121374414509773</v>
      </c>
      <c r="DG128" s="10">
        <f t="shared" si="329"/>
        <v>89.23130464642189</v>
      </c>
      <c r="DH128" s="10">
        <f t="shared" si="329"/>
        <v>89.331821437648642</v>
      </c>
      <c r="DI128" s="10">
        <f t="shared" si="329"/>
        <v>89.423031328611856</v>
      </c>
      <c r="DJ128" s="10">
        <f t="shared" si="329"/>
        <v>89.50505206585791</v>
      </c>
      <c r="DK128" s="10">
        <f t="shared" si="329"/>
        <v>89.577955698149296</v>
      </c>
      <c r="DL128" s="10">
        <f t="shared" si="329"/>
        <v>89.641840396605332</v>
      </c>
      <c r="DM128" s="10">
        <f t="shared" si="329"/>
        <v>89.696801727246466</v>
      </c>
      <c r="DN128" s="10">
        <f t="shared" si="329"/>
        <v>89.742890214699258</v>
      </c>
      <c r="DO128" s="10">
        <f t="shared" si="329"/>
        <v>89.780197366514244</v>
      </c>
      <c r="DP128" s="10">
        <f t="shared" si="329"/>
        <v>89.808769966896165</v>
      </c>
      <c r="DQ128" s="10">
        <f t="shared" si="329"/>
        <v>89.828653544756335</v>
      </c>
      <c r="DR128" s="10">
        <f t="shared" si="329"/>
        <v>89.839906739453639</v>
      </c>
      <c r="DS128" s="10">
        <f t="shared" si="329"/>
        <v>89.8425728734681</v>
      </c>
      <c r="DT128" s="10">
        <f t="shared" si="329"/>
        <v>89.836680406175972</v>
      </c>
      <c r="DU128" s="10">
        <f t="shared" si="329"/>
        <v>89.822243407943873</v>
      </c>
      <c r="DV128" s="10">
        <f t="shared" si="329"/>
        <v>89.799276229031364</v>
      </c>
      <c r="DW128" s="10">
        <f t="shared" si="329"/>
        <v>89.767793753153029</v>
      </c>
      <c r="DX128" s="10">
        <f t="shared" si="329"/>
        <v>89.727783337169981</v>
      </c>
      <c r="DY128" s="10">
        <f t="shared" si="329"/>
        <v>89.679233981814065</v>
      </c>
      <c r="DZ128" s="10">
        <f t="shared" si="329"/>
        <v>89.622122507504741</v>
      </c>
      <c r="EA128" s="10">
        <f t="shared" si="329"/>
        <v>89.556428356774745</v>
      </c>
      <c r="EB128" s="10">
        <f t="shared" ref="EB128:GM128" si="330">IF(AND(EB107=0,EB118=0),0,EB127)</f>
        <v>89.482091556999819</v>
      </c>
      <c r="EC128" s="10">
        <f t="shared" si="330"/>
        <v>89.399042353107362</v>
      </c>
      <c r="ED128" s="10">
        <f t="shared" si="330"/>
        <v>89.592647041728497</v>
      </c>
      <c r="EE128" s="10">
        <f t="shared" si="330"/>
        <v>89.77723695831564</v>
      </c>
      <c r="EF128" s="10">
        <f t="shared" si="330"/>
        <v>89.952944871569429</v>
      </c>
      <c r="EG128" s="10">
        <f t="shared" si="330"/>
        <v>90.107167848537571</v>
      </c>
      <c r="EH128" s="10">
        <f t="shared" si="330"/>
        <v>90.113159900392986</v>
      </c>
      <c r="EI128" s="10">
        <f t="shared" si="330"/>
        <v>90.11875273090952</v>
      </c>
      <c r="EJ128" s="10">
        <f t="shared" si="330"/>
        <v>90.123947182317494</v>
      </c>
      <c r="EK128" s="10">
        <f t="shared" si="330"/>
        <v>90.128758504233701</v>
      </c>
      <c r="EL128" s="10">
        <f t="shared" si="330"/>
        <v>90.133173096062734</v>
      </c>
      <c r="EM128" s="10">
        <f t="shared" si="330"/>
        <v>90.137191778391767</v>
      </c>
      <c r="EN128" s="10">
        <f t="shared" si="330"/>
        <v>90.140829779433076</v>
      </c>
      <c r="EO128" s="10">
        <f t="shared" si="330"/>
        <v>90.144073476454281</v>
      </c>
      <c r="EP128" s="10">
        <f t="shared" si="330"/>
        <v>90.146923668130412</v>
      </c>
      <c r="EQ128" s="10">
        <f t="shared" si="330"/>
        <v>90.11314640862993</v>
      </c>
      <c r="ER128" s="10">
        <f t="shared" si="330"/>
        <v>90.087345479029793</v>
      </c>
      <c r="ES128" s="10">
        <f t="shared" si="330"/>
        <v>90.067545167017741</v>
      </c>
      <c r="ET128" s="10">
        <f t="shared" si="330"/>
        <v>90.052273658258144</v>
      </c>
      <c r="EU128" s="10">
        <f t="shared" si="330"/>
        <v>90.04039494279327</v>
      </c>
      <c r="EV128" s="10">
        <f t="shared" si="330"/>
        <v>90.031083277122491</v>
      </c>
      <c r="EW128" s="10">
        <f t="shared" si="330"/>
        <v>90.023688654108796</v>
      </c>
      <c r="EX128" s="10">
        <f t="shared" si="330"/>
        <v>90.017768405495829</v>
      </c>
      <c r="EY128" s="10">
        <f t="shared" si="330"/>
        <v>90.013324746554943</v>
      </c>
      <c r="EZ128" s="10">
        <f t="shared" si="330"/>
        <v>90.009992993056201</v>
      </c>
      <c r="FA128" s="10">
        <f t="shared" si="330"/>
        <v>90.007106824995731</v>
      </c>
      <c r="FB128" s="10">
        <f t="shared" si="330"/>
        <v>90.004190986379342</v>
      </c>
      <c r="FC128" s="10">
        <f t="shared" si="330"/>
        <v>90.001260316311402</v>
      </c>
      <c r="FD128" s="10">
        <f t="shared" si="330"/>
        <v>89.998315657184605</v>
      </c>
      <c r="FE128" s="10">
        <f t="shared" si="330"/>
        <v>89.998317849282614</v>
      </c>
      <c r="FF128" s="10">
        <f t="shared" si="330"/>
        <v>89.998320020543332</v>
      </c>
      <c r="FG128" s="10">
        <f t="shared" si="330"/>
        <v>89.998322170993731</v>
      </c>
      <c r="FH128" s="10">
        <f t="shared" si="330"/>
        <v>89.998324300660613</v>
      </c>
      <c r="FI128" s="10">
        <f t="shared" si="330"/>
        <v>89.998326409570438</v>
      </c>
      <c r="FJ128" s="10">
        <f t="shared" si="330"/>
        <v>89.998328497749455</v>
      </c>
      <c r="FK128" s="10">
        <f t="shared" si="330"/>
        <v>89.998330565223654</v>
      </c>
      <c r="FL128" s="10">
        <f t="shared" si="330"/>
        <v>89.998332612018743</v>
      </c>
      <c r="FM128" s="10">
        <f t="shared" si="330"/>
        <v>89.998334638160188</v>
      </c>
      <c r="FN128" s="10">
        <f t="shared" si="330"/>
        <v>89.998336643673213</v>
      </c>
      <c r="FO128" s="10">
        <f t="shared" si="330"/>
        <v>89.998338628582772</v>
      </c>
      <c r="FP128" s="10">
        <f t="shared" si="330"/>
        <v>89.998340592913564</v>
      </c>
      <c r="FQ128" s="10">
        <f t="shared" si="330"/>
        <v>89.998342536690032</v>
      </c>
      <c r="FR128" s="10">
        <f t="shared" si="330"/>
        <v>89.998344459936376</v>
      </c>
      <c r="FS128" s="10">
        <f t="shared" si="330"/>
        <v>89.998346362676543</v>
      </c>
      <c r="FT128" s="10">
        <f t="shared" si="330"/>
        <v>89.998348244934178</v>
      </c>
      <c r="FU128" s="10">
        <f t="shared" si="330"/>
        <v>89.998350106732744</v>
      </c>
      <c r="FV128" s="10">
        <f t="shared" si="330"/>
        <v>89.998351948095404</v>
      </c>
      <c r="FW128" s="10">
        <f t="shared" si="330"/>
        <v>89.998353769045096</v>
      </c>
      <c r="FX128" s="10">
        <f t="shared" si="330"/>
        <v>89.998355569604485</v>
      </c>
      <c r="FY128" s="10">
        <f t="shared" si="330"/>
        <v>89.998357349795953</v>
      </c>
      <c r="FZ128" s="10">
        <f t="shared" si="330"/>
        <v>89.998359109641726</v>
      </c>
      <c r="GA128" s="10">
        <f t="shared" si="330"/>
        <v>89.998360849163674</v>
      </c>
      <c r="GB128" s="10">
        <f t="shared" si="330"/>
        <v>89.998362568383484</v>
      </c>
      <c r="GC128" s="10">
        <f t="shared" si="330"/>
        <v>89.998364267322543</v>
      </c>
      <c r="GD128" s="10">
        <f t="shared" si="330"/>
        <v>89.998365946002039</v>
      </c>
      <c r="GE128" s="10">
        <f t="shared" si="330"/>
        <v>89.998367604442848</v>
      </c>
      <c r="GF128" s="10">
        <f t="shared" si="330"/>
        <v>89.998369242665632</v>
      </c>
      <c r="GG128" s="10">
        <f t="shared" si="330"/>
        <v>89.998370860690827</v>
      </c>
      <c r="GH128" s="10">
        <f t="shared" si="330"/>
        <v>89.998372458538569</v>
      </c>
      <c r="GI128" s="10">
        <f t="shared" si="330"/>
        <v>89.998374036228768</v>
      </c>
      <c r="GJ128" s="10">
        <f t="shared" si="330"/>
        <v>89.998375593781077</v>
      </c>
      <c r="GK128" s="10">
        <f t="shared" si="330"/>
        <v>89.998377131214895</v>
      </c>
      <c r="GL128" s="10">
        <f t="shared" si="330"/>
        <v>89.998378648549405</v>
      </c>
      <c r="GM128" s="10">
        <f t="shared" si="330"/>
        <v>89.998380145803509</v>
      </c>
      <c r="GN128" s="10">
        <f t="shared" ref="GN128:IR128" si="331">IF(AND(GN107=0,GN118=0),0,GN127)</f>
        <v>89.998381622995865</v>
      </c>
      <c r="GO128" s="10">
        <f t="shared" si="331"/>
        <v>89.998383080144876</v>
      </c>
      <c r="GP128" s="10">
        <f t="shared" si="331"/>
        <v>89.998384517268732</v>
      </c>
      <c r="GQ128" s="10">
        <f t="shared" si="331"/>
        <v>89.998385934385311</v>
      </c>
      <c r="GR128" s="10">
        <f t="shared" si="331"/>
        <v>89.998387331512333</v>
      </c>
      <c r="GS128" s="10">
        <f t="shared" si="331"/>
        <v>89.998388708667164</v>
      </c>
      <c r="GT128" s="10">
        <f t="shared" si="331"/>
        <v>89.998390065867</v>
      </c>
      <c r="GU128" s="10">
        <f t="shared" si="331"/>
        <v>89.998391403128778</v>
      </c>
      <c r="GV128" s="10">
        <f t="shared" si="331"/>
        <v>89.99839272046917</v>
      </c>
      <c r="GW128" s="10">
        <f t="shared" si="331"/>
        <v>89.998394017904616</v>
      </c>
      <c r="GX128" s="10">
        <f t="shared" si="331"/>
        <v>89.998395295451289</v>
      </c>
      <c r="GY128" s="10">
        <f t="shared" si="331"/>
        <v>89.998396553125133</v>
      </c>
      <c r="GZ128" s="10">
        <f t="shared" si="331"/>
        <v>89.998397790941851</v>
      </c>
      <c r="HA128" s="10">
        <f t="shared" si="331"/>
        <v>89.998399008916877</v>
      </c>
      <c r="HB128" s="10">
        <f t="shared" si="331"/>
        <v>89.998400207065416</v>
      </c>
      <c r="HC128" s="10">
        <f t="shared" si="331"/>
        <v>89.998401385402445</v>
      </c>
      <c r="HD128" s="10">
        <f t="shared" si="331"/>
        <v>89.998402543942646</v>
      </c>
      <c r="HE128" s="10">
        <f t="shared" si="331"/>
        <v>89.998403682700513</v>
      </c>
      <c r="HF128" s="10">
        <f t="shared" si="331"/>
        <v>89.998404801690228</v>
      </c>
      <c r="HG128" s="10">
        <f t="shared" si="331"/>
        <v>89.998405900925817</v>
      </c>
      <c r="HH128" s="10">
        <f t="shared" si="331"/>
        <v>89.998406980420981</v>
      </c>
      <c r="HI128" s="10">
        <f t="shared" si="331"/>
        <v>89.998408040189204</v>
      </c>
      <c r="HJ128" s="10">
        <f t="shared" si="331"/>
        <v>89.998409080243746</v>
      </c>
      <c r="HK128" s="10">
        <f t="shared" si="331"/>
        <v>89.99841010059761</v>
      </c>
      <c r="HL128" s="10">
        <f t="shared" si="331"/>
        <v>89.998411101263514</v>
      </c>
      <c r="HM128" s="10">
        <f t="shared" si="331"/>
        <v>89.998412082254021</v>
      </c>
      <c r="HN128" s="10">
        <f t="shared" si="331"/>
        <v>89.998413043581351</v>
      </c>
      <c r="HO128" s="10">
        <f t="shared" si="331"/>
        <v>89.998413985257571</v>
      </c>
      <c r="HP128" s="10">
        <f t="shared" si="331"/>
        <v>89.998414907294432</v>
      </c>
      <c r="HQ128" s="10">
        <f t="shared" si="331"/>
        <v>89.998415809703474</v>
      </c>
      <c r="HR128" s="10">
        <f t="shared" si="331"/>
        <v>89.998416692495994</v>
      </c>
      <c r="HS128" s="10">
        <f t="shared" si="331"/>
        <v>89.998417555683048</v>
      </c>
      <c r="HT128" s="10">
        <f t="shared" si="331"/>
        <v>89.998418399275465</v>
      </c>
      <c r="HU128" s="10">
        <f t="shared" si="331"/>
        <v>89.998419223283776</v>
      </c>
      <c r="HV128" s="10">
        <f t="shared" si="331"/>
        <v>89.998420027718311</v>
      </c>
      <c r="HW128" s="10">
        <f t="shared" si="331"/>
        <v>89.99842081258916</v>
      </c>
      <c r="HX128" s="10">
        <f t="shared" si="331"/>
        <v>89.998421577906171</v>
      </c>
      <c r="HY128" s="10">
        <f t="shared" si="331"/>
        <v>89.998422323678923</v>
      </c>
      <c r="HZ128" s="10">
        <f t="shared" si="331"/>
        <v>89.998423049916781</v>
      </c>
      <c r="IA128" s="10">
        <f t="shared" si="331"/>
        <v>89.998423756628853</v>
      </c>
      <c r="IB128" s="10">
        <f t="shared" si="331"/>
        <v>89.998424443824021</v>
      </c>
      <c r="IC128" s="10">
        <f t="shared" si="331"/>
        <v>89.998425111510883</v>
      </c>
      <c r="ID128" s="10">
        <f t="shared" si="331"/>
        <v>89.998425759697867</v>
      </c>
      <c r="IE128" s="10">
        <f t="shared" si="331"/>
        <v>89.998426388393099</v>
      </c>
      <c r="IF128" s="10">
        <f t="shared" si="331"/>
        <v>89.998426997604497</v>
      </c>
      <c r="IG128" s="10">
        <f t="shared" si="331"/>
        <v>89.998427587339719</v>
      </c>
      <c r="IH128" s="10">
        <f t="shared" si="331"/>
        <v>89.99842815760617</v>
      </c>
      <c r="II128" s="10">
        <f t="shared" si="331"/>
        <v>89.998428708411055</v>
      </c>
      <c r="IJ128" s="10">
        <f t="shared" si="331"/>
        <v>89.998429239761307</v>
      </c>
      <c r="IK128" s="10">
        <f t="shared" si="331"/>
        <v>89.998429751663622</v>
      </c>
      <c r="IL128" s="10">
        <f t="shared" si="331"/>
        <v>89.998430244124464</v>
      </c>
      <c r="IM128" s="10">
        <f t="shared" si="331"/>
        <v>89.998430717150043</v>
      </c>
      <c r="IN128" s="10">
        <f t="shared" si="331"/>
        <v>89.998431170746358</v>
      </c>
      <c r="IO128" s="10">
        <f t="shared" si="331"/>
        <v>89.998431604919119</v>
      </c>
      <c r="IP128" s="10">
        <f t="shared" si="331"/>
        <v>89.998432019673857</v>
      </c>
      <c r="IQ128" s="10">
        <f t="shared" si="331"/>
        <v>89.998432415015785</v>
      </c>
      <c r="IR128" s="203">
        <f t="shared" si="331"/>
        <v>89.998432790949948</v>
      </c>
    </row>
    <row r="129" spans="1:252" s="7" customFormat="1" hidden="1" x14ac:dyDescent="0.25">
      <c r="A129" s="166"/>
      <c r="B129" s="205"/>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c r="CG129" s="214"/>
      <c r="CH129" s="214"/>
      <c r="CI129" s="214"/>
      <c r="CJ129" s="214"/>
      <c r="CK129" s="214"/>
      <c r="CL129" s="214"/>
      <c r="CM129" s="214"/>
      <c r="CN129" s="214"/>
      <c r="CO129" s="206"/>
      <c r="CP129" s="206"/>
      <c r="CQ129" s="206"/>
      <c r="CR129" s="206"/>
      <c r="CS129" s="206"/>
      <c r="CT129" s="206"/>
      <c r="CU129" s="206"/>
      <c r="CV129" s="206"/>
      <c r="CW129" s="206"/>
      <c r="CX129" s="206"/>
      <c r="CY129" s="206"/>
      <c r="CZ129" s="206"/>
      <c r="DA129" s="206"/>
      <c r="DB129" s="206"/>
      <c r="DC129" s="206"/>
      <c r="DD129" s="206"/>
      <c r="DE129" s="206"/>
      <c r="DF129" s="206"/>
      <c r="DG129" s="206"/>
      <c r="DH129" s="206"/>
      <c r="DI129" s="206"/>
      <c r="DJ129" s="206"/>
      <c r="DK129" s="206"/>
      <c r="DL129" s="206"/>
      <c r="DM129" s="206"/>
      <c r="DN129" s="206"/>
      <c r="DO129" s="206"/>
      <c r="DP129" s="206"/>
      <c r="DQ129" s="206"/>
      <c r="DR129" s="206"/>
      <c r="DS129" s="206"/>
      <c r="DT129" s="206"/>
      <c r="DU129" s="206"/>
      <c r="DV129" s="206"/>
      <c r="DW129" s="206"/>
      <c r="DX129" s="206"/>
      <c r="DY129" s="206"/>
      <c r="DZ129" s="206"/>
      <c r="EA129" s="206"/>
      <c r="EB129" s="206"/>
      <c r="EC129" s="206"/>
      <c r="ED129" s="206"/>
      <c r="EE129" s="206"/>
      <c r="EF129" s="206"/>
      <c r="EG129" s="206"/>
      <c r="EH129" s="206"/>
      <c r="EI129" s="206"/>
      <c r="EJ129" s="206"/>
      <c r="EK129" s="206"/>
      <c r="EL129" s="206"/>
      <c r="EM129" s="206"/>
      <c r="EN129" s="206"/>
      <c r="EO129" s="206"/>
      <c r="EP129" s="206"/>
      <c r="EQ129" s="206"/>
      <c r="ER129" s="206"/>
      <c r="ES129" s="206"/>
      <c r="ET129" s="206"/>
      <c r="EU129" s="206"/>
      <c r="EV129" s="206"/>
      <c r="EW129" s="206"/>
      <c r="EX129" s="206"/>
      <c r="EY129" s="206"/>
      <c r="EZ129" s="206"/>
      <c r="FA129" s="206"/>
      <c r="FB129" s="206"/>
      <c r="FC129" s="206"/>
      <c r="FD129" s="206"/>
      <c r="FE129" s="206"/>
      <c r="FF129" s="206"/>
      <c r="FG129" s="206"/>
      <c r="FH129" s="206"/>
      <c r="FI129" s="206"/>
      <c r="FJ129" s="206"/>
      <c r="FK129" s="206"/>
      <c r="FL129" s="206"/>
      <c r="FM129" s="206"/>
      <c r="FN129" s="206"/>
      <c r="FO129" s="206"/>
      <c r="FP129" s="206"/>
      <c r="FQ129" s="206"/>
      <c r="FR129" s="206"/>
      <c r="FS129" s="206"/>
      <c r="FT129" s="206"/>
      <c r="FU129" s="206"/>
      <c r="FV129" s="206"/>
      <c r="FW129" s="206"/>
      <c r="FX129" s="206"/>
      <c r="FY129" s="206"/>
      <c r="FZ129" s="206"/>
      <c r="GA129" s="206"/>
      <c r="GB129" s="206"/>
      <c r="GC129" s="206"/>
      <c r="GD129" s="206"/>
      <c r="GE129" s="206"/>
      <c r="GF129" s="206"/>
      <c r="GG129" s="206"/>
      <c r="GH129" s="206"/>
      <c r="GI129" s="206"/>
      <c r="GJ129" s="206"/>
      <c r="GK129" s="206"/>
      <c r="GL129" s="206"/>
      <c r="GM129" s="206"/>
      <c r="GN129" s="206"/>
      <c r="GO129" s="206"/>
      <c r="GP129" s="206"/>
      <c r="GQ129" s="206"/>
      <c r="GR129" s="206"/>
      <c r="GS129" s="206"/>
      <c r="GT129" s="206"/>
      <c r="GU129" s="206"/>
      <c r="GV129" s="206"/>
      <c r="GW129" s="206"/>
      <c r="GX129" s="206"/>
      <c r="GY129" s="206"/>
      <c r="GZ129" s="206"/>
      <c r="HA129" s="206"/>
      <c r="HB129" s="206"/>
      <c r="HC129" s="206"/>
      <c r="HD129" s="206"/>
      <c r="HE129" s="206"/>
      <c r="HF129" s="206"/>
      <c r="HG129" s="206"/>
      <c r="HH129" s="206"/>
      <c r="HI129" s="206"/>
      <c r="HJ129" s="206"/>
      <c r="HK129" s="206"/>
      <c r="HL129" s="206"/>
      <c r="HM129" s="206"/>
      <c r="HN129" s="206"/>
      <c r="HO129" s="206"/>
      <c r="HP129" s="206"/>
      <c r="HQ129" s="206"/>
      <c r="HR129" s="206"/>
      <c r="HS129" s="206"/>
      <c r="HT129" s="206"/>
      <c r="HU129" s="206"/>
      <c r="HV129" s="206"/>
      <c r="HW129" s="206"/>
      <c r="HX129" s="206"/>
      <c r="HY129" s="206"/>
      <c r="HZ129" s="206"/>
      <c r="IA129" s="206"/>
      <c r="IB129" s="206"/>
      <c r="IC129" s="206"/>
      <c r="ID129" s="206"/>
      <c r="IE129" s="206"/>
      <c r="IF129" s="206"/>
      <c r="IG129" s="206"/>
      <c r="IH129" s="206"/>
      <c r="II129" s="206"/>
      <c r="IJ129" s="206"/>
      <c r="IK129" s="206"/>
      <c r="IL129" s="206"/>
      <c r="IM129" s="206"/>
      <c r="IN129" s="206"/>
      <c r="IO129" s="206"/>
      <c r="IP129" s="206"/>
      <c r="IQ129" s="206"/>
      <c r="IR129" s="172"/>
    </row>
    <row r="130" spans="1:252" s="7" customFormat="1" hidden="1" x14ac:dyDescent="0.25">
      <c r="A130" s="196"/>
      <c r="B130" s="200"/>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211"/>
      <c r="BE130" s="211"/>
      <c r="BF130" s="211"/>
      <c r="BG130" s="211"/>
      <c r="BH130" s="211"/>
      <c r="BI130" s="211"/>
      <c r="BJ130" s="211"/>
      <c r="BK130" s="211"/>
      <c r="BL130" s="211"/>
      <c r="BM130" s="211"/>
      <c r="BN130" s="211"/>
      <c r="BO130" s="211"/>
      <c r="BP130" s="211"/>
      <c r="BQ130" s="211"/>
      <c r="BR130" s="211"/>
      <c r="BS130" s="211"/>
      <c r="BT130" s="211"/>
      <c r="BU130" s="211"/>
      <c r="BV130" s="211"/>
      <c r="BW130" s="211"/>
      <c r="BX130" s="211"/>
      <c r="BY130" s="211"/>
      <c r="BZ130" s="211"/>
      <c r="CA130" s="211"/>
      <c r="CB130" s="211"/>
      <c r="CC130" s="211"/>
      <c r="CD130" s="211"/>
      <c r="CE130" s="211"/>
      <c r="CF130" s="211"/>
      <c r="CG130" s="211"/>
      <c r="CH130" s="211"/>
      <c r="CI130" s="211"/>
      <c r="CJ130" s="211"/>
      <c r="CK130" s="211"/>
      <c r="CL130" s="211"/>
      <c r="CM130" s="211"/>
      <c r="CN130" s="211"/>
      <c r="CO130" s="169"/>
      <c r="CP130" s="169"/>
      <c r="CQ130" s="169"/>
      <c r="CR130" s="169"/>
      <c r="CS130" s="169"/>
      <c r="CT130" s="169"/>
      <c r="CU130" s="169"/>
      <c r="CV130" s="169"/>
      <c r="CW130" s="169"/>
      <c r="CX130" s="169"/>
      <c r="CY130" s="169"/>
      <c r="CZ130" s="169"/>
      <c r="DA130" s="169"/>
      <c r="DB130" s="169"/>
      <c r="DC130" s="169"/>
      <c r="DD130" s="169"/>
      <c r="DE130" s="169"/>
      <c r="DF130" s="169"/>
      <c r="DG130" s="169"/>
      <c r="DH130" s="169"/>
      <c r="DI130" s="169"/>
      <c r="DJ130" s="169"/>
      <c r="DK130" s="169"/>
      <c r="DL130" s="169"/>
      <c r="DM130" s="169"/>
      <c r="DN130" s="169"/>
      <c r="DO130" s="169"/>
      <c r="DP130" s="169"/>
      <c r="DQ130" s="169"/>
      <c r="DR130" s="169"/>
      <c r="DS130" s="169"/>
      <c r="DT130" s="169"/>
      <c r="DU130" s="169"/>
      <c r="DV130" s="169"/>
      <c r="DW130" s="169"/>
      <c r="DX130" s="169"/>
      <c r="DY130" s="169"/>
      <c r="DZ130" s="169"/>
      <c r="EA130" s="169"/>
      <c r="EB130" s="169"/>
      <c r="EC130" s="169"/>
      <c r="ED130" s="169"/>
      <c r="EE130" s="169"/>
      <c r="EF130" s="169"/>
      <c r="EG130" s="169"/>
      <c r="EH130" s="169"/>
      <c r="EI130" s="169"/>
      <c r="EJ130" s="169"/>
      <c r="EK130" s="169"/>
      <c r="EL130" s="169"/>
      <c r="EM130" s="169"/>
      <c r="EN130" s="169"/>
      <c r="EO130" s="169"/>
      <c r="EP130" s="169"/>
      <c r="EQ130" s="169"/>
      <c r="ER130" s="169"/>
      <c r="ES130" s="169"/>
      <c r="ET130" s="169"/>
      <c r="EU130" s="169"/>
      <c r="EV130" s="169"/>
      <c r="EW130" s="169"/>
      <c r="EX130" s="169"/>
      <c r="EY130" s="169"/>
      <c r="EZ130" s="169"/>
      <c r="FA130" s="169"/>
      <c r="FB130" s="169"/>
      <c r="FC130" s="169"/>
      <c r="FD130" s="169"/>
      <c r="FE130" s="169"/>
      <c r="FF130" s="169"/>
      <c r="FG130" s="169"/>
      <c r="FH130" s="169"/>
      <c r="FI130" s="169"/>
      <c r="FJ130" s="169"/>
      <c r="FK130" s="169"/>
      <c r="FL130" s="169"/>
      <c r="FM130" s="169"/>
      <c r="FN130" s="169"/>
      <c r="FO130" s="169"/>
      <c r="FP130" s="169"/>
      <c r="FQ130" s="169"/>
      <c r="FR130" s="169"/>
      <c r="FS130" s="169"/>
      <c r="FT130" s="169"/>
      <c r="FU130" s="169"/>
      <c r="FV130" s="169"/>
      <c r="FW130" s="169"/>
      <c r="FX130" s="169"/>
      <c r="FY130" s="169"/>
      <c r="FZ130" s="169"/>
      <c r="GA130" s="169"/>
      <c r="GB130" s="169"/>
      <c r="GC130" s="169"/>
      <c r="GD130" s="169"/>
      <c r="GE130" s="169"/>
      <c r="GF130" s="169"/>
      <c r="GG130" s="169"/>
      <c r="GH130" s="169"/>
      <c r="GI130" s="169"/>
      <c r="GJ130" s="169"/>
      <c r="GK130" s="169"/>
      <c r="GL130" s="169"/>
      <c r="GM130" s="169"/>
      <c r="GN130" s="169"/>
      <c r="GO130" s="169"/>
      <c r="GP130" s="169"/>
      <c r="GQ130" s="169"/>
      <c r="GR130" s="169"/>
      <c r="GS130" s="169"/>
      <c r="GT130" s="169"/>
      <c r="GU130" s="169"/>
      <c r="GV130" s="169"/>
      <c r="GW130" s="169"/>
      <c r="GX130" s="169"/>
      <c r="GY130" s="169"/>
      <c r="GZ130" s="169"/>
      <c r="HA130" s="169"/>
      <c r="HB130" s="169"/>
      <c r="HC130" s="169"/>
      <c r="HD130" s="169"/>
      <c r="HE130" s="169"/>
      <c r="HF130" s="169"/>
      <c r="HG130" s="169"/>
      <c r="HH130" s="169"/>
      <c r="HI130" s="169"/>
      <c r="HJ130" s="169"/>
      <c r="HK130" s="169"/>
      <c r="HL130" s="169"/>
      <c r="HM130" s="169"/>
      <c r="HN130" s="169"/>
      <c r="HO130" s="169"/>
      <c r="HP130" s="169"/>
      <c r="HQ130" s="169"/>
      <c r="HR130" s="169"/>
      <c r="HS130" s="169"/>
      <c r="HT130" s="169"/>
      <c r="HU130" s="169"/>
      <c r="HV130" s="169"/>
      <c r="HW130" s="169"/>
      <c r="HX130" s="169"/>
      <c r="HY130" s="169"/>
      <c r="HZ130" s="169"/>
      <c r="IA130" s="169"/>
      <c r="IB130" s="169"/>
      <c r="IC130" s="169"/>
      <c r="ID130" s="169"/>
      <c r="IE130" s="169"/>
      <c r="IF130" s="169"/>
      <c r="IG130" s="169"/>
      <c r="IH130" s="169"/>
      <c r="II130" s="169"/>
      <c r="IJ130" s="169"/>
      <c r="IK130" s="169"/>
      <c r="IL130" s="169"/>
      <c r="IM130" s="169"/>
      <c r="IN130" s="169"/>
      <c r="IO130" s="169"/>
      <c r="IP130" s="169"/>
      <c r="IQ130" s="169"/>
      <c r="IR130" s="180"/>
    </row>
    <row r="131" spans="1:252" s="7" customFormat="1" hidden="1" x14ac:dyDescent="0.25">
      <c r="A131" s="164" t="s">
        <v>37</v>
      </c>
      <c r="B131" s="45"/>
      <c r="C131" s="230" t="str">
        <f>IF(AND(C68=0,C110&gt;0),$A$131," ")</f>
        <v xml:space="preserve"> </v>
      </c>
      <c r="D131" s="230" t="str">
        <f t="shared" ref="D131:BO131" si="332">IF(AND(D68=0,D110&gt;0),$A$131," ")</f>
        <v xml:space="preserve"> </v>
      </c>
      <c r="E131" s="230" t="str">
        <f t="shared" si="332"/>
        <v xml:space="preserve"> </v>
      </c>
      <c r="F131" s="230" t="str">
        <f t="shared" si="332"/>
        <v xml:space="preserve"> </v>
      </c>
      <c r="G131" s="230" t="str">
        <f t="shared" si="332"/>
        <v xml:space="preserve"> </v>
      </c>
      <c r="H131" s="230" t="str">
        <f t="shared" si="332"/>
        <v xml:space="preserve"> </v>
      </c>
      <c r="I131" s="230" t="str">
        <f t="shared" si="332"/>
        <v xml:space="preserve"> </v>
      </c>
      <c r="J131" s="230" t="str">
        <f t="shared" si="332"/>
        <v xml:space="preserve"> </v>
      </c>
      <c r="K131" s="230" t="str">
        <f t="shared" si="332"/>
        <v xml:space="preserve"> </v>
      </c>
      <c r="L131" s="230" t="str">
        <f t="shared" si="332"/>
        <v xml:space="preserve"> </v>
      </c>
      <c r="M131" s="230" t="str">
        <f t="shared" si="332"/>
        <v xml:space="preserve"> </v>
      </c>
      <c r="N131" s="230" t="str">
        <f t="shared" si="332"/>
        <v xml:space="preserve"> </v>
      </c>
      <c r="O131" s="230" t="str">
        <f t="shared" si="332"/>
        <v xml:space="preserve"> </v>
      </c>
      <c r="P131" s="230" t="str">
        <f t="shared" si="332"/>
        <v xml:space="preserve"> </v>
      </c>
      <c r="Q131" s="230" t="str">
        <f t="shared" si="332"/>
        <v xml:space="preserve"> </v>
      </c>
      <c r="R131" s="230" t="str">
        <f t="shared" si="332"/>
        <v xml:space="preserve"> </v>
      </c>
      <c r="S131" s="230" t="str">
        <f t="shared" si="332"/>
        <v xml:space="preserve"> </v>
      </c>
      <c r="T131" s="230" t="str">
        <f t="shared" si="332"/>
        <v xml:space="preserve"> </v>
      </c>
      <c r="U131" s="230" t="str">
        <f t="shared" si="332"/>
        <v xml:space="preserve"> </v>
      </c>
      <c r="V131" s="230" t="str">
        <f t="shared" si="332"/>
        <v xml:space="preserve"> </v>
      </c>
      <c r="W131" s="230" t="str">
        <f t="shared" si="332"/>
        <v xml:space="preserve"> </v>
      </c>
      <c r="X131" s="230" t="str">
        <f t="shared" si="332"/>
        <v xml:space="preserve"> </v>
      </c>
      <c r="Y131" s="230" t="str">
        <f t="shared" si="332"/>
        <v xml:space="preserve"> </v>
      </c>
      <c r="Z131" s="230" t="str">
        <f t="shared" si="332"/>
        <v xml:space="preserve"> </v>
      </c>
      <c r="AA131" s="230" t="str">
        <f t="shared" si="332"/>
        <v xml:space="preserve"> </v>
      </c>
      <c r="AB131" s="230" t="str">
        <f t="shared" si="332"/>
        <v xml:space="preserve"> </v>
      </c>
      <c r="AC131" s="230" t="str">
        <f t="shared" si="332"/>
        <v xml:space="preserve"> </v>
      </c>
      <c r="AD131" s="230" t="str">
        <f t="shared" si="332"/>
        <v xml:space="preserve"> </v>
      </c>
      <c r="AE131" s="230" t="str">
        <f t="shared" si="332"/>
        <v xml:space="preserve"> </v>
      </c>
      <c r="AF131" s="230" t="str">
        <f t="shared" si="332"/>
        <v xml:space="preserve"> </v>
      </c>
      <c r="AG131" s="230" t="str">
        <f t="shared" si="332"/>
        <v xml:space="preserve"> </v>
      </c>
      <c r="AH131" s="230" t="str">
        <f t="shared" si="332"/>
        <v xml:space="preserve"> </v>
      </c>
      <c r="AI131" s="230" t="str">
        <f t="shared" si="332"/>
        <v xml:space="preserve"> </v>
      </c>
      <c r="AJ131" s="230" t="str">
        <f t="shared" si="332"/>
        <v xml:space="preserve"> </v>
      </c>
      <c r="AK131" s="230" t="str">
        <f t="shared" si="332"/>
        <v xml:space="preserve"> </v>
      </c>
      <c r="AL131" s="230" t="str">
        <f t="shared" si="332"/>
        <v xml:space="preserve"> </v>
      </c>
      <c r="AM131" s="230" t="str">
        <f t="shared" si="332"/>
        <v xml:space="preserve"> </v>
      </c>
      <c r="AN131" s="230" t="str">
        <f t="shared" si="332"/>
        <v xml:space="preserve"> </v>
      </c>
      <c r="AO131" s="230" t="str">
        <f t="shared" si="332"/>
        <v xml:space="preserve"> </v>
      </c>
      <c r="AP131" s="230" t="str">
        <f t="shared" si="332"/>
        <v xml:space="preserve"> </v>
      </c>
      <c r="AQ131" s="230" t="str">
        <f t="shared" si="332"/>
        <v xml:space="preserve"> </v>
      </c>
      <c r="AR131" s="230" t="str">
        <f t="shared" si="332"/>
        <v xml:space="preserve"> </v>
      </c>
      <c r="AS131" s="230" t="str">
        <f t="shared" si="332"/>
        <v xml:space="preserve"> </v>
      </c>
      <c r="AT131" s="230" t="str">
        <f t="shared" si="332"/>
        <v xml:space="preserve"> </v>
      </c>
      <c r="AU131" s="230" t="str">
        <f t="shared" si="332"/>
        <v xml:space="preserve"> </v>
      </c>
      <c r="AV131" s="230" t="str">
        <f t="shared" si="332"/>
        <v xml:space="preserve"> </v>
      </c>
      <c r="AW131" s="230" t="str">
        <f t="shared" si="332"/>
        <v xml:space="preserve"> </v>
      </c>
      <c r="AX131" s="230" t="str">
        <f t="shared" si="332"/>
        <v xml:space="preserve"> </v>
      </c>
      <c r="AY131" s="230" t="str">
        <f t="shared" si="332"/>
        <v xml:space="preserve"> </v>
      </c>
      <c r="AZ131" s="230" t="str">
        <f t="shared" si="332"/>
        <v xml:space="preserve"> </v>
      </c>
      <c r="BA131" s="230" t="str">
        <f t="shared" si="332"/>
        <v xml:space="preserve"> </v>
      </c>
      <c r="BB131" s="230" t="str">
        <f t="shared" si="332"/>
        <v xml:space="preserve"> </v>
      </c>
      <c r="BC131" s="230" t="str">
        <f t="shared" si="332"/>
        <v>In free  fall</v>
      </c>
      <c r="BD131" s="230" t="str">
        <f t="shared" si="332"/>
        <v>In free  fall</v>
      </c>
      <c r="BE131" s="230" t="str">
        <f t="shared" si="332"/>
        <v>In free  fall</v>
      </c>
      <c r="BF131" s="230" t="str">
        <f t="shared" si="332"/>
        <v>In free  fall</v>
      </c>
      <c r="BG131" s="230" t="str">
        <f t="shared" si="332"/>
        <v>In free  fall</v>
      </c>
      <c r="BH131" s="230" t="str">
        <f t="shared" si="332"/>
        <v>In free  fall</v>
      </c>
      <c r="BI131" s="230" t="str">
        <f t="shared" si="332"/>
        <v>In free  fall</v>
      </c>
      <c r="BJ131" s="230" t="str">
        <f t="shared" si="332"/>
        <v>In free  fall</v>
      </c>
      <c r="BK131" s="230" t="str">
        <f t="shared" si="332"/>
        <v>In free  fall</v>
      </c>
      <c r="BL131" s="230" t="str">
        <f t="shared" si="332"/>
        <v>In free  fall</v>
      </c>
      <c r="BM131" s="230" t="str">
        <f t="shared" si="332"/>
        <v xml:space="preserve"> </v>
      </c>
      <c r="BN131" s="230" t="str">
        <f t="shared" si="332"/>
        <v xml:space="preserve"> </v>
      </c>
      <c r="BO131" s="230" t="str">
        <f t="shared" si="332"/>
        <v xml:space="preserve"> </v>
      </c>
      <c r="BP131" s="230" t="str">
        <f t="shared" ref="BP131:EA131" si="333">IF(AND(BP68=0,BP110&gt;0),$A$131," ")</f>
        <v xml:space="preserve"> </v>
      </c>
      <c r="BQ131" s="230" t="str">
        <f t="shared" si="333"/>
        <v xml:space="preserve"> </v>
      </c>
      <c r="BR131" s="230" t="str">
        <f t="shared" si="333"/>
        <v xml:space="preserve"> </v>
      </c>
      <c r="BS131" s="230" t="str">
        <f t="shared" si="333"/>
        <v xml:space="preserve"> </v>
      </c>
      <c r="BT131" s="230" t="str">
        <f t="shared" si="333"/>
        <v xml:space="preserve"> </v>
      </c>
      <c r="BU131" s="230" t="str">
        <f t="shared" si="333"/>
        <v xml:space="preserve"> </v>
      </c>
      <c r="BV131" s="230" t="str">
        <f t="shared" si="333"/>
        <v xml:space="preserve"> </v>
      </c>
      <c r="BW131" s="230" t="str">
        <f t="shared" si="333"/>
        <v xml:space="preserve"> </v>
      </c>
      <c r="BX131" s="230" t="str">
        <f t="shared" si="333"/>
        <v xml:space="preserve"> </v>
      </c>
      <c r="BY131" s="230" t="str">
        <f t="shared" si="333"/>
        <v xml:space="preserve"> </v>
      </c>
      <c r="BZ131" s="230" t="str">
        <f t="shared" si="333"/>
        <v xml:space="preserve"> </v>
      </c>
      <c r="CA131" s="230" t="str">
        <f t="shared" si="333"/>
        <v xml:space="preserve"> </v>
      </c>
      <c r="CB131" s="230" t="str">
        <f t="shared" si="333"/>
        <v xml:space="preserve"> </v>
      </c>
      <c r="CC131" s="230" t="str">
        <f t="shared" si="333"/>
        <v xml:space="preserve"> </v>
      </c>
      <c r="CD131" s="230" t="str">
        <f t="shared" si="333"/>
        <v xml:space="preserve"> </v>
      </c>
      <c r="CE131" s="230" t="str">
        <f t="shared" si="333"/>
        <v xml:space="preserve"> </v>
      </c>
      <c r="CF131" s="230" t="str">
        <f t="shared" si="333"/>
        <v xml:space="preserve"> </v>
      </c>
      <c r="CG131" s="230" t="str">
        <f t="shared" si="333"/>
        <v xml:space="preserve"> </v>
      </c>
      <c r="CH131" s="230" t="str">
        <f t="shared" si="333"/>
        <v xml:space="preserve"> </v>
      </c>
      <c r="CI131" s="230" t="str">
        <f t="shared" si="333"/>
        <v xml:space="preserve"> </v>
      </c>
      <c r="CJ131" s="230" t="str">
        <f t="shared" si="333"/>
        <v xml:space="preserve"> </v>
      </c>
      <c r="CK131" s="230" t="str">
        <f t="shared" si="333"/>
        <v xml:space="preserve"> </v>
      </c>
      <c r="CL131" s="230" t="str">
        <f t="shared" si="333"/>
        <v xml:space="preserve"> </v>
      </c>
      <c r="CM131" s="230" t="str">
        <f t="shared" si="333"/>
        <v xml:space="preserve"> </v>
      </c>
      <c r="CN131" s="230" t="str">
        <f t="shared" si="333"/>
        <v xml:space="preserve"> </v>
      </c>
      <c r="CO131" s="230" t="str">
        <f t="shared" si="333"/>
        <v xml:space="preserve"> </v>
      </c>
      <c r="CP131" s="230" t="str">
        <f t="shared" si="333"/>
        <v xml:space="preserve"> </v>
      </c>
      <c r="CQ131" s="230" t="str">
        <f t="shared" si="333"/>
        <v xml:space="preserve"> </v>
      </c>
      <c r="CR131" s="230" t="str">
        <f t="shared" si="333"/>
        <v xml:space="preserve"> </v>
      </c>
      <c r="CS131" s="230" t="str">
        <f t="shared" si="333"/>
        <v xml:space="preserve"> </v>
      </c>
      <c r="CT131" s="230" t="str">
        <f t="shared" si="333"/>
        <v xml:space="preserve"> </v>
      </c>
      <c r="CU131" s="230" t="str">
        <f t="shared" si="333"/>
        <v xml:space="preserve"> </v>
      </c>
      <c r="CV131" s="230" t="str">
        <f t="shared" si="333"/>
        <v xml:space="preserve"> </v>
      </c>
      <c r="CW131" s="230" t="str">
        <f t="shared" si="333"/>
        <v xml:space="preserve"> </v>
      </c>
      <c r="CX131" s="230" t="str">
        <f t="shared" si="333"/>
        <v xml:space="preserve"> </v>
      </c>
      <c r="CY131" s="230" t="str">
        <f t="shared" si="333"/>
        <v xml:space="preserve"> </v>
      </c>
      <c r="CZ131" s="230" t="str">
        <f t="shared" si="333"/>
        <v xml:space="preserve"> </v>
      </c>
      <c r="DA131" s="230" t="str">
        <f t="shared" si="333"/>
        <v xml:space="preserve"> </v>
      </c>
      <c r="DB131" s="230" t="str">
        <f t="shared" si="333"/>
        <v xml:space="preserve"> </v>
      </c>
      <c r="DC131" s="230" t="str">
        <f t="shared" si="333"/>
        <v xml:space="preserve"> </v>
      </c>
      <c r="DD131" s="230" t="str">
        <f t="shared" si="333"/>
        <v xml:space="preserve"> </v>
      </c>
      <c r="DE131" s="230" t="str">
        <f t="shared" si="333"/>
        <v xml:space="preserve"> </v>
      </c>
      <c r="DF131" s="230" t="str">
        <f t="shared" si="333"/>
        <v xml:space="preserve"> </v>
      </c>
      <c r="DG131" s="230" t="str">
        <f t="shared" si="333"/>
        <v xml:space="preserve"> </v>
      </c>
      <c r="DH131" s="230" t="str">
        <f t="shared" si="333"/>
        <v xml:space="preserve"> </v>
      </c>
      <c r="DI131" s="230" t="str">
        <f t="shared" si="333"/>
        <v xml:space="preserve"> </v>
      </c>
      <c r="DJ131" s="230" t="str">
        <f t="shared" si="333"/>
        <v xml:space="preserve"> </v>
      </c>
      <c r="DK131" s="230" t="str">
        <f t="shared" si="333"/>
        <v xml:space="preserve"> </v>
      </c>
      <c r="DL131" s="230" t="str">
        <f t="shared" si="333"/>
        <v xml:space="preserve"> </v>
      </c>
      <c r="DM131" s="230" t="str">
        <f t="shared" si="333"/>
        <v xml:space="preserve"> </v>
      </c>
      <c r="DN131" s="230" t="str">
        <f t="shared" si="333"/>
        <v xml:space="preserve"> </v>
      </c>
      <c r="DO131" s="230" t="str">
        <f t="shared" si="333"/>
        <v xml:space="preserve"> </v>
      </c>
      <c r="DP131" s="230" t="str">
        <f t="shared" si="333"/>
        <v xml:space="preserve"> </v>
      </c>
      <c r="DQ131" s="230" t="str">
        <f t="shared" si="333"/>
        <v xml:space="preserve"> </v>
      </c>
      <c r="DR131" s="230" t="str">
        <f t="shared" si="333"/>
        <v xml:space="preserve"> </v>
      </c>
      <c r="DS131" s="230" t="str">
        <f t="shared" si="333"/>
        <v xml:space="preserve"> </v>
      </c>
      <c r="DT131" s="230" t="str">
        <f t="shared" si="333"/>
        <v xml:space="preserve"> </v>
      </c>
      <c r="DU131" s="230" t="str">
        <f t="shared" si="333"/>
        <v xml:space="preserve"> </v>
      </c>
      <c r="DV131" s="230" t="str">
        <f t="shared" si="333"/>
        <v xml:space="preserve"> </v>
      </c>
      <c r="DW131" s="230" t="str">
        <f t="shared" si="333"/>
        <v xml:space="preserve"> </v>
      </c>
      <c r="DX131" s="230" t="str">
        <f t="shared" si="333"/>
        <v xml:space="preserve"> </v>
      </c>
      <c r="DY131" s="230" t="str">
        <f t="shared" si="333"/>
        <v xml:space="preserve"> </v>
      </c>
      <c r="DZ131" s="230" t="str">
        <f t="shared" si="333"/>
        <v xml:space="preserve"> </v>
      </c>
      <c r="EA131" s="230" t="str">
        <f t="shared" si="333"/>
        <v xml:space="preserve"> </v>
      </c>
      <c r="EB131" s="230" t="str">
        <f t="shared" ref="EB131:GM131" si="334">IF(AND(EB68=0,EB110&gt;0),$A$131," ")</f>
        <v xml:space="preserve"> </v>
      </c>
      <c r="EC131" s="230" t="str">
        <f t="shared" si="334"/>
        <v xml:space="preserve"> </v>
      </c>
      <c r="ED131" s="230" t="str">
        <f t="shared" si="334"/>
        <v xml:space="preserve"> </v>
      </c>
      <c r="EE131" s="230" t="str">
        <f t="shared" si="334"/>
        <v xml:space="preserve"> </v>
      </c>
      <c r="EF131" s="230" t="str">
        <f t="shared" si="334"/>
        <v xml:space="preserve"> </v>
      </c>
      <c r="EG131" s="230" t="str">
        <f t="shared" si="334"/>
        <v xml:space="preserve"> </v>
      </c>
      <c r="EH131" s="230" t="str">
        <f t="shared" si="334"/>
        <v>In free  fall</v>
      </c>
      <c r="EI131" s="230" t="str">
        <f t="shared" si="334"/>
        <v>In free  fall</v>
      </c>
      <c r="EJ131" s="230" t="str">
        <f t="shared" si="334"/>
        <v>In free  fall</v>
      </c>
      <c r="EK131" s="230" t="str">
        <f t="shared" si="334"/>
        <v>In free  fall</v>
      </c>
      <c r="EL131" s="230" t="str">
        <f t="shared" si="334"/>
        <v>In free  fall</v>
      </c>
      <c r="EM131" s="230" t="str">
        <f t="shared" si="334"/>
        <v>In free  fall</v>
      </c>
      <c r="EN131" s="230" t="str">
        <f t="shared" si="334"/>
        <v>In free  fall</v>
      </c>
      <c r="EO131" s="230" t="str">
        <f t="shared" si="334"/>
        <v>In free  fall</v>
      </c>
      <c r="EP131" s="230" t="str">
        <f t="shared" si="334"/>
        <v>In free  fall</v>
      </c>
      <c r="EQ131" s="230" t="str">
        <f t="shared" si="334"/>
        <v>In free  fall</v>
      </c>
      <c r="ER131" s="230" t="str">
        <f t="shared" si="334"/>
        <v>In free  fall</v>
      </c>
      <c r="ES131" s="230" t="str">
        <f t="shared" si="334"/>
        <v>In free  fall</v>
      </c>
      <c r="ET131" s="230" t="str">
        <f t="shared" si="334"/>
        <v>In free  fall</v>
      </c>
      <c r="EU131" s="230" t="str">
        <f t="shared" si="334"/>
        <v>In free  fall</v>
      </c>
      <c r="EV131" s="230" t="str">
        <f t="shared" si="334"/>
        <v>In free  fall</v>
      </c>
      <c r="EW131" s="230" t="str">
        <f t="shared" si="334"/>
        <v>In free  fall</v>
      </c>
      <c r="EX131" s="230" t="str">
        <f t="shared" si="334"/>
        <v>In free  fall</v>
      </c>
      <c r="EY131" s="230" t="str">
        <f t="shared" si="334"/>
        <v>In free  fall</v>
      </c>
      <c r="EZ131" s="230" t="str">
        <f t="shared" si="334"/>
        <v>In free  fall</v>
      </c>
      <c r="FA131" s="230" t="str">
        <f t="shared" si="334"/>
        <v>In free  fall</v>
      </c>
      <c r="FB131" s="230" t="str">
        <f t="shared" si="334"/>
        <v>In free  fall</v>
      </c>
      <c r="FC131" s="230" t="str">
        <f t="shared" si="334"/>
        <v>In free  fall</v>
      </c>
      <c r="FD131" s="230" t="str">
        <f t="shared" si="334"/>
        <v>In free  fall</v>
      </c>
      <c r="FE131" s="230" t="str">
        <f t="shared" si="334"/>
        <v>In free  fall</v>
      </c>
      <c r="FF131" s="230" t="str">
        <f t="shared" si="334"/>
        <v>In free  fall</v>
      </c>
      <c r="FG131" s="230" t="str">
        <f t="shared" si="334"/>
        <v>In free  fall</v>
      </c>
      <c r="FH131" s="230" t="str">
        <f t="shared" si="334"/>
        <v>In free  fall</v>
      </c>
      <c r="FI131" s="230" t="str">
        <f t="shared" si="334"/>
        <v>In free  fall</v>
      </c>
      <c r="FJ131" s="230" t="str">
        <f t="shared" si="334"/>
        <v>In free  fall</v>
      </c>
      <c r="FK131" s="230" t="str">
        <f t="shared" si="334"/>
        <v>In free  fall</v>
      </c>
      <c r="FL131" s="230" t="str">
        <f t="shared" si="334"/>
        <v>In free  fall</v>
      </c>
      <c r="FM131" s="230" t="str">
        <f t="shared" si="334"/>
        <v>In free  fall</v>
      </c>
      <c r="FN131" s="230" t="str">
        <f t="shared" si="334"/>
        <v>In free  fall</v>
      </c>
      <c r="FO131" s="230" t="str">
        <f t="shared" si="334"/>
        <v>In free  fall</v>
      </c>
      <c r="FP131" s="230" t="str">
        <f t="shared" si="334"/>
        <v>In free  fall</v>
      </c>
      <c r="FQ131" s="230" t="str">
        <f t="shared" si="334"/>
        <v>In free  fall</v>
      </c>
      <c r="FR131" s="230" t="str">
        <f t="shared" si="334"/>
        <v>In free  fall</v>
      </c>
      <c r="FS131" s="230" t="str">
        <f t="shared" si="334"/>
        <v>In free  fall</v>
      </c>
      <c r="FT131" s="230" t="str">
        <f t="shared" si="334"/>
        <v>In free  fall</v>
      </c>
      <c r="FU131" s="230" t="str">
        <f t="shared" si="334"/>
        <v>In free  fall</v>
      </c>
      <c r="FV131" s="230" t="str">
        <f t="shared" si="334"/>
        <v>In free  fall</v>
      </c>
      <c r="FW131" s="230" t="str">
        <f t="shared" si="334"/>
        <v>In free  fall</v>
      </c>
      <c r="FX131" s="230" t="str">
        <f t="shared" si="334"/>
        <v>In free  fall</v>
      </c>
      <c r="FY131" s="230" t="str">
        <f t="shared" si="334"/>
        <v>In free  fall</v>
      </c>
      <c r="FZ131" s="230" t="str">
        <f t="shared" si="334"/>
        <v>In free  fall</v>
      </c>
      <c r="GA131" s="230" t="str">
        <f t="shared" si="334"/>
        <v>In free  fall</v>
      </c>
      <c r="GB131" s="230" t="str">
        <f t="shared" si="334"/>
        <v>In free  fall</v>
      </c>
      <c r="GC131" s="230" t="str">
        <f t="shared" si="334"/>
        <v>In free  fall</v>
      </c>
      <c r="GD131" s="230" t="str">
        <f t="shared" si="334"/>
        <v>In free  fall</v>
      </c>
      <c r="GE131" s="230" t="str">
        <f t="shared" si="334"/>
        <v>In free  fall</v>
      </c>
      <c r="GF131" s="230" t="str">
        <f t="shared" si="334"/>
        <v>In free  fall</v>
      </c>
      <c r="GG131" s="230" t="str">
        <f t="shared" si="334"/>
        <v>In free  fall</v>
      </c>
      <c r="GH131" s="230" t="str">
        <f t="shared" si="334"/>
        <v>In free  fall</v>
      </c>
      <c r="GI131" s="230" t="str">
        <f t="shared" si="334"/>
        <v>In free  fall</v>
      </c>
      <c r="GJ131" s="230" t="str">
        <f t="shared" si="334"/>
        <v>In free  fall</v>
      </c>
      <c r="GK131" s="230" t="str">
        <f t="shared" si="334"/>
        <v>In free  fall</v>
      </c>
      <c r="GL131" s="230" t="str">
        <f t="shared" si="334"/>
        <v>In free  fall</v>
      </c>
      <c r="GM131" s="230" t="str">
        <f t="shared" si="334"/>
        <v>In free  fall</v>
      </c>
      <c r="GN131" s="230" t="str">
        <f t="shared" ref="GN131:IR131" si="335">IF(AND(GN68=0,GN110&gt;0),$A$131," ")</f>
        <v>In free  fall</v>
      </c>
      <c r="GO131" s="230" t="str">
        <f t="shared" si="335"/>
        <v>In free  fall</v>
      </c>
      <c r="GP131" s="230" t="str">
        <f t="shared" si="335"/>
        <v>In free  fall</v>
      </c>
      <c r="GQ131" s="230" t="str">
        <f t="shared" si="335"/>
        <v>In free  fall</v>
      </c>
      <c r="GR131" s="230" t="str">
        <f t="shared" si="335"/>
        <v>In free  fall</v>
      </c>
      <c r="GS131" s="230" t="str">
        <f t="shared" si="335"/>
        <v>In free  fall</v>
      </c>
      <c r="GT131" s="230" t="str">
        <f t="shared" si="335"/>
        <v>In free  fall</v>
      </c>
      <c r="GU131" s="230" t="str">
        <f t="shared" si="335"/>
        <v>In free  fall</v>
      </c>
      <c r="GV131" s="230" t="str">
        <f t="shared" si="335"/>
        <v>In free  fall</v>
      </c>
      <c r="GW131" s="230" t="str">
        <f t="shared" si="335"/>
        <v>In free  fall</v>
      </c>
      <c r="GX131" s="230" t="str">
        <f t="shared" si="335"/>
        <v>In free  fall</v>
      </c>
      <c r="GY131" s="230" t="str">
        <f t="shared" si="335"/>
        <v>In free  fall</v>
      </c>
      <c r="GZ131" s="230" t="str">
        <f t="shared" si="335"/>
        <v>In free  fall</v>
      </c>
      <c r="HA131" s="230" t="str">
        <f t="shared" si="335"/>
        <v>In free  fall</v>
      </c>
      <c r="HB131" s="230" t="str">
        <f t="shared" si="335"/>
        <v>In free  fall</v>
      </c>
      <c r="HC131" s="230" t="str">
        <f t="shared" si="335"/>
        <v>In free  fall</v>
      </c>
      <c r="HD131" s="230" t="str">
        <f t="shared" si="335"/>
        <v>In free  fall</v>
      </c>
      <c r="HE131" s="230" t="str">
        <f t="shared" si="335"/>
        <v>In free  fall</v>
      </c>
      <c r="HF131" s="230" t="str">
        <f t="shared" si="335"/>
        <v>In free  fall</v>
      </c>
      <c r="HG131" s="230" t="str">
        <f t="shared" si="335"/>
        <v>In free  fall</v>
      </c>
      <c r="HH131" s="230" t="str">
        <f t="shared" si="335"/>
        <v>In free  fall</v>
      </c>
      <c r="HI131" s="230" t="str">
        <f t="shared" si="335"/>
        <v>In free  fall</v>
      </c>
      <c r="HJ131" s="230" t="str">
        <f t="shared" si="335"/>
        <v>In free  fall</v>
      </c>
      <c r="HK131" s="230" t="str">
        <f t="shared" si="335"/>
        <v>In free  fall</v>
      </c>
      <c r="HL131" s="230" t="str">
        <f t="shared" si="335"/>
        <v>In free  fall</v>
      </c>
      <c r="HM131" s="230" t="str">
        <f t="shared" si="335"/>
        <v>In free  fall</v>
      </c>
      <c r="HN131" s="230" t="str">
        <f t="shared" si="335"/>
        <v>In free  fall</v>
      </c>
      <c r="HO131" s="230" t="str">
        <f t="shared" si="335"/>
        <v>In free  fall</v>
      </c>
      <c r="HP131" s="230" t="str">
        <f t="shared" si="335"/>
        <v>In free  fall</v>
      </c>
      <c r="HQ131" s="230" t="str">
        <f t="shared" si="335"/>
        <v>In free  fall</v>
      </c>
      <c r="HR131" s="230" t="str">
        <f t="shared" si="335"/>
        <v>In free  fall</v>
      </c>
      <c r="HS131" s="230" t="str">
        <f t="shared" si="335"/>
        <v>In free  fall</v>
      </c>
      <c r="HT131" s="230" t="str">
        <f t="shared" si="335"/>
        <v>In free  fall</v>
      </c>
      <c r="HU131" s="230" t="str">
        <f t="shared" si="335"/>
        <v>In free  fall</v>
      </c>
      <c r="HV131" s="230" t="str">
        <f t="shared" si="335"/>
        <v>In free  fall</v>
      </c>
      <c r="HW131" s="230" t="str">
        <f t="shared" si="335"/>
        <v>In free  fall</v>
      </c>
      <c r="HX131" s="230" t="str">
        <f t="shared" si="335"/>
        <v>In free  fall</v>
      </c>
      <c r="HY131" s="230" t="str">
        <f t="shared" si="335"/>
        <v>In free  fall</v>
      </c>
      <c r="HZ131" s="230" t="str">
        <f t="shared" si="335"/>
        <v>In free  fall</v>
      </c>
      <c r="IA131" s="230" t="str">
        <f t="shared" si="335"/>
        <v>In free  fall</v>
      </c>
      <c r="IB131" s="230" t="str">
        <f t="shared" si="335"/>
        <v>In free  fall</v>
      </c>
      <c r="IC131" s="230" t="str">
        <f t="shared" si="335"/>
        <v>In free  fall</v>
      </c>
      <c r="ID131" s="230" t="str">
        <f t="shared" si="335"/>
        <v>In free  fall</v>
      </c>
      <c r="IE131" s="230" t="str">
        <f t="shared" si="335"/>
        <v>In free  fall</v>
      </c>
      <c r="IF131" s="230" t="str">
        <f t="shared" si="335"/>
        <v>In free  fall</v>
      </c>
      <c r="IG131" s="230" t="str">
        <f t="shared" si="335"/>
        <v>In free  fall</v>
      </c>
      <c r="IH131" s="230" t="str">
        <f t="shared" si="335"/>
        <v>In free  fall</v>
      </c>
      <c r="II131" s="230" t="str">
        <f t="shared" si="335"/>
        <v>In free  fall</v>
      </c>
      <c r="IJ131" s="230" t="str">
        <f t="shared" si="335"/>
        <v>In free  fall</v>
      </c>
      <c r="IK131" s="230" t="str">
        <f t="shared" si="335"/>
        <v>In free  fall</v>
      </c>
      <c r="IL131" s="230" t="str">
        <f t="shared" si="335"/>
        <v>In free  fall</v>
      </c>
      <c r="IM131" s="230" t="str">
        <f t="shared" si="335"/>
        <v>In free  fall</v>
      </c>
      <c r="IN131" s="230" t="str">
        <f t="shared" si="335"/>
        <v>In free  fall</v>
      </c>
      <c r="IO131" s="230" t="str">
        <f t="shared" si="335"/>
        <v>In free  fall</v>
      </c>
      <c r="IP131" s="230" t="str">
        <f t="shared" si="335"/>
        <v>In free  fall</v>
      </c>
      <c r="IQ131" s="230" t="str">
        <f t="shared" si="335"/>
        <v>In free  fall</v>
      </c>
      <c r="IR131" s="231" t="str">
        <f t="shared" si="335"/>
        <v>In free  fall</v>
      </c>
    </row>
    <row r="132" spans="1:252" s="3" customFormat="1" hidden="1" x14ac:dyDescent="0.25">
      <c r="A132" s="164" t="s">
        <v>50</v>
      </c>
      <c r="B132" s="5"/>
      <c r="C132" s="230" t="str">
        <f>IF(AND(C178=1,C78+C83&lt;&gt;0),$A$132,C131)</f>
        <v xml:space="preserve"> </v>
      </c>
      <c r="D132" s="230" t="str">
        <f t="shared" ref="D132:BO132" si="336">IF(AND(D178=1,D78+D83&lt;&gt;0),$A$132,D131)</f>
        <v xml:space="preserve"> </v>
      </c>
      <c r="E132" s="230" t="str">
        <f t="shared" si="336"/>
        <v xml:space="preserve"> </v>
      </c>
      <c r="F132" s="230" t="str">
        <f t="shared" si="336"/>
        <v xml:space="preserve"> </v>
      </c>
      <c r="G132" s="230" t="str">
        <f t="shared" si="336"/>
        <v xml:space="preserve"> </v>
      </c>
      <c r="H132" s="230" t="str">
        <f t="shared" si="336"/>
        <v xml:space="preserve"> </v>
      </c>
      <c r="I132" s="230" t="str">
        <f t="shared" si="336"/>
        <v xml:space="preserve"> </v>
      </c>
      <c r="J132" s="230" t="str">
        <f t="shared" si="336"/>
        <v xml:space="preserve"> </v>
      </c>
      <c r="K132" s="230" t="str">
        <f t="shared" si="336"/>
        <v xml:space="preserve"> </v>
      </c>
      <c r="L132" s="230" t="str">
        <f t="shared" si="336"/>
        <v xml:space="preserve"> </v>
      </c>
      <c r="M132" s="230" t="str">
        <f t="shared" si="336"/>
        <v xml:space="preserve"> </v>
      </c>
      <c r="N132" s="230" t="str">
        <f t="shared" si="336"/>
        <v xml:space="preserve"> </v>
      </c>
      <c r="O132" s="230" t="str">
        <f t="shared" si="336"/>
        <v xml:space="preserve"> </v>
      </c>
      <c r="P132" s="230" t="str">
        <f t="shared" si="336"/>
        <v xml:space="preserve"> </v>
      </c>
      <c r="Q132" s="230" t="str">
        <f t="shared" si="336"/>
        <v xml:space="preserve"> </v>
      </c>
      <c r="R132" s="230" t="str">
        <f t="shared" si="336"/>
        <v xml:space="preserve"> </v>
      </c>
      <c r="S132" s="230" t="str">
        <f t="shared" si="336"/>
        <v xml:space="preserve"> </v>
      </c>
      <c r="T132" s="230" t="str">
        <f t="shared" si="336"/>
        <v xml:space="preserve"> </v>
      </c>
      <c r="U132" s="230" t="str">
        <f t="shared" si="336"/>
        <v xml:space="preserve"> </v>
      </c>
      <c r="V132" s="230" t="str">
        <f t="shared" si="336"/>
        <v xml:space="preserve"> </v>
      </c>
      <c r="W132" s="230" t="str">
        <f t="shared" si="336"/>
        <v xml:space="preserve"> </v>
      </c>
      <c r="X132" s="230" t="str">
        <f t="shared" si="336"/>
        <v xml:space="preserve"> </v>
      </c>
      <c r="Y132" s="230" t="str">
        <f t="shared" si="336"/>
        <v xml:space="preserve"> </v>
      </c>
      <c r="Z132" s="230" t="str">
        <f t="shared" si="336"/>
        <v xml:space="preserve"> </v>
      </c>
      <c r="AA132" s="230" t="str">
        <f t="shared" si="336"/>
        <v xml:space="preserve"> </v>
      </c>
      <c r="AB132" s="230" t="str">
        <f t="shared" si="336"/>
        <v xml:space="preserve"> </v>
      </c>
      <c r="AC132" s="230" t="str">
        <f t="shared" si="336"/>
        <v xml:space="preserve"> </v>
      </c>
      <c r="AD132" s="230" t="str">
        <f t="shared" si="336"/>
        <v xml:space="preserve"> </v>
      </c>
      <c r="AE132" s="230" t="str">
        <f t="shared" si="336"/>
        <v xml:space="preserve"> </v>
      </c>
      <c r="AF132" s="230" t="str">
        <f t="shared" si="336"/>
        <v xml:space="preserve"> </v>
      </c>
      <c r="AG132" s="230" t="str">
        <f t="shared" si="336"/>
        <v xml:space="preserve"> </v>
      </c>
      <c r="AH132" s="230" t="str">
        <f t="shared" si="336"/>
        <v xml:space="preserve"> </v>
      </c>
      <c r="AI132" s="230" t="str">
        <f t="shared" si="336"/>
        <v xml:space="preserve"> </v>
      </c>
      <c r="AJ132" s="230" t="str">
        <f t="shared" si="336"/>
        <v xml:space="preserve"> </v>
      </c>
      <c r="AK132" s="230" t="str">
        <f t="shared" si="336"/>
        <v xml:space="preserve"> </v>
      </c>
      <c r="AL132" s="230" t="str">
        <f t="shared" si="336"/>
        <v xml:space="preserve"> </v>
      </c>
      <c r="AM132" s="230" t="str">
        <f t="shared" si="336"/>
        <v xml:space="preserve"> </v>
      </c>
      <c r="AN132" s="230" t="str">
        <f t="shared" si="336"/>
        <v xml:space="preserve"> </v>
      </c>
      <c r="AO132" s="230" t="str">
        <f t="shared" si="336"/>
        <v xml:space="preserve"> </v>
      </c>
      <c r="AP132" s="230" t="str">
        <f t="shared" si="336"/>
        <v xml:space="preserve"> </v>
      </c>
      <c r="AQ132" s="230" t="str">
        <f t="shared" si="336"/>
        <v xml:space="preserve"> </v>
      </c>
      <c r="AR132" s="230" t="str">
        <f t="shared" si="336"/>
        <v xml:space="preserve"> </v>
      </c>
      <c r="AS132" s="230" t="str">
        <f t="shared" si="336"/>
        <v xml:space="preserve"> </v>
      </c>
      <c r="AT132" s="230" t="str">
        <f t="shared" si="336"/>
        <v xml:space="preserve"> </v>
      </c>
      <c r="AU132" s="230" t="str">
        <f t="shared" si="336"/>
        <v xml:space="preserve"> </v>
      </c>
      <c r="AV132" s="230" t="str">
        <f t="shared" si="336"/>
        <v xml:space="preserve"> </v>
      </c>
      <c r="AW132" s="230" t="str">
        <f t="shared" si="336"/>
        <v xml:space="preserve"> </v>
      </c>
      <c r="AX132" s="230" t="str">
        <f t="shared" si="336"/>
        <v xml:space="preserve"> </v>
      </c>
      <c r="AY132" s="230" t="str">
        <f t="shared" si="336"/>
        <v xml:space="preserve"> </v>
      </c>
      <c r="AZ132" s="230" t="str">
        <f t="shared" si="336"/>
        <v xml:space="preserve"> </v>
      </c>
      <c r="BA132" s="230" t="str">
        <f t="shared" si="336"/>
        <v xml:space="preserve"> </v>
      </c>
      <c r="BB132" s="230" t="str">
        <f t="shared" si="336"/>
        <v xml:space="preserve"> </v>
      </c>
      <c r="BC132" s="230" t="str">
        <f t="shared" si="336"/>
        <v>In free  fall</v>
      </c>
      <c r="BD132" s="230" t="str">
        <f t="shared" si="336"/>
        <v>In free  fall</v>
      </c>
      <c r="BE132" s="230" t="str">
        <f t="shared" si="336"/>
        <v>In free  fall</v>
      </c>
      <c r="BF132" s="230" t="str">
        <f t="shared" si="336"/>
        <v>In free  fall</v>
      </c>
      <c r="BG132" s="230" t="str">
        <f t="shared" si="336"/>
        <v>In free  fall</v>
      </c>
      <c r="BH132" s="230" t="str">
        <f t="shared" si="336"/>
        <v>In free  fall</v>
      </c>
      <c r="BI132" s="230" t="str">
        <f t="shared" si="336"/>
        <v>In free  fall</v>
      </c>
      <c r="BJ132" s="230" t="str">
        <f t="shared" si="336"/>
        <v>In free  fall</v>
      </c>
      <c r="BK132" s="230" t="str">
        <f t="shared" si="336"/>
        <v>In free  fall</v>
      </c>
      <c r="BL132" s="230" t="str">
        <f t="shared" si="336"/>
        <v>In free  fall</v>
      </c>
      <c r="BM132" s="230" t="str">
        <f t="shared" si="336"/>
        <v xml:space="preserve"> </v>
      </c>
      <c r="BN132" s="230" t="str">
        <f t="shared" si="336"/>
        <v xml:space="preserve"> </v>
      </c>
      <c r="BO132" s="230" t="str">
        <f t="shared" si="336"/>
        <v xml:space="preserve"> </v>
      </c>
      <c r="BP132" s="230" t="str">
        <f t="shared" ref="BP132:EA132" si="337">IF(AND(BP178=1,BP78+BP83&lt;&gt;0),$A$132,BP131)</f>
        <v xml:space="preserve"> </v>
      </c>
      <c r="BQ132" s="230" t="str">
        <f t="shared" si="337"/>
        <v xml:space="preserve"> </v>
      </c>
      <c r="BR132" s="230" t="str">
        <f t="shared" si="337"/>
        <v xml:space="preserve"> </v>
      </c>
      <c r="BS132" s="230" t="str">
        <f t="shared" si="337"/>
        <v xml:space="preserve"> </v>
      </c>
      <c r="BT132" s="230" t="str">
        <f t="shared" si="337"/>
        <v xml:space="preserve"> </v>
      </c>
      <c r="BU132" s="230" t="str">
        <f t="shared" si="337"/>
        <v xml:space="preserve"> </v>
      </c>
      <c r="BV132" s="230" t="str">
        <f t="shared" si="337"/>
        <v xml:space="preserve"> </v>
      </c>
      <c r="BW132" s="230" t="str">
        <f t="shared" si="337"/>
        <v xml:space="preserve"> </v>
      </c>
      <c r="BX132" s="230" t="str">
        <f t="shared" si="337"/>
        <v xml:space="preserve"> </v>
      </c>
      <c r="BY132" s="230" t="str">
        <f t="shared" si="337"/>
        <v xml:space="preserve"> </v>
      </c>
      <c r="BZ132" s="230" t="str">
        <f t="shared" si="337"/>
        <v xml:space="preserve"> </v>
      </c>
      <c r="CA132" s="230" t="str">
        <f t="shared" si="337"/>
        <v xml:space="preserve"> </v>
      </c>
      <c r="CB132" s="230" t="str">
        <f t="shared" si="337"/>
        <v xml:space="preserve"> </v>
      </c>
      <c r="CC132" s="230" t="str">
        <f t="shared" si="337"/>
        <v xml:space="preserve"> </v>
      </c>
      <c r="CD132" s="230" t="str">
        <f t="shared" si="337"/>
        <v xml:space="preserve"> </v>
      </c>
      <c r="CE132" s="230" t="str">
        <f t="shared" si="337"/>
        <v xml:space="preserve"> </v>
      </c>
      <c r="CF132" s="230" t="str">
        <f t="shared" si="337"/>
        <v xml:space="preserve"> </v>
      </c>
      <c r="CG132" s="230" t="str">
        <f t="shared" si="337"/>
        <v xml:space="preserve"> </v>
      </c>
      <c r="CH132" s="230" t="str">
        <f t="shared" si="337"/>
        <v xml:space="preserve"> </v>
      </c>
      <c r="CI132" s="230" t="str">
        <f t="shared" si="337"/>
        <v xml:space="preserve"> </v>
      </c>
      <c r="CJ132" s="230" t="str">
        <f t="shared" si="337"/>
        <v xml:space="preserve"> </v>
      </c>
      <c r="CK132" s="230" t="str">
        <f t="shared" si="337"/>
        <v xml:space="preserve"> </v>
      </c>
      <c r="CL132" s="230" t="str">
        <f t="shared" si="337"/>
        <v xml:space="preserve"> </v>
      </c>
      <c r="CM132" s="230" t="str">
        <f t="shared" si="337"/>
        <v xml:space="preserve"> </v>
      </c>
      <c r="CN132" s="230" t="str">
        <f t="shared" si="337"/>
        <v xml:space="preserve"> </v>
      </c>
      <c r="CO132" s="230" t="str">
        <f t="shared" si="337"/>
        <v xml:space="preserve"> </v>
      </c>
      <c r="CP132" s="230" t="str">
        <f t="shared" si="337"/>
        <v xml:space="preserve"> </v>
      </c>
      <c r="CQ132" s="230" t="str">
        <f t="shared" si="337"/>
        <v xml:space="preserve"> </v>
      </c>
      <c r="CR132" s="230" t="str">
        <f t="shared" si="337"/>
        <v xml:space="preserve"> </v>
      </c>
      <c r="CS132" s="230" t="str">
        <f t="shared" si="337"/>
        <v xml:space="preserve"> </v>
      </c>
      <c r="CT132" s="230" t="str">
        <f t="shared" si="337"/>
        <v xml:space="preserve"> </v>
      </c>
      <c r="CU132" s="230" t="str">
        <f t="shared" si="337"/>
        <v xml:space="preserve"> </v>
      </c>
      <c r="CV132" s="230" t="str">
        <f t="shared" si="337"/>
        <v xml:space="preserve"> </v>
      </c>
      <c r="CW132" s="230" t="str">
        <f t="shared" si="337"/>
        <v xml:space="preserve"> </v>
      </c>
      <c r="CX132" s="230" t="str">
        <f t="shared" si="337"/>
        <v xml:space="preserve"> </v>
      </c>
      <c r="CY132" s="230" t="str">
        <f t="shared" si="337"/>
        <v xml:space="preserve"> </v>
      </c>
      <c r="CZ132" s="230" t="str">
        <f t="shared" si="337"/>
        <v xml:space="preserve"> </v>
      </c>
      <c r="DA132" s="230" t="str">
        <f t="shared" si="337"/>
        <v xml:space="preserve"> </v>
      </c>
      <c r="DB132" s="230" t="str">
        <f t="shared" si="337"/>
        <v xml:space="preserve"> </v>
      </c>
      <c r="DC132" s="230" t="str">
        <f t="shared" si="337"/>
        <v xml:space="preserve"> </v>
      </c>
      <c r="DD132" s="230" t="str">
        <f t="shared" si="337"/>
        <v xml:space="preserve"> </v>
      </c>
      <c r="DE132" s="230" t="str">
        <f t="shared" si="337"/>
        <v xml:space="preserve"> </v>
      </c>
      <c r="DF132" s="230" t="str">
        <f t="shared" si="337"/>
        <v xml:space="preserve"> </v>
      </c>
      <c r="DG132" s="230" t="str">
        <f t="shared" si="337"/>
        <v xml:space="preserve"> </v>
      </c>
      <c r="DH132" s="230" t="str">
        <f t="shared" si="337"/>
        <v xml:space="preserve"> </v>
      </c>
      <c r="DI132" s="230" t="str">
        <f t="shared" si="337"/>
        <v xml:space="preserve"> </v>
      </c>
      <c r="DJ132" s="230" t="str">
        <f t="shared" si="337"/>
        <v xml:space="preserve"> </v>
      </c>
      <c r="DK132" s="230" t="str">
        <f t="shared" si="337"/>
        <v xml:space="preserve"> </v>
      </c>
      <c r="DL132" s="230" t="str">
        <f t="shared" si="337"/>
        <v xml:space="preserve"> </v>
      </c>
      <c r="DM132" s="230" t="str">
        <f t="shared" si="337"/>
        <v xml:space="preserve"> </v>
      </c>
      <c r="DN132" s="230" t="str">
        <f t="shared" si="337"/>
        <v xml:space="preserve"> </v>
      </c>
      <c r="DO132" s="230" t="str">
        <f t="shared" si="337"/>
        <v xml:space="preserve"> </v>
      </c>
      <c r="DP132" s="230" t="str">
        <f t="shared" si="337"/>
        <v xml:space="preserve"> </v>
      </c>
      <c r="DQ132" s="230" t="str">
        <f t="shared" si="337"/>
        <v xml:space="preserve"> </v>
      </c>
      <c r="DR132" s="230" t="str">
        <f t="shared" si="337"/>
        <v xml:space="preserve"> </v>
      </c>
      <c r="DS132" s="230" t="str">
        <f t="shared" si="337"/>
        <v xml:space="preserve"> </v>
      </c>
      <c r="DT132" s="230" t="str">
        <f t="shared" si="337"/>
        <v xml:space="preserve"> </v>
      </c>
      <c r="DU132" s="230" t="str">
        <f t="shared" si="337"/>
        <v xml:space="preserve"> </v>
      </c>
      <c r="DV132" s="230" t="str">
        <f t="shared" si="337"/>
        <v xml:space="preserve"> </v>
      </c>
      <c r="DW132" s="230" t="str">
        <f t="shared" si="337"/>
        <v xml:space="preserve"> </v>
      </c>
      <c r="DX132" s="230" t="str">
        <f t="shared" si="337"/>
        <v xml:space="preserve"> </v>
      </c>
      <c r="DY132" s="230" t="str">
        <f t="shared" si="337"/>
        <v xml:space="preserve"> </v>
      </c>
      <c r="DZ132" s="230" t="str">
        <f t="shared" si="337"/>
        <v xml:space="preserve"> </v>
      </c>
      <c r="EA132" s="230" t="str">
        <f t="shared" si="337"/>
        <v xml:space="preserve"> </v>
      </c>
      <c r="EB132" s="230" t="str">
        <f t="shared" ref="EB132:GM132" si="338">IF(AND(EB178=1,EB78+EB83&lt;&gt;0),$A$132,EB131)</f>
        <v xml:space="preserve"> </v>
      </c>
      <c r="EC132" s="230" t="str">
        <f t="shared" si="338"/>
        <v xml:space="preserve"> </v>
      </c>
      <c r="ED132" s="230" t="str">
        <f t="shared" si="338"/>
        <v xml:space="preserve"> </v>
      </c>
      <c r="EE132" s="230" t="str">
        <f t="shared" si="338"/>
        <v xml:space="preserve"> </v>
      </c>
      <c r="EF132" s="230" t="str">
        <f t="shared" si="338"/>
        <v xml:space="preserve"> </v>
      </c>
      <c r="EG132" s="230" t="str">
        <f t="shared" si="338"/>
        <v xml:space="preserve"> </v>
      </c>
      <c r="EH132" s="230" t="str">
        <f t="shared" si="338"/>
        <v>Adjusting orbit</v>
      </c>
      <c r="EI132" s="230" t="str">
        <f t="shared" si="338"/>
        <v>Adjusting orbit</v>
      </c>
      <c r="EJ132" s="230" t="str">
        <f t="shared" si="338"/>
        <v>Adjusting orbit</v>
      </c>
      <c r="EK132" s="230" t="str">
        <f t="shared" si="338"/>
        <v>Adjusting orbit</v>
      </c>
      <c r="EL132" s="230" t="str">
        <f t="shared" si="338"/>
        <v>Adjusting orbit</v>
      </c>
      <c r="EM132" s="230" t="str">
        <f t="shared" si="338"/>
        <v>Adjusting orbit</v>
      </c>
      <c r="EN132" s="230" t="str">
        <f t="shared" si="338"/>
        <v>Adjusting orbit</v>
      </c>
      <c r="EO132" s="230" t="str">
        <f t="shared" si="338"/>
        <v>Adjusting orbit</v>
      </c>
      <c r="EP132" s="230" t="str">
        <f t="shared" si="338"/>
        <v>Adjusting orbit</v>
      </c>
      <c r="EQ132" s="230" t="str">
        <f t="shared" si="338"/>
        <v>Adjusting orbit</v>
      </c>
      <c r="ER132" s="230" t="str">
        <f t="shared" si="338"/>
        <v>Adjusting orbit</v>
      </c>
      <c r="ES132" s="230" t="str">
        <f t="shared" si="338"/>
        <v>Adjusting orbit</v>
      </c>
      <c r="ET132" s="230" t="str">
        <f t="shared" si="338"/>
        <v>Adjusting orbit</v>
      </c>
      <c r="EU132" s="230" t="str">
        <f t="shared" si="338"/>
        <v>Adjusting orbit</v>
      </c>
      <c r="EV132" s="230" t="str">
        <f t="shared" si="338"/>
        <v>Adjusting orbit</v>
      </c>
      <c r="EW132" s="230" t="str">
        <f t="shared" si="338"/>
        <v>Adjusting orbit</v>
      </c>
      <c r="EX132" s="230" t="str">
        <f t="shared" si="338"/>
        <v>Adjusting orbit</v>
      </c>
      <c r="EY132" s="230" t="str">
        <f t="shared" si="338"/>
        <v>Adjusting orbit</v>
      </c>
      <c r="EZ132" s="230" t="str">
        <f t="shared" si="338"/>
        <v>Adjusting orbit</v>
      </c>
      <c r="FA132" s="230" t="str">
        <f t="shared" si="338"/>
        <v>Adjusting orbit</v>
      </c>
      <c r="FB132" s="230" t="str">
        <f t="shared" si="338"/>
        <v>Adjusting orbit</v>
      </c>
      <c r="FC132" s="230" t="str">
        <f t="shared" si="338"/>
        <v>Adjusting orbit</v>
      </c>
      <c r="FD132" s="230" t="str">
        <f t="shared" si="338"/>
        <v>Adjusting orbit</v>
      </c>
      <c r="FE132" s="230" t="str">
        <f t="shared" si="338"/>
        <v>In free  fall</v>
      </c>
      <c r="FF132" s="230" t="str">
        <f t="shared" si="338"/>
        <v>In free  fall</v>
      </c>
      <c r="FG132" s="230" t="str">
        <f t="shared" si="338"/>
        <v>In free  fall</v>
      </c>
      <c r="FH132" s="230" t="str">
        <f t="shared" si="338"/>
        <v>In free  fall</v>
      </c>
      <c r="FI132" s="230" t="str">
        <f t="shared" si="338"/>
        <v>In free  fall</v>
      </c>
      <c r="FJ132" s="230" t="str">
        <f t="shared" si="338"/>
        <v>In free  fall</v>
      </c>
      <c r="FK132" s="230" t="str">
        <f t="shared" si="338"/>
        <v>In free  fall</v>
      </c>
      <c r="FL132" s="230" t="str">
        <f t="shared" si="338"/>
        <v>In free  fall</v>
      </c>
      <c r="FM132" s="230" t="str">
        <f t="shared" si="338"/>
        <v>In free  fall</v>
      </c>
      <c r="FN132" s="230" t="str">
        <f t="shared" si="338"/>
        <v>In free  fall</v>
      </c>
      <c r="FO132" s="230" t="str">
        <f t="shared" si="338"/>
        <v>In free  fall</v>
      </c>
      <c r="FP132" s="230" t="str">
        <f t="shared" si="338"/>
        <v>In free  fall</v>
      </c>
      <c r="FQ132" s="230" t="str">
        <f t="shared" si="338"/>
        <v>In free  fall</v>
      </c>
      <c r="FR132" s="230" t="str">
        <f t="shared" si="338"/>
        <v>In free  fall</v>
      </c>
      <c r="FS132" s="230" t="str">
        <f t="shared" si="338"/>
        <v>In free  fall</v>
      </c>
      <c r="FT132" s="230" t="str">
        <f t="shared" si="338"/>
        <v>In free  fall</v>
      </c>
      <c r="FU132" s="230" t="str">
        <f t="shared" si="338"/>
        <v>In free  fall</v>
      </c>
      <c r="FV132" s="230" t="str">
        <f t="shared" si="338"/>
        <v>In free  fall</v>
      </c>
      <c r="FW132" s="230" t="str">
        <f t="shared" si="338"/>
        <v>In free  fall</v>
      </c>
      <c r="FX132" s="230" t="str">
        <f t="shared" si="338"/>
        <v>In free  fall</v>
      </c>
      <c r="FY132" s="230" t="str">
        <f t="shared" si="338"/>
        <v>In free  fall</v>
      </c>
      <c r="FZ132" s="230" t="str">
        <f t="shared" si="338"/>
        <v>In free  fall</v>
      </c>
      <c r="GA132" s="230" t="str">
        <f t="shared" si="338"/>
        <v>In free  fall</v>
      </c>
      <c r="GB132" s="230" t="str">
        <f t="shared" si="338"/>
        <v>In free  fall</v>
      </c>
      <c r="GC132" s="230" t="str">
        <f t="shared" si="338"/>
        <v>In free  fall</v>
      </c>
      <c r="GD132" s="230" t="str">
        <f t="shared" si="338"/>
        <v>In free  fall</v>
      </c>
      <c r="GE132" s="230" t="str">
        <f t="shared" si="338"/>
        <v>In free  fall</v>
      </c>
      <c r="GF132" s="230" t="str">
        <f t="shared" si="338"/>
        <v>In free  fall</v>
      </c>
      <c r="GG132" s="230" t="str">
        <f t="shared" si="338"/>
        <v>In free  fall</v>
      </c>
      <c r="GH132" s="230" t="str">
        <f t="shared" si="338"/>
        <v>In free  fall</v>
      </c>
      <c r="GI132" s="230" t="str">
        <f t="shared" si="338"/>
        <v>In free  fall</v>
      </c>
      <c r="GJ132" s="230" t="str">
        <f t="shared" si="338"/>
        <v>In free  fall</v>
      </c>
      <c r="GK132" s="230" t="str">
        <f t="shared" si="338"/>
        <v>In free  fall</v>
      </c>
      <c r="GL132" s="230" t="str">
        <f t="shared" si="338"/>
        <v>In free  fall</v>
      </c>
      <c r="GM132" s="230" t="str">
        <f t="shared" si="338"/>
        <v>In free  fall</v>
      </c>
      <c r="GN132" s="230" t="str">
        <f t="shared" ref="GN132:IR132" si="339">IF(AND(GN178=1,GN78+GN83&lt;&gt;0),$A$132,GN131)</f>
        <v>In free  fall</v>
      </c>
      <c r="GO132" s="230" t="str">
        <f t="shared" si="339"/>
        <v>In free  fall</v>
      </c>
      <c r="GP132" s="230" t="str">
        <f t="shared" si="339"/>
        <v>In free  fall</v>
      </c>
      <c r="GQ132" s="230" t="str">
        <f t="shared" si="339"/>
        <v>In free  fall</v>
      </c>
      <c r="GR132" s="230" t="str">
        <f t="shared" si="339"/>
        <v>In free  fall</v>
      </c>
      <c r="GS132" s="230" t="str">
        <f t="shared" si="339"/>
        <v>In free  fall</v>
      </c>
      <c r="GT132" s="230" t="str">
        <f t="shared" si="339"/>
        <v>In free  fall</v>
      </c>
      <c r="GU132" s="230" t="str">
        <f t="shared" si="339"/>
        <v>In free  fall</v>
      </c>
      <c r="GV132" s="230" t="str">
        <f t="shared" si="339"/>
        <v>In free  fall</v>
      </c>
      <c r="GW132" s="230" t="str">
        <f t="shared" si="339"/>
        <v>In free  fall</v>
      </c>
      <c r="GX132" s="230" t="str">
        <f t="shared" si="339"/>
        <v>In free  fall</v>
      </c>
      <c r="GY132" s="230" t="str">
        <f t="shared" si="339"/>
        <v>In free  fall</v>
      </c>
      <c r="GZ132" s="230" t="str">
        <f t="shared" si="339"/>
        <v>In free  fall</v>
      </c>
      <c r="HA132" s="230" t="str">
        <f t="shared" si="339"/>
        <v>In free  fall</v>
      </c>
      <c r="HB132" s="230" t="str">
        <f t="shared" si="339"/>
        <v>In free  fall</v>
      </c>
      <c r="HC132" s="230" t="str">
        <f t="shared" si="339"/>
        <v>In free  fall</v>
      </c>
      <c r="HD132" s="230" t="str">
        <f t="shared" si="339"/>
        <v>In free  fall</v>
      </c>
      <c r="HE132" s="230" t="str">
        <f t="shared" si="339"/>
        <v>In free  fall</v>
      </c>
      <c r="HF132" s="230" t="str">
        <f t="shared" si="339"/>
        <v>In free  fall</v>
      </c>
      <c r="HG132" s="230" t="str">
        <f t="shared" si="339"/>
        <v>In free  fall</v>
      </c>
      <c r="HH132" s="230" t="str">
        <f t="shared" si="339"/>
        <v>In free  fall</v>
      </c>
      <c r="HI132" s="230" t="str">
        <f t="shared" si="339"/>
        <v>In free  fall</v>
      </c>
      <c r="HJ132" s="230" t="str">
        <f t="shared" si="339"/>
        <v>In free  fall</v>
      </c>
      <c r="HK132" s="230" t="str">
        <f t="shared" si="339"/>
        <v>In free  fall</v>
      </c>
      <c r="HL132" s="230" t="str">
        <f t="shared" si="339"/>
        <v>In free  fall</v>
      </c>
      <c r="HM132" s="230" t="str">
        <f t="shared" si="339"/>
        <v>In free  fall</v>
      </c>
      <c r="HN132" s="230" t="str">
        <f t="shared" si="339"/>
        <v>In free  fall</v>
      </c>
      <c r="HO132" s="230" t="str">
        <f t="shared" si="339"/>
        <v>In free  fall</v>
      </c>
      <c r="HP132" s="230" t="str">
        <f t="shared" si="339"/>
        <v>In free  fall</v>
      </c>
      <c r="HQ132" s="230" t="str">
        <f t="shared" si="339"/>
        <v>In free  fall</v>
      </c>
      <c r="HR132" s="230" t="str">
        <f t="shared" si="339"/>
        <v>In free  fall</v>
      </c>
      <c r="HS132" s="230" t="str">
        <f t="shared" si="339"/>
        <v>In free  fall</v>
      </c>
      <c r="HT132" s="230" t="str">
        <f t="shared" si="339"/>
        <v>In free  fall</v>
      </c>
      <c r="HU132" s="230" t="str">
        <f t="shared" si="339"/>
        <v>In free  fall</v>
      </c>
      <c r="HV132" s="230" t="str">
        <f t="shared" si="339"/>
        <v>In free  fall</v>
      </c>
      <c r="HW132" s="230" t="str">
        <f t="shared" si="339"/>
        <v>In free  fall</v>
      </c>
      <c r="HX132" s="230" t="str">
        <f t="shared" si="339"/>
        <v>In free  fall</v>
      </c>
      <c r="HY132" s="230" t="str">
        <f t="shared" si="339"/>
        <v>In free  fall</v>
      </c>
      <c r="HZ132" s="230" t="str">
        <f t="shared" si="339"/>
        <v>In free  fall</v>
      </c>
      <c r="IA132" s="230" t="str">
        <f t="shared" si="339"/>
        <v>In free  fall</v>
      </c>
      <c r="IB132" s="230" t="str">
        <f t="shared" si="339"/>
        <v>In free  fall</v>
      </c>
      <c r="IC132" s="230" t="str">
        <f t="shared" si="339"/>
        <v>In free  fall</v>
      </c>
      <c r="ID132" s="230" t="str">
        <f t="shared" si="339"/>
        <v>In free  fall</v>
      </c>
      <c r="IE132" s="230" t="str">
        <f t="shared" si="339"/>
        <v>In free  fall</v>
      </c>
      <c r="IF132" s="230" t="str">
        <f t="shared" si="339"/>
        <v>In free  fall</v>
      </c>
      <c r="IG132" s="230" t="str">
        <f t="shared" si="339"/>
        <v>In free  fall</v>
      </c>
      <c r="IH132" s="230" t="str">
        <f t="shared" si="339"/>
        <v>In free  fall</v>
      </c>
      <c r="II132" s="230" t="str">
        <f t="shared" si="339"/>
        <v>In free  fall</v>
      </c>
      <c r="IJ132" s="230" t="str">
        <f t="shared" si="339"/>
        <v>In free  fall</v>
      </c>
      <c r="IK132" s="230" t="str">
        <f t="shared" si="339"/>
        <v>In free  fall</v>
      </c>
      <c r="IL132" s="230" t="str">
        <f t="shared" si="339"/>
        <v>In free  fall</v>
      </c>
      <c r="IM132" s="230" t="str">
        <f t="shared" si="339"/>
        <v>In free  fall</v>
      </c>
      <c r="IN132" s="230" t="str">
        <f t="shared" si="339"/>
        <v>In free  fall</v>
      </c>
      <c r="IO132" s="230" t="str">
        <f t="shared" si="339"/>
        <v>In free  fall</v>
      </c>
      <c r="IP132" s="230" t="str">
        <f t="shared" si="339"/>
        <v>In free  fall</v>
      </c>
      <c r="IQ132" s="230" t="str">
        <f t="shared" si="339"/>
        <v>In free  fall</v>
      </c>
      <c r="IR132" s="230" t="str">
        <f t="shared" si="339"/>
        <v>In free  fall</v>
      </c>
    </row>
    <row r="133" spans="1:252" s="3" customFormat="1" hidden="1" x14ac:dyDescent="0.25">
      <c r="A133" s="164" t="s">
        <v>18</v>
      </c>
      <c r="B133" s="5"/>
      <c r="C133" s="230" t="str">
        <f>IF(C163=1,$A$133,C132)</f>
        <v>Stage 1 firing</v>
      </c>
      <c r="D133" s="230" t="str">
        <f t="shared" ref="D133:BO133" si="340">IF(D163=1,$A$133,D132)</f>
        <v>Stage 1 firing</v>
      </c>
      <c r="E133" s="230" t="str">
        <f t="shared" si="340"/>
        <v>Stage 1 firing</v>
      </c>
      <c r="F133" s="230" t="str">
        <f t="shared" si="340"/>
        <v>Stage 1 firing</v>
      </c>
      <c r="G133" s="230" t="str">
        <f t="shared" si="340"/>
        <v>Stage 1 firing</v>
      </c>
      <c r="H133" s="230" t="str">
        <f t="shared" si="340"/>
        <v>Stage 1 firing</v>
      </c>
      <c r="I133" s="230" t="str">
        <f t="shared" si="340"/>
        <v>Stage 1 firing</v>
      </c>
      <c r="J133" s="230" t="str">
        <f t="shared" si="340"/>
        <v>Stage 1 firing</v>
      </c>
      <c r="K133" s="230" t="str">
        <f t="shared" si="340"/>
        <v>Stage 1 firing</v>
      </c>
      <c r="L133" s="230" t="str">
        <f t="shared" si="340"/>
        <v>Stage 1 firing</v>
      </c>
      <c r="M133" s="230" t="str">
        <f t="shared" si="340"/>
        <v>Stage 1 firing</v>
      </c>
      <c r="N133" s="230" t="str">
        <f t="shared" si="340"/>
        <v>Stage 1 firing</v>
      </c>
      <c r="O133" s="230" t="str">
        <f t="shared" si="340"/>
        <v>Stage 1 firing</v>
      </c>
      <c r="P133" s="230" t="str">
        <f t="shared" si="340"/>
        <v>Stage 1 firing</v>
      </c>
      <c r="Q133" s="230" t="str">
        <f t="shared" si="340"/>
        <v>Stage 1 firing</v>
      </c>
      <c r="R133" s="230" t="str">
        <f t="shared" si="340"/>
        <v>Stage 1 firing</v>
      </c>
      <c r="S133" s="230" t="str">
        <f t="shared" si="340"/>
        <v>Stage 1 firing</v>
      </c>
      <c r="T133" s="230" t="str">
        <f t="shared" si="340"/>
        <v>Stage 1 firing</v>
      </c>
      <c r="U133" s="230" t="str">
        <f t="shared" si="340"/>
        <v>Stage 1 firing</v>
      </c>
      <c r="V133" s="230" t="str">
        <f t="shared" si="340"/>
        <v>Stage 1 firing</v>
      </c>
      <c r="W133" s="230" t="str">
        <f t="shared" si="340"/>
        <v>Stage 1 firing</v>
      </c>
      <c r="X133" s="230" t="str">
        <f t="shared" si="340"/>
        <v>Stage 1 firing</v>
      </c>
      <c r="Y133" s="230" t="str">
        <f t="shared" si="340"/>
        <v>Stage 1 firing</v>
      </c>
      <c r="Z133" s="230" t="str">
        <f t="shared" si="340"/>
        <v>Stage 1 firing</v>
      </c>
      <c r="AA133" s="230" t="str">
        <f t="shared" si="340"/>
        <v>Stage 1 firing</v>
      </c>
      <c r="AB133" s="230" t="str">
        <f t="shared" si="340"/>
        <v>Stage 1 firing</v>
      </c>
      <c r="AC133" s="230" t="str">
        <f t="shared" si="340"/>
        <v>Stage 1 firing</v>
      </c>
      <c r="AD133" s="230" t="str">
        <f t="shared" si="340"/>
        <v>Stage 1 firing</v>
      </c>
      <c r="AE133" s="230" t="str">
        <f t="shared" si="340"/>
        <v>Stage 1 firing</v>
      </c>
      <c r="AF133" s="230" t="str">
        <f t="shared" si="340"/>
        <v>Stage 1 firing</v>
      </c>
      <c r="AG133" s="230" t="str">
        <f t="shared" si="340"/>
        <v>Stage 1 firing</v>
      </c>
      <c r="AH133" s="230" t="str">
        <f t="shared" si="340"/>
        <v>Stage 1 firing</v>
      </c>
      <c r="AI133" s="230" t="str">
        <f t="shared" si="340"/>
        <v>Stage 1 firing</v>
      </c>
      <c r="AJ133" s="230" t="str">
        <f t="shared" si="340"/>
        <v>Stage 1 firing</v>
      </c>
      <c r="AK133" s="230" t="str">
        <f t="shared" si="340"/>
        <v>Stage 1 firing</v>
      </c>
      <c r="AL133" s="230" t="str">
        <f t="shared" si="340"/>
        <v>Stage 1 firing</v>
      </c>
      <c r="AM133" s="230" t="str">
        <f t="shared" si="340"/>
        <v>Stage 1 firing</v>
      </c>
      <c r="AN133" s="230" t="str">
        <f t="shared" si="340"/>
        <v>Stage 1 firing</v>
      </c>
      <c r="AO133" s="230" t="str">
        <f t="shared" si="340"/>
        <v>Stage 1 firing</v>
      </c>
      <c r="AP133" s="230" t="str">
        <f t="shared" si="340"/>
        <v>Stage 1 firing</v>
      </c>
      <c r="AQ133" s="230" t="str">
        <f t="shared" si="340"/>
        <v>Stage 1 firing</v>
      </c>
      <c r="AR133" s="230" t="str">
        <f t="shared" si="340"/>
        <v>Stage 1 firing</v>
      </c>
      <c r="AS133" s="230" t="str">
        <f t="shared" si="340"/>
        <v>Stage 1 firing</v>
      </c>
      <c r="AT133" s="230" t="str">
        <f t="shared" si="340"/>
        <v>Stage 1 firing</v>
      </c>
      <c r="AU133" s="230" t="str">
        <f t="shared" si="340"/>
        <v>Stage 1 firing</v>
      </c>
      <c r="AV133" s="230" t="str">
        <f t="shared" si="340"/>
        <v>Stage 1 firing</v>
      </c>
      <c r="AW133" s="230" t="str">
        <f t="shared" si="340"/>
        <v>Stage 1 firing</v>
      </c>
      <c r="AX133" s="230" t="str">
        <f t="shared" si="340"/>
        <v>Stage 1 firing</v>
      </c>
      <c r="AY133" s="230" t="str">
        <f t="shared" si="340"/>
        <v>Stage 1 firing</v>
      </c>
      <c r="AZ133" s="230" t="str">
        <f t="shared" si="340"/>
        <v>Stage 1 firing</v>
      </c>
      <c r="BA133" s="230" t="str">
        <f t="shared" si="340"/>
        <v>Stage 1 firing</v>
      </c>
      <c r="BB133" s="230" t="str">
        <f t="shared" si="340"/>
        <v>Stage 1 firing</v>
      </c>
      <c r="BC133" s="230" t="str">
        <f t="shared" si="340"/>
        <v>In free  fall</v>
      </c>
      <c r="BD133" s="230" t="str">
        <f t="shared" si="340"/>
        <v>In free  fall</v>
      </c>
      <c r="BE133" s="230" t="str">
        <f t="shared" si="340"/>
        <v>In free  fall</v>
      </c>
      <c r="BF133" s="230" t="str">
        <f t="shared" si="340"/>
        <v>In free  fall</v>
      </c>
      <c r="BG133" s="230" t="str">
        <f t="shared" si="340"/>
        <v>In free  fall</v>
      </c>
      <c r="BH133" s="230" t="str">
        <f t="shared" si="340"/>
        <v>In free  fall</v>
      </c>
      <c r="BI133" s="230" t="str">
        <f t="shared" si="340"/>
        <v>In free  fall</v>
      </c>
      <c r="BJ133" s="230" t="str">
        <f t="shared" si="340"/>
        <v>In free  fall</v>
      </c>
      <c r="BK133" s="230" t="str">
        <f t="shared" si="340"/>
        <v>In free  fall</v>
      </c>
      <c r="BL133" s="230" t="str">
        <f t="shared" si="340"/>
        <v>In free  fall</v>
      </c>
      <c r="BM133" s="230" t="str">
        <f t="shared" si="340"/>
        <v xml:space="preserve"> </v>
      </c>
      <c r="BN133" s="230" t="str">
        <f t="shared" si="340"/>
        <v xml:space="preserve"> </v>
      </c>
      <c r="BO133" s="230" t="str">
        <f t="shared" si="340"/>
        <v xml:space="preserve"> </v>
      </c>
      <c r="BP133" s="230" t="str">
        <f t="shared" ref="BP133:EA133" si="341">IF(BP163=1,$A$133,BP132)</f>
        <v xml:space="preserve"> </v>
      </c>
      <c r="BQ133" s="230" t="str">
        <f t="shared" si="341"/>
        <v xml:space="preserve"> </v>
      </c>
      <c r="BR133" s="230" t="str">
        <f t="shared" si="341"/>
        <v xml:space="preserve"> </v>
      </c>
      <c r="BS133" s="230" t="str">
        <f t="shared" si="341"/>
        <v xml:space="preserve"> </v>
      </c>
      <c r="BT133" s="230" t="str">
        <f t="shared" si="341"/>
        <v xml:space="preserve"> </v>
      </c>
      <c r="BU133" s="230" t="str">
        <f t="shared" si="341"/>
        <v xml:space="preserve"> </v>
      </c>
      <c r="BV133" s="230" t="str">
        <f t="shared" si="341"/>
        <v xml:space="preserve"> </v>
      </c>
      <c r="BW133" s="230" t="str">
        <f t="shared" si="341"/>
        <v xml:space="preserve"> </v>
      </c>
      <c r="BX133" s="230" t="str">
        <f t="shared" si="341"/>
        <v xml:space="preserve"> </v>
      </c>
      <c r="BY133" s="230" t="str">
        <f t="shared" si="341"/>
        <v xml:space="preserve"> </v>
      </c>
      <c r="BZ133" s="230" t="str">
        <f t="shared" si="341"/>
        <v xml:space="preserve"> </v>
      </c>
      <c r="CA133" s="230" t="str">
        <f t="shared" si="341"/>
        <v xml:space="preserve"> </v>
      </c>
      <c r="CB133" s="230" t="str">
        <f t="shared" si="341"/>
        <v xml:space="preserve"> </v>
      </c>
      <c r="CC133" s="230" t="str">
        <f t="shared" si="341"/>
        <v xml:space="preserve"> </v>
      </c>
      <c r="CD133" s="230" t="str">
        <f t="shared" si="341"/>
        <v xml:space="preserve"> </v>
      </c>
      <c r="CE133" s="230" t="str">
        <f t="shared" si="341"/>
        <v xml:space="preserve"> </v>
      </c>
      <c r="CF133" s="230" t="str">
        <f t="shared" si="341"/>
        <v xml:space="preserve"> </v>
      </c>
      <c r="CG133" s="230" t="str">
        <f t="shared" si="341"/>
        <v xml:space="preserve"> </v>
      </c>
      <c r="CH133" s="230" t="str">
        <f t="shared" si="341"/>
        <v xml:space="preserve"> </v>
      </c>
      <c r="CI133" s="230" t="str">
        <f t="shared" si="341"/>
        <v xml:space="preserve"> </v>
      </c>
      <c r="CJ133" s="230" t="str">
        <f t="shared" si="341"/>
        <v xml:space="preserve"> </v>
      </c>
      <c r="CK133" s="230" t="str">
        <f t="shared" si="341"/>
        <v xml:space="preserve"> </v>
      </c>
      <c r="CL133" s="230" t="str">
        <f t="shared" si="341"/>
        <v xml:space="preserve"> </v>
      </c>
      <c r="CM133" s="230" t="str">
        <f t="shared" si="341"/>
        <v xml:space="preserve"> </v>
      </c>
      <c r="CN133" s="230" t="str">
        <f t="shared" si="341"/>
        <v xml:space="preserve"> </v>
      </c>
      <c r="CO133" s="230" t="str">
        <f t="shared" si="341"/>
        <v xml:space="preserve"> </v>
      </c>
      <c r="CP133" s="230" t="str">
        <f t="shared" si="341"/>
        <v xml:space="preserve"> </v>
      </c>
      <c r="CQ133" s="230" t="str">
        <f t="shared" si="341"/>
        <v xml:space="preserve"> </v>
      </c>
      <c r="CR133" s="230" t="str">
        <f t="shared" si="341"/>
        <v xml:space="preserve"> </v>
      </c>
      <c r="CS133" s="230" t="str">
        <f t="shared" si="341"/>
        <v xml:space="preserve"> </v>
      </c>
      <c r="CT133" s="230" t="str">
        <f t="shared" si="341"/>
        <v xml:space="preserve"> </v>
      </c>
      <c r="CU133" s="230" t="str">
        <f t="shared" si="341"/>
        <v xml:space="preserve"> </v>
      </c>
      <c r="CV133" s="230" t="str">
        <f t="shared" si="341"/>
        <v xml:space="preserve"> </v>
      </c>
      <c r="CW133" s="230" t="str">
        <f t="shared" si="341"/>
        <v xml:space="preserve"> </v>
      </c>
      <c r="CX133" s="230" t="str">
        <f t="shared" si="341"/>
        <v xml:space="preserve"> </v>
      </c>
      <c r="CY133" s="230" t="str">
        <f t="shared" si="341"/>
        <v xml:space="preserve"> </v>
      </c>
      <c r="CZ133" s="230" t="str">
        <f t="shared" si="341"/>
        <v xml:space="preserve"> </v>
      </c>
      <c r="DA133" s="230" t="str">
        <f t="shared" si="341"/>
        <v xml:space="preserve"> </v>
      </c>
      <c r="DB133" s="230" t="str">
        <f t="shared" si="341"/>
        <v xml:space="preserve"> </v>
      </c>
      <c r="DC133" s="230" t="str">
        <f t="shared" si="341"/>
        <v xml:space="preserve"> </v>
      </c>
      <c r="DD133" s="230" t="str">
        <f t="shared" si="341"/>
        <v xml:space="preserve"> </v>
      </c>
      <c r="DE133" s="230" t="str">
        <f t="shared" si="341"/>
        <v xml:space="preserve"> </v>
      </c>
      <c r="DF133" s="230" t="str">
        <f t="shared" si="341"/>
        <v xml:space="preserve"> </v>
      </c>
      <c r="DG133" s="230" t="str">
        <f t="shared" si="341"/>
        <v xml:space="preserve"> </v>
      </c>
      <c r="DH133" s="230" t="str">
        <f t="shared" si="341"/>
        <v xml:space="preserve"> </v>
      </c>
      <c r="DI133" s="230" t="str">
        <f t="shared" si="341"/>
        <v xml:space="preserve"> </v>
      </c>
      <c r="DJ133" s="230" t="str">
        <f t="shared" si="341"/>
        <v xml:space="preserve"> </v>
      </c>
      <c r="DK133" s="230" t="str">
        <f t="shared" si="341"/>
        <v xml:space="preserve"> </v>
      </c>
      <c r="DL133" s="230" t="str">
        <f t="shared" si="341"/>
        <v xml:space="preserve"> </v>
      </c>
      <c r="DM133" s="230" t="str">
        <f t="shared" si="341"/>
        <v xml:space="preserve"> </v>
      </c>
      <c r="DN133" s="230" t="str">
        <f t="shared" si="341"/>
        <v xml:space="preserve"> </v>
      </c>
      <c r="DO133" s="230" t="str">
        <f t="shared" si="341"/>
        <v xml:space="preserve"> </v>
      </c>
      <c r="DP133" s="230" t="str">
        <f t="shared" si="341"/>
        <v xml:space="preserve"> </v>
      </c>
      <c r="DQ133" s="230" t="str">
        <f t="shared" si="341"/>
        <v xml:space="preserve"> </v>
      </c>
      <c r="DR133" s="230" t="str">
        <f t="shared" si="341"/>
        <v xml:space="preserve"> </v>
      </c>
      <c r="DS133" s="230" t="str">
        <f t="shared" si="341"/>
        <v xml:space="preserve"> </v>
      </c>
      <c r="DT133" s="230" t="str">
        <f t="shared" si="341"/>
        <v xml:space="preserve"> </v>
      </c>
      <c r="DU133" s="230" t="str">
        <f t="shared" si="341"/>
        <v xml:space="preserve"> </v>
      </c>
      <c r="DV133" s="230" t="str">
        <f t="shared" si="341"/>
        <v xml:space="preserve"> </v>
      </c>
      <c r="DW133" s="230" t="str">
        <f t="shared" si="341"/>
        <v xml:space="preserve"> </v>
      </c>
      <c r="DX133" s="230" t="str">
        <f t="shared" si="341"/>
        <v xml:space="preserve"> </v>
      </c>
      <c r="DY133" s="230" t="str">
        <f t="shared" si="341"/>
        <v xml:space="preserve"> </v>
      </c>
      <c r="DZ133" s="230" t="str">
        <f t="shared" si="341"/>
        <v xml:space="preserve"> </v>
      </c>
      <c r="EA133" s="230" t="str">
        <f t="shared" si="341"/>
        <v xml:space="preserve"> </v>
      </c>
      <c r="EB133" s="230" t="str">
        <f t="shared" ref="EB133:GM133" si="342">IF(EB163=1,$A$133,EB132)</f>
        <v xml:space="preserve"> </v>
      </c>
      <c r="EC133" s="230" t="str">
        <f t="shared" si="342"/>
        <v xml:space="preserve"> </v>
      </c>
      <c r="ED133" s="230" t="str">
        <f t="shared" si="342"/>
        <v xml:space="preserve"> </v>
      </c>
      <c r="EE133" s="230" t="str">
        <f t="shared" si="342"/>
        <v xml:space="preserve"> </v>
      </c>
      <c r="EF133" s="230" t="str">
        <f t="shared" si="342"/>
        <v xml:space="preserve"> </v>
      </c>
      <c r="EG133" s="230" t="str">
        <f t="shared" si="342"/>
        <v xml:space="preserve"> </v>
      </c>
      <c r="EH133" s="230" t="str">
        <f t="shared" si="342"/>
        <v>Adjusting orbit</v>
      </c>
      <c r="EI133" s="230" t="str">
        <f t="shared" si="342"/>
        <v>Adjusting orbit</v>
      </c>
      <c r="EJ133" s="230" t="str">
        <f t="shared" si="342"/>
        <v>Adjusting orbit</v>
      </c>
      <c r="EK133" s="230" t="str">
        <f t="shared" si="342"/>
        <v>Adjusting orbit</v>
      </c>
      <c r="EL133" s="230" t="str">
        <f t="shared" si="342"/>
        <v>Adjusting orbit</v>
      </c>
      <c r="EM133" s="230" t="str">
        <f t="shared" si="342"/>
        <v>Adjusting orbit</v>
      </c>
      <c r="EN133" s="230" t="str">
        <f t="shared" si="342"/>
        <v>Adjusting orbit</v>
      </c>
      <c r="EO133" s="230" t="str">
        <f t="shared" si="342"/>
        <v>Adjusting orbit</v>
      </c>
      <c r="EP133" s="230" t="str">
        <f t="shared" si="342"/>
        <v>Adjusting orbit</v>
      </c>
      <c r="EQ133" s="230" t="str">
        <f t="shared" si="342"/>
        <v>Adjusting orbit</v>
      </c>
      <c r="ER133" s="230" t="str">
        <f t="shared" si="342"/>
        <v>Adjusting orbit</v>
      </c>
      <c r="ES133" s="230" t="str">
        <f t="shared" si="342"/>
        <v>Adjusting orbit</v>
      </c>
      <c r="ET133" s="230" t="str">
        <f t="shared" si="342"/>
        <v>Adjusting orbit</v>
      </c>
      <c r="EU133" s="230" t="str">
        <f t="shared" si="342"/>
        <v>Adjusting orbit</v>
      </c>
      <c r="EV133" s="230" t="str">
        <f t="shared" si="342"/>
        <v>Adjusting orbit</v>
      </c>
      <c r="EW133" s="230" t="str">
        <f t="shared" si="342"/>
        <v>Adjusting orbit</v>
      </c>
      <c r="EX133" s="230" t="str">
        <f t="shared" si="342"/>
        <v>Adjusting orbit</v>
      </c>
      <c r="EY133" s="230" t="str">
        <f t="shared" si="342"/>
        <v>Adjusting orbit</v>
      </c>
      <c r="EZ133" s="230" t="str">
        <f t="shared" si="342"/>
        <v>Adjusting orbit</v>
      </c>
      <c r="FA133" s="230" t="str">
        <f t="shared" si="342"/>
        <v>Adjusting orbit</v>
      </c>
      <c r="FB133" s="230" t="str">
        <f t="shared" si="342"/>
        <v>Adjusting orbit</v>
      </c>
      <c r="FC133" s="230" t="str">
        <f t="shared" si="342"/>
        <v>Adjusting orbit</v>
      </c>
      <c r="FD133" s="230" t="str">
        <f t="shared" si="342"/>
        <v>Adjusting orbit</v>
      </c>
      <c r="FE133" s="230" t="str">
        <f t="shared" si="342"/>
        <v>In free  fall</v>
      </c>
      <c r="FF133" s="230" t="str">
        <f t="shared" si="342"/>
        <v>In free  fall</v>
      </c>
      <c r="FG133" s="230" t="str">
        <f t="shared" si="342"/>
        <v>In free  fall</v>
      </c>
      <c r="FH133" s="230" t="str">
        <f t="shared" si="342"/>
        <v>In free  fall</v>
      </c>
      <c r="FI133" s="230" t="str">
        <f t="shared" si="342"/>
        <v>In free  fall</v>
      </c>
      <c r="FJ133" s="230" t="str">
        <f t="shared" si="342"/>
        <v>In free  fall</v>
      </c>
      <c r="FK133" s="230" t="str">
        <f t="shared" si="342"/>
        <v>In free  fall</v>
      </c>
      <c r="FL133" s="230" t="str">
        <f t="shared" si="342"/>
        <v>In free  fall</v>
      </c>
      <c r="FM133" s="230" t="str">
        <f t="shared" si="342"/>
        <v>In free  fall</v>
      </c>
      <c r="FN133" s="230" t="str">
        <f t="shared" si="342"/>
        <v>In free  fall</v>
      </c>
      <c r="FO133" s="230" t="str">
        <f t="shared" si="342"/>
        <v>In free  fall</v>
      </c>
      <c r="FP133" s="230" t="str">
        <f t="shared" si="342"/>
        <v>In free  fall</v>
      </c>
      <c r="FQ133" s="230" t="str">
        <f t="shared" si="342"/>
        <v>In free  fall</v>
      </c>
      <c r="FR133" s="230" t="str">
        <f t="shared" si="342"/>
        <v>In free  fall</v>
      </c>
      <c r="FS133" s="230" t="str">
        <f t="shared" si="342"/>
        <v>In free  fall</v>
      </c>
      <c r="FT133" s="230" t="str">
        <f t="shared" si="342"/>
        <v>In free  fall</v>
      </c>
      <c r="FU133" s="230" t="str">
        <f t="shared" si="342"/>
        <v>In free  fall</v>
      </c>
      <c r="FV133" s="230" t="str">
        <f t="shared" si="342"/>
        <v>In free  fall</v>
      </c>
      <c r="FW133" s="230" t="str">
        <f t="shared" si="342"/>
        <v>In free  fall</v>
      </c>
      <c r="FX133" s="230" t="str">
        <f t="shared" si="342"/>
        <v>In free  fall</v>
      </c>
      <c r="FY133" s="230" t="str">
        <f t="shared" si="342"/>
        <v>In free  fall</v>
      </c>
      <c r="FZ133" s="230" t="str">
        <f t="shared" si="342"/>
        <v>In free  fall</v>
      </c>
      <c r="GA133" s="230" t="str">
        <f t="shared" si="342"/>
        <v>In free  fall</v>
      </c>
      <c r="GB133" s="230" t="str">
        <f t="shared" si="342"/>
        <v>In free  fall</v>
      </c>
      <c r="GC133" s="230" t="str">
        <f t="shared" si="342"/>
        <v>In free  fall</v>
      </c>
      <c r="GD133" s="230" t="str">
        <f t="shared" si="342"/>
        <v>In free  fall</v>
      </c>
      <c r="GE133" s="230" t="str">
        <f t="shared" si="342"/>
        <v>In free  fall</v>
      </c>
      <c r="GF133" s="230" t="str">
        <f t="shared" si="342"/>
        <v>In free  fall</v>
      </c>
      <c r="GG133" s="230" t="str">
        <f t="shared" si="342"/>
        <v>In free  fall</v>
      </c>
      <c r="GH133" s="230" t="str">
        <f t="shared" si="342"/>
        <v>In free  fall</v>
      </c>
      <c r="GI133" s="230" t="str">
        <f t="shared" si="342"/>
        <v>In free  fall</v>
      </c>
      <c r="GJ133" s="230" t="str">
        <f t="shared" si="342"/>
        <v>In free  fall</v>
      </c>
      <c r="GK133" s="230" t="str">
        <f t="shared" si="342"/>
        <v>In free  fall</v>
      </c>
      <c r="GL133" s="230" t="str">
        <f t="shared" si="342"/>
        <v>In free  fall</v>
      </c>
      <c r="GM133" s="230" t="str">
        <f t="shared" si="342"/>
        <v>In free  fall</v>
      </c>
      <c r="GN133" s="230" t="str">
        <f t="shared" ref="GN133:IR133" si="343">IF(GN163=1,$A$133,GN132)</f>
        <v>In free  fall</v>
      </c>
      <c r="GO133" s="230" t="str">
        <f t="shared" si="343"/>
        <v>In free  fall</v>
      </c>
      <c r="GP133" s="230" t="str">
        <f t="shared" si="343"/>
        <v>In free  fall</v>
      </c>
      <c r="GQ133" s="230" t="str">
        <f t="shared" si="343"/>
        <v>In free  fall</v>
      </c>
      <c r="GR133" s="230" t="str">
        <f t="shared" si="343"/>
        <v>In free  fall</v>
      </c>
      <c r="GS133" s="230" t="str">
        <f t="shared" si="343"/>
        <v>In free  fall</v>
      </c>
      <c r="GT133" s="230" t="str">
        <f t="shared" si="343"/>
        <v>In free  fall</v>
      </c>
      <c r="GU133" s="230" t="str">
        <f t="shared" si="343"/>
        <v>In free  fall</v>
      </c>
      <c r="GV133" s="230" t="str">
        <f t="shared" si="343"/>
        <v>In free  fall</v>
      </c>
      <c r="GW133" s="230" t="str">
        <f t="shared" si="343"/>
        <v>In free  fall</v>
      </c>
      <c r="GX133" s="230" t="str">
        <f t="shared" si="343"/>
        <v>In free  fall</v>
      </c>
      <c r="GY133" s="230" t="str">
        <f t="shared" si="343"/>
        <v>In free  fall</v>
      </c>
      <c r="GZ133" s="230" t="str">
        <f t="shared" si="343"/>
        <v>In free  fall</v>
      </c>
      <c r="HA133" s="230" t="str">
        <f t="shared" si="343"/>
        <v>In free  fall</v>
      </c>
      <c r="HB133" s="230" t="str">
        <f t="shared" si="343"/>
        <v>In free  fall</v>
      </c>
      <c r="HC133" s="230" t="str">
        <f t="shared" si="343"/>
        <v>In free  fall</v>
      </c>
      <c r="HD133" s="230" t="str">
        <f t="shared" si="343"/>
        <v>In free  fall</v>
      </c>
      <c r="HE133" s="230" t="str">
        <f t="shared" si="343"/>
        <v>In free  fall</v>
      </c>
      <c r="HF133" s="230" t="str">
        <f t="shared" si="343"/>
        <v>In free  fall</v>
      </c>
      <c r="HG133" s="230" t="str">
        <f t="shared" si="343"/>
        <v>In free  fall</v>
      </c>
      <c r="HH133" s="230" t="str">
        <f t="shared" si="343"/>
        <v>In free  fall</v>
      </c>
      <c r="HI133" s="230" t="str">
        <f t="shared" si="343"/>
        <v>In free  fall</v>
      </c>
      <c r="HJ133" s="230" t="str">
        <f t="shared" si="343"/>
        <v>In free  fall</v>
      </c>
      <c r="HK133" s="230" t="str">
        <f t="shared" si="343"/>
        <v>In free  fall</v>
      </c>
      <c r="HL133" s="230" t="str">
        <f t="shared" si="343"/>
        <v>In free  fall</v>
      </c>
      <c r="HM133" s="230" t="str">
        <f t="shared" si="343"/>
        <v>In free  fall</v>
      </c>
      <c r="HN133" s="230" t="str">
        <f t="shared" si="343"/>
        <v>In free  fall</v>
      </c>
      <c r="HO133" s="230" t="str">
        <f t="shared" si="343"/>
        <v>In free  fall</v>
      </c>
      <c r="HP133" s="230" t="str">
        <f t="shared" si="343"/>
        <v>In free  fall</v>
      </c>
      <c r="HQ133" s="230" t="str">
        <f t="shared" si="343"/>
        <v>In free  fall</v>
      </c>
      <c r="HR133" s="230" t="str">
        <f t="shared" si="343"/>
        <v>In free  fall</v>
      </c>
      <c r="HS133" s="230" t="str">
        <f t="shared" si="343"/>
        <v>In free  fall</v>
      </c>
      <c r="HT133" s="230" t="str">
        <f t="shared" si="343"/>
        <v>In free  fall</v>
      </c>
      <c r="HU133" s="230" t="str">
        <f t="shared" si="343"/>
        <v>In free  fall</v>
      </c>
      <c r="HV133" s="230" t="str">
        <f t="shared" si="343"/>
        <v>In free  fall</v>
      </c>
      <c r="HW133" s="230" t="str">
        <f t="shared" si="343"/>
        <v>In free  fall</v>
      </c>
      <c r="HX133" s="230" t="str">
        <f t="shared" si="343"/>
        <v>In free  fall</v>
      </c>
      <c r="HY133" s="230" t="str">
        <f t="shared" si="343"/>
        <v>In free  fall</v>
      </c>
      <c r="HZ133" s="230" t="str">
        <f t="shared" si="343"/>
        <v>In free  fall</v>
      </c>
      <c r="IA133" s="230" t="str">
        <f t="shared" si="343"/>
        <v>In free  fall</v>
      </c>
      <c r="IB133" s="230" t="str">
        <f t="shared" si="343"/>
        <v>In free  fall</v>
      </c>
      <c r="IC133" s="230" t="str">
        <f t="shared" si="343"/>
        <v>In free  fall</v>
      </c>
      <c r="ID133" s="230" t="str">
        <f t="shared" si="343"/>
        <v>In free  fall</v>
      </c>
      <c r="IE133" s="230" t="str">
        <f t="shared" si="343"/>
        <v>In free  fall</v>
      </c>
      <c r="IF133" s="230" t="str">
        <f t="shared" si="343"/>
        <v>In free  fall</v>
      </c>
      <c r="IG133" s="230" t="str">
        <f t="shared" si="343"/>
        <v>In free  fall</v>
      </c>
      <c r="IH133" s="230" t="str">
        <f t="shared" si="343"/>
        <v>In free  fall</v>
      </c>
      <c r="II133" s="230" t="str">
        <f t="shared" si="343"/>
        <v>In free  fall</v>
      </c>
      <c r="IJ133" s="230" t="str">
        <f t="shared" si="343"/>
        <v>In free  fall</v>
      </c>
      <c r="IK133" s="230" t="str">
        <f t="shared" si="343"/>
        <v>In free  fall</v>
      </c>
      <c r="IL133" s="230" t="str">
        <f t="shared" si="343"/>
        <v>In free  fall</v>
      </c>
      <c r="IM133" s="230" t="str">
        <f t="shared" si="343"/>
        <v>In free  fall</v>
      </c>
      <c r="IN133" s="230" t="str">
        <f t="shared" si="343"/>
        <v>In free  fall</v>
      </c>
      <c r="IO133" s="230" t="str">
        <f t="shared" si="343"/>
        <v>In free  fall</v>
      </c>
      <c r="IP133" s="230" t="str">
        <f t="shared" si="343"/>
        <v>In free  fall</v>
      </c>
      <c r="IQ133" s="230" t="str">
        <f t="shared" si="343"/>
        <v>In free  fall</v>
      </c>
      <c r="IR133" s="231" t="str">
        <f t="shared" si="343"/>
        <v>In free  fall</v>
      </c>
    </row>
    <row r="134" spans="1:252" s="3" customFormat="1" hidden="1" x14ac:dyDescent="0.25">
      <c r="A134" s="164" t="s">
        <v>19</v>
      </c>
      <c r="B134" s="5"/>
      <c r="C134" s="230" t="str">
        <f>IF(C165=1,$A$134,C133)</f>
        <v>Stage 1 firing</v>
      </c>
      <c r="D134" s="230" t="str">
        <f t="shared" ref="D134:BO134" si="344">IF(D165=1,$A$134,D133)</f>
        <v>Stage 1 firing</v>
      </c>
      <c r="E134" s="230" t="str">
        <f t="shared" si="344"/>
        <v>Stage 1 firing</v>
      </c>
      <c r="F134" s="230" t="str">
        <f t="shared" si="344"/>
        <v>Stage 1 firing</v>
      </c>
      <c r="G134" s="230" t="str">
        <f t="shared" si="344"/>
        <v>Stage 1 firing</v>
      </c>
      <c r="H134" s="230" t="str">
        <f t="shared" si="344"/>
        <v>Stage 1 firing</v>
      </c>
      <c r="I134" s="230" t="str">
        <f t="shared" si="344"/>
        <v>Stage 1 firing</v>
      </c>
      <c r="J134" s="230" t="str">
        <f t="shared" si="344"/>
        <v>Stage 1 firing</v>
      </c>
      <c r="K134" s="230" t="str">
        <f t="shared" si="344"/>
        <v>Stage 1 firing</v>
      </c>
      <c r="L134" s="230" t="str">
        <f t="shared" si="344"/>
        <v>Stage 1 firing</v>
      </c>
      <c r="M134" s="230" t="str">
        <f t="shared" si="344"/>
        <v>Stage 1 firing</v>
      </c>
      <c r="N134" s="230" t="str">
        <f t="shared" si="344"/>
        <v>Stage 1 firing</v>
      </c>
      <c r="O134" s="230" t="str">
        <f t="shared" si="344"/>
        <v>Stage 1 firing</v>
      </c>
      <c r="P134" s="230" t="str">
        <f t="shared" si="344"/>
        <v>Stage 1 firing</v>
      </c>
      <c r="Q134" s="230" t="str">
        <f t="shared" si="344"/>
        <v>Stage 1 firing</v>
      </c>
      <c r="R134" s="230" t="str">
        <f t="shared" si="344"/>
        <v>Stage 1 firing</v>
      </c>
      <c r="S134" s="230" t="str">
        <f t="shared" si="344"/>
        <v>Stage 1 firing</v>
      </c>
      <c r="T134" s="230" t="str">
        <f t="shared" si="344"/>
        <v>Stage 1 firing</v>
      </c>
      <c r="U134" s="230" t="str">
        <f t="shared" si="344"/>
        <v>Stage 1 firing</v>
      </c>
      <c r="V134" s="230" t="str">
        <f t="shared" si="344"/>
        <v>Stage 1 firing</v>
      </c>
      <c r="W134" s="230" t="str">
        <f t="shared" si="344"/>
        <v>Stage 1 firing</v>
      </c>
      <c r="X134" s="230" t="str">
        <f t="shared" si="344"/>
        <v>Stage 1 firing</v>
      </c>
      <c r="Y134" s="230" t="str">
        <f t="shared" si="344"/>
        <v>Stage 1 firing</v>
      </c>
      <c r="Z134" s="230" t="str">
        <f t="shared" si="344"/>
        <v>Stage 1 firing</v>
      </c>
      <c r="AA134" s="230" t="str">
        <f t="shared" si="344"/>
        <v>Stage 1 firing</v>
      </c>
      <c r="AB134" s="230" t="str">
        <f t="shared" si="344"/>
        <v>Stage 1 firing</v>
      </c>
      <c r="AC134" s="230" t="str">
        <f t="shared" si="344"/>
        <v>Stage 1 firing</v>
      </c>
      <c r="AD134" s="230" t="str">
        <f t="shared" si="344"/>
        <v>Stage 1 firing</v>
      </c>
      <c r="AE134" s="230" t="str">
        <f t="shared" si="344"/>
        <v>Stage 1 firing</v>
      </c>
      <c r="AF134" s="230" t="str">
        <f t="shared" si="344"/>
        <v>Stage 1 firing</v>
      </c>
      <c r="AG134" s="230" t="str">
        <f t="shared" si="344"/>
        <v>Stage 1 firing</v>
      </c>
      <c r="AH134" s="230" t="str">
        <f t="shared" si="344"/>
        <v>Stage 1 firing</v>
      </c>
      <c r="AI134" s="230" t="str">
        <f t="shared" si="344"/>
        <v>Stage 1 firing</v>
      </c>
      <c r="AJ134" s="230" t="str">
        <f t="shared" si="344"/>
        <v>Stage 1 firing</v>
      </c>
      <c r="AK134" s="230" t="str">
        <f t="shared" si="344"/>
        <v>Stage 1 firing</v>
      </c>
      <c r="AL134" s="230" t="str">
        <f t="shared" si="344"/>
        <v>Stage 1 firing</v>
      </c>
      <c r="AM134" s="230" t="str">
        <f t="shared" si="344"/>
        <v>Stage 1 firing</v>
      </c>
      <c r="AN134" s="230" t="str">
        <f t="shared" si="344"/>
        <v>Stage 1 firing</v>
      </c>
      <c r="AO134" s="230" t="str">
        <f t="shared" si="344"/>
        <v>Stage 1 firing</v>
      </c>
      <c r="AP134" s="230" t="str">
        <f t="shared" si="344"/>
        <v>Stage 1 firing</v>
      </c>
      <c r="AQ134" s="230" t="str">
        <f t="shared" si="344"/>
        <v>Stage 1 firing</v>
      </c>
      <c r="AR134" s="230" t="str">
        <f t="shared" si="344"/>
        <v>Stage 1 firing</v>
      </c>
      <c r="AS134" s="230" t="str">
        <f t="shared" si="344"/>
        <v>Stage 1 firing</v>
      </c>
      <c r="AT134" s="230" t="str">
        <f t="shared" si="344"/>
        <v>Stage 1 firing</v>
      </c>
      <c r="AU134" s="230" t="str">
        <f t="shared" si="344"/>
        <v>Stage 1 firing</v>
      </c>
      <c r="AV134" s="230" t="str">
        <f t="shared" si="344"/>
        <v>Stage 1 firing</v>
      </c>
      <c r="AW134" s="230" t="str">
        <f t="shared" si="344"/>
        <v>Stage 1 firing</v>
      </c>
      <c r="AX134" s="230" t="str">
        <f t="shared" si="344"/>
        <v>Stage 1 firing</v>
      </c>
      <c r="AY134" s="230" t="str">
        <f t="shared" si="344"/>
        <v>Stage 1 firing</v>
      </c>
      <c r="AZ134" s="230" t="str">
        <f t="shared" si="344"/>
        <v>Stage 1 firing</v>
      </c>
      <c r="BA134" s="230" t="str">
        <f t="shared" si="344"/>
        <v>Stage 1 firing</v>
      </c>
      <c r="BB134" s="230" t="str">
        <f t="shared" si="344"/>
        <v>Stage 1 firing</v>
      </c>
      <c r="BC134" s="230" t="str">
        <f t="shared" si="344"/>
        <v>In free  fall</v>
      </c>
      <c r="BD134" s="230" t="str">
        <f t="shared" si="344"/>
        <v>In free  fall</v>
      </c>
      <c r="BE134" s="230" t="str">
        <f t="shared" si="344"/>
        <v>In free  fall</v>
      </c>
      <c r="BF134" s="230" t="str">
        <f t="shared" si="344"/>
        <v>In free  fall</v>
      </c>
      <c r="BG134" s="230" t="str">
        <f t="shared" si="344"/>
        <v>In free  fall</v>
      </c>
      <c r="BH134" s="230" t="str">
        <f t="shared" si="344"/>
        <v>In free  fall</v>
      </c>
      <c r="BI134" s="230" t="str">
        <f t="shared" si="344"/>
        <v>In free  fall</v>
      </c>
      <c r="BJ134" s="230" t="str">
        <f t="shared" si="344"/>
        <v>In free  fall</v>
      </c>
      <c r="BK134" s="230" t="str">
        <f t="shared" si="344"/>
        <v>In free  fall</v>
      </c>
      <c r="BL134" s="230" t="str">
        <f t="shared" si="344"/>
        <v>In free  fall</v>
      </c>
      <c r="BM134" s="230" t="str">
        <f t="shared" si="344"/>
        <v>Stage 2 firing</v>
      </c>
      <c r="BN134" s="230" t="str">
        <f t="shared" si="344"/>
        <v>Stage 2 firing</v>
      </c>
      <c r="BO134" s="230" t="str">
        <f t="shared" si="344"/>
        <v>Stage 2 firing</v>
      </c>
      <c r="BP134" s="230" t="str">
        <f t="shared" ref="BP134:EA134" si="345">IF(BP165=1,$A$134,BP133)</f>
        <v>Stage 2 firing</v>
      </c>
      <c r="BQ134" s="230" t="str">
        <f t="shared" si="345"/>
        <v>Stage 2 firing</v>
      </c>
      <c r="BR134" s="230" t="str">
        <f t="shared" si="345"/>
        <v>Stage 2 firing</v>
      </c>
      <c r="BS134" s="230" t="str">
        <f t="shared" si="345"/>
        <v>Stage 2 firing</v>
      </c>
      <c r="BT134" s="230" t="str">
        <f t="shared" si="345"/>
        <v>Stage 2 firing</v>
      </c>
      <c r="BU134" s="230" t="str">
        <f t="shared" si="345"/>
        <v>Stage 2 firing</v>
      </c>
      <c r="BV134" s="230" t="str">
        <f t="shared" si="345"/>
        <v>Stage 2 firing</v>
      </c>
      <c r="BW134" s="230" t="str">
        <f t="shared" si="345"/>
        <v>Stage 2 firing</v>
      </c>
      <c r="BX134" s="230" t="str">
        <f t="shared" si="345"/>
        <v>Stage 2 firing</v>
      </c>
      <c r="BY134" s="230" t="str">
        <f t="shared" si="345"/>
        <v>Stage 2 firing</v>
      </c>
      <c r="BZ134" s="230" t="str">
        <f t="shared" si="345"/>
        <v>Stage 2 firing</v>
      </c>
      <c r="CA134" s="230" t="str">
        <f t="shared" si="345"/>
        <v>Stage 2 firing</v>
      </c>
      <c r="CB134" s="230" t="str">
        <f t="shared" si="345"/>
        <v>Stage 2 firing</v>
      </c>
      <c r="CC134" s="230" t="str">
        <f t="shared" si="345"/>
        <v>Stage 2 firing</v>
      </c>
      <c r="CD134" s="230" t="str">
        <f t="shared" si="345"/>
        <v>Stage 2 firing</v>
      </c>
      <c r="CE134" s="230" t="str">
        <f t="shared" si="345"/>
        <v>Stage 2 firing</v>
      </c>
      <c r="CF134" s="230" t="str">
        <f t="shared" si="345"/>
        <v>Stage 2 firing</v>
      </c>
      <c r="CG134" s="230" t="str">
        <f t="shared" si="345"/>
        <v>Stage 2 firing</v>
      </c>
      <c r="CH134" s="230" t="str">
        <f t="shared" si="345"/>
        <v>Stage 2 firing</v>
      </c>
      <c r="CI134" s="230" t="str">
        <f t="shared" si="345"/>
        <v>Stage 2 firing</v>
      </c>
      <c r="CJ134" s="230" t="str">
        <f t="shared" si="345"/>
        <v>Stage 2 firing</v>
      </c>
      <c r="CK134" s="230" t="str">
        <f t="shared" si="345"/>
        <v>Stage 2 firing</v>
      </c>
      <c r="CL134" s="230" t="str">
        <f t="shared" si="345"/>
        <v>Stage 2 firing</v>
      </c>
      <c r="CM134" s="230" t="str">
        <f t="shared" si="345"/>
        <v>Stage 2 firing</v>
      </c>
      <c r="CN134" s="230" t="str">
        <f t="shared" si="345"/>
        <v>Stage 2 firing</v>
      </c>
      <c r="CO134" s="230" t="str">
        <f t="shared" si="345"/>
        <v>Stage 2 firing</v>
      </c>
      <c r="CP134" s="230" t="str">
        <f t="shared" si="345"/>
        <v>Stage 2 firing</v>
      </c>
      <c r="CQ134" s="230" t="str">
        <f t="shared" si="345"/>
        <v>Stage 2 firing</v>
      </c>
      <c r="CR134" s="230" t="str">
        <f t="shared" si="345"/>
        <v>Stage 2 firing</v>
      </c>
      <c r="CS134" s="230" t="str">
        <f t="shared" si="345"/>
        <v>Stage 2 firing</v>
      </c>
      <c r="CT134" s="230" t="str">
        <f t="shared" si="345"/>
        <v>Stage 2 firing</v>
      </c>
      <c r="CU134" s="230" t="str">
        <f t="shared" si="345"/>
        <v>Stage 2 firing</v>
      </c>
      <c r="CV134" s="230" t="str">
        <f t="shared" si="345"/>
        <v>Stage 2 firing</v>
      </c>
      <c r="CW134" s="230" t="str">
        <f t="shared" si="345"/>
        <v>Stage 2 firing</v>
      </c>
      <c r="CX134" s="230" t="str">
        <f t="shared" si="345"/>
        <v>Stage 2 firing</v>
      </c>
      <c r="CY134" s="230" t="str">
        <f t="shared" si="345"/>
        <v>Stage 2 firing</v>
      </c>
      <c r="CZ134" s="230" t="str">
        <f t="shared" si="345"/>
        <v>Stage 2 firing</v>
      </c>
      <c r="DA134" s="230" t="str">
        <f t="shared" si="345"/>
        <v>Stage 2 firing</v>
      </c>
      <c r="DB134" s="230" t="str">
        <f t="shared" si="345"/>
        <v>Stage 2 firing</v>
      </c>
      <c r="DC134" s="230" t="str">
        <f t="shared" si="345"/>
        <v>Stage 2 firing</v>
      </c>
      <c r="DD134" s="230" t="str">
        <f t="shared" si="345"/>
        <v>Stage 2 firing</v>
      </c>
      <c r="DE134" s="230" t="str">
        <f t="shared" si="345"/>
        <v>Stage 2 firing</v>
      </c>
      <c r="DF134" s="230" t="str">
        <f t="shared" si="345"/>
        <v>Stage 2 firing</v>
      </c>
      <c r="DG134" s="230" t="str">
        <f t="shared" si="345"/>
        <v>Stage 2 firing</v>
      </c>
      <c r="DH134" s="230" t="str">
        <f t="shared" si="345"/>
        <v>Stage 2 firing</v>
      </c>
      <c r="DI134" s="230" t="str">
        <f t="shared" si="345"/>
        <v>Stage 2 firing</v>
      </c>
      <c r="DJ134" s="230" t="str">
        <f t="shared" si="345"/>
        <v>Stage 2 firing</v>
      </c>
      <c r="DK134" s="230" t="str">
        <f t="shared" si="345"/>
        <v>Stage 2 firing</v>
      </c>
      <c r="DL134" s="230" t="str">
        <f t="shared" si="345"/>
        <v>Stage 2 firing</v>
      </c>
      <c r="DM134" s="230" t="str">
        <f t="shared" si="345"/>
        <v>Stage 2 firing</v>
      </c>
      <c r="DN134" s="230" t="str">
        <f t="shared" si="345"/>
        <v>Stage 2 firing</v>
      </c>
      <c r="DO134" s="230" t="str">
        <f t="shared" si="345"/>
        <v>Stage 2 firing</v>
      </c>
      <c r="DP134" s="230" t="str">
        <f t="shared" si="345"/>
        <v>Stage 2 firing</v>
      </c>
      <c r="DQ134" s="230" t="str">
        <f t="shared" si="345"/>
        <v>Stage 2 firing</v>
      </c>
      <c r="DR134" s="230" t="str">
        <f t="shared" si="345"/>
        <v>Stage 2 firing</v>
      </c>
      <c r="DS134" s="230" t="str">
        <f t="shared" si="345"/>
        <v>Stage 2 firing</v>
      </c>
      <c r="DT134" s="230" t="str">
        <f t="shared" si="345"/>
        <v>Stage 2 firing</v>
      </c>
      <c r="DU134" s="230" t="str">
        <f t="shared" si="345"/>
        <v>Stage 2 firing</v>
      </c>
      <c r="DV134" s="230" t="str">
        <f t="shared" si="345"/>
        <v>Stage 2 firing</v>
      </c>
      <c r="DW134" s="230" t="str">
        <f t="shared" si="345"/>
        <v>Stage 2 firing</v>
      </c>
      <c r="DX134" s="230" t="str">
        <f t="shared" si="345"/>
        <v>Stage 2 firing</v>
      </c>
      <c r="DY134" s="230" t="str">
        <f t="shared" si="345"/>
        <v>Stage 2 firing</v>
      </c>
      <c r="DZ134" s="230" t="str">
        <f t="shared" si="345"/>
        <v>Stage 2 firing</v>
      </c>
      <c r="EA134" s="230" t="str">
        <f t="shared" si="345"/>
        <v>Stage 2 firing</v>
      </c>
      <c r="EB134" s="230" t="str">
        <f t="shared" ref="EB134:GM134" si="346">IF(EB165=1,$A$134,EB133)</f>
        <v>Stage 2 firing</v>
      </c>
      <c r="EC134" s="230" t="str">
        <f t="shared" si="346"/>
        <v>Stage 2 firing</v>
      </c>
      <c r="ED134" s="230" t="str">
        <f t="shared" si="346"/>
        <v>Stage 2 firing</v>
      </c>
      <c r="EE134" s="230" t="str">
        <f t="shared" si="346"/>
        <v>Stage 2 firing</v>
      </c>
      <c r="EF134" s="230" t="str">
        <f t="shared" si="346"/>
        <v>Stage 2 firing</v>
      </c>
      <c r="EG134" s="230" t="str">
        <f t="shared" si="346"/>
        <v>Stage 2 firing</v>
      </c>
      <c r="EH134" s="230" t="str">
        <f t="shared" si="346"/>
        <v>Adjusting orbit</v>
      </c>
      <c r="EI134" s="230" t="str">
        <f t="shared" si="346"/>
        <v>Adjusting orbit</v>
      </c>
      <c r="EJ134" s="230" t="str">
        <f t="shared" si="346"/>
        <v>Adjusting orbit</v>
      </c>
      <c r="EK134" s="230" t="str">
        <f t="shared" si="346"/>
        <v>Adjusting orbit</v>
      </c>
      <c r="EL134" s="230" t="str">
        <f t="shared" si="346"/>
        <v>Adjusting orbit</v>
      </c>
      <c r="EM134" s="230" t="str">
        <f t="shared" si="346"/>
        <v>Adjusting orbit</v>
      </c>
      <c r="EN134" s="230" t="str">
        <f t="shared" si="346"/>
        <v>Adjusting orbit</v>
      </c>
      <c r="EO134" s="230" t="str">
        <f t="shared" si="346"/>
        <v>Adjusting orbit</v>
      </c>
      <c r="EP134" s="230" t="str">
        <f t="shared" si="346"/>
        <v>Adjusting orbit</v>
      </c>
      <c r="EQ134" s="230" t="str">
        <f t="shared" si="346"/>
        <v>Adjusting orbit</v>
      </c>
      <c r="ER134" s="230" t="str">
        <f t="shared" si="346"/>
        <v>Adjusting orbit</v>
      </c>
      <c r="ES134" s="230" t="str">
        <f t="shared" si="346"/>
        <v>Adjusting orbit</v>
      </c>
      <c r="ET134" s="230" t="str">
        <f t="shared" si="346"/>
        <v>Adjusting orbit</v>
      </c>
      <c r="EU134" s="230" t="str">
        <f t="shared" si="346"/>
        <v>Adjusting orbit</v>
      </c>
      <c r="EV134" s="230" t="str">
        <f t="shared" si="346"/>
        <v>Adjusting orbit</v>
      </c>
      <c r="EW134" s="230" t="str">
        <f t="shared" si="346"/>
        <v>Adjusting orbit</v>
      </c>
      <c r="EX134" s="230" t="str">
        <f t="shared" si="346"/>
        <v>Adjusting orbit</v>
      </c>
      <c r="EY134" s="230" t="str">
        <f t="shared" si="346"/>
        <v>Adjusting orbit</v>
      </c>
      <c r="EZ134" s="230" t="str">
        <f t="shared" si="346"/>
        <v>Adjusting orbit</v>
      </c>
      <c r="FA134" s="230" t="str">
        <f t="shared" si="346"/>
        <v>Adjusting orbit</v>
      </c>
      <c r="FB134" s="230" t="str">
        <f t="shared" si="346"/>
        <v>Adjusting orbit</v>
      </c>
      <c r="FC134" s="230" t="str">
        <f t="shared" si="346"/>
        <v>Adjusting orbit</v>
      </c>
      <c r="FD134" s="230" t="str">
        <f t="shared" si="346"/>
        <v>Adjusting orbit</v>
      </c>
      <c r="FE134" s="230" t="str">
        <f t="shared" si="346"/>
        <v>In free  fall</v>
      </c>
      <c r="FF134" s="230" t="str">
        <f t="shared" si="346"/>
        <v>In free  fall</v>
      </c>
      <c r="FG134" s="230" t="str">
        <f t="shared" si="346"/>
        <v>In free  fall</v>
      </c>
      <c r="FH134" s="230" t="str">
        <f t="shared" si="346"/>
        <v>In free  fall</v>
      </c>
      <c r="FI134" s="230" t="str">
        <f t="shared" si="346"/>
        <v>In free  fall</v>
      </c>
      <c r="FJ134" s="230" t="str">
        <f t="shared" si="346"/>
        <v>In free  fall</v>
      </c>
      <c r="FK134" s="230" t="str">
        <f t="shared" si="346"/>
        <v>In free  fall</v>
      </c>
      <c r="FL134" s="230" t="str">
        <f t="shared" si="346"/>
        <v>In free  fall</v>
      </c>
      <c r="FM134" s="230" t="str">
        <f t="shared" si="346"/>
        <v>In free  fall</v>
      </c>
      <c r="FN134" s="230" t="str">
        <f t="shared" si="346"/>
        <v>In free  fall</v>
      </c>
      <c r="FO134" s="230" t="str">
        <f t="shared" si="346"/>
        <v>In free  fall</v>
      </c>
      <c r="FP134" s="230" t="str">
        <f t="shared" si="346"/>
        <v>In free  fall</v>
      </c>
      <c r="FQ134" s="230" t="str">
        <f t="shared" si="346"/>
        <v>In free  fall</v>
      </c>
      <c r="FR134" s="230" t="str">
        <f t="shared" si="346"/>
        <v>In free  fall</v>
      </c>
      <c r="FS134" s="230" t="str">
        <f t="shared" si="346"/>
        <v>In free  fall</v>
      </c>
      <c r="FT134" s="230" t="str">
        <f t="shared" si="346"/>
        <v>In free  fall</v>
      </c>
      <c r="FU134" s="230" t="str">
        <f t="shared" si="346"/>
        <v>In free  fall</v>
      </c>
      <c r="FV134" s="230" t="str">
        <f t="shared" si="346"/>
        <v>In free  fall</v>
      </c>
      <c r="FW134" s="230" t="str">
        <f t="shared" si="346"/>
        <v>In free  fall</v>
      </c>
      <c r="FX134" s="230" t="str">
        <f t="shared" si="346"/>
        <v>In free  fall</v>
      </c>
      <c r="FY134" s="230" t="str">
        <f t="shared" si="346"/>
        <v>In free  fall</v>
      </c>
      <c r="FZ134" s="230" t="str">
        <f t="shared" si="346"/>
        <v>In free  fall</v>
      </c>
      <c r="GA134" s="230" t="str">
        <f t="shared" si="346"/>
        <v>In free  fall</v>
      </c>
      <c r="GB134" s="230" t="str">
        <f t="shared" si="346"/>
        <v>In free  fall</v>
      </c>
      <c r="GC134" s="230" t="str">
        <f t="shared" si="346"/>
        <v>In free  fall</v>
      </c>
      <c r="GD134" s="230" t="str">
        <f t="shared" si="346"/>
        <v>In free  fall</v>
      </c>
      <c r="GE134" s="230" t="str">
        <f t="shared" si="346"/>
        <v>In free  fall</v>
      </c>
      <c r="GF134" s="230" t="str">
        <f t="shared" si="346"/>
        <v>In free  fall</v>
      </c>
      <c r="GG134" s="230" t="str">
        <f t="shared" si="346"/>
        <v>In free  fall</v>
      </c>
      <c r="GH134" s="230" t="str">
        <f t="shared" si="346"/>
        <v>In free  fall</v>
      </c>
      <c r="GI134" s="230" t="str">
        <f t="shared" si="346"/>
        <v>In free  fall</v>
      </c>
      <c r="GJ134" s="230" t="str">
        <f t="shared" si="346"/>
        <v>In free  fall</v>
      </c>
      <c r="GK134" s="230" t="str">
        <f t="shared" si="346"/>
        <v>In free  fall</v>
      </c>
      <c r="GL134" s="230" t="str">
        <f t="shared" si="346"/>
        <v>In free  fall</v>
      </c>
      <c r="GM134" s="230" t="str">
        <f t="shared" si="346"/>
        <v>In free  fall</v>
      </c>
      <c r="GN134" s="230" t="str">
        <f t="shared" ref="GN134:IR134" si="347">IF(GN165=1,$A$134,GN133)</f>
        <v>In free  fall</v>
      </c>
      <c r="GO134" s="230" t="str">
        <f t="shared" si="347"/>
        <v>In free  fall</v>
      </c>
      <c r="GP134" s="230" t="str">
        <f t="shared" si="347"/>
        <v>In free  fall</v>
      </c>
      <c r="GQ134" s="230" t="str">
        <f t="shared" si="347"/>
        <v>In free  fall</v>
      </c>
      <c r="GR134" s="230" t="str">
        <f t="shared" si="347"/>
        <v>In free  fall</v>
      </c>
      <c r="GS134" s="230" t="str">
        <f t="shared" si="347"/>
        <v>In free  fall</v>
      </c>
      <c r="GT134" s="230" t="str">
        <f t="shared" si="347"/>
        <v>In free  fall</v>
      </c>
      <c r="GU134" s="230" t="str">
        <f t="shared" si="347"/>
        <v>In free  fall</v>
      </c>
      <c r="GV134" s="230" t="str">
        <f t="shared" si="347"/>
        <v>In free  fall</v>
      </c>
      <c r="GW134" s="230" t="str">
        <f t="shared" si="347"/>
        <v>In free  fall</v>
      </c>
      <c r="GX134" s="230" t="str">
        <f t="shared" si="347"/>
        <v>In free  fall</v>
      </c>
      <c r="GY134" s="230" t="str">
        <f t="shared" si="347"/>
        <v>In free  fall</v>
      </c>
      <c r="GZ134" s="230" t="str">
        <f t="shared" si="347"/>
        <v>In free  fall</v>
      </c>
      <c r="HA134" s="230" t="str">
        <f t="shared" si="347"/>
        <v>In free  fall</v>
      </c>
      <c r="HB134" s="230" t="str">
        <f t="shared" si="347"/>
        <v>In free  fall</v>
      </c>
      <c r="HC134" s="230" t="str">
        <f t="shared" si="347"/>
        <v>In free  fall</v>
      </c>
      <c r="HD134" s="230" t="str">
        <f t="shared" si="347"/>
        <v>In free  fall</v>
      </c>
      <c r="HE134" s="230" t="str">
        <f t="shared" si="347"/>
        <v>In free  fall</v>
      </c>
      <c r="HF134" s="230" t="str">
        <f t="shared" si="347"/>
        <v>In free  fall</v>
      </c>
      <c r="HG134" s="230" t="str">
        <f t="shared" si="347"/>
        <v>In free  fall</v>
      </c>
      <c r="HH134" s="230" t="str">
        <f t="shared" si="347"/>
        <v>In free  fall</v>
      </c>
      <c r="HI134" s="230" t="str">
        <f t="shared" si="347"/>
        <v>In free  fall</v>
      </c>
      <c r="HJ134" s="230" t="str">
        <f t="shared" si="347"/>
        <v>In free  fall</v>
      </c>
      <c r="HK134" s="230" t="str">
        <f t="shared" si="347"/>
        <v>In free  fall</v>
      </c>
      <c r="HL134" s="230" t="str">
        <f t="shared" si="347"/>
        <v>In free  fall</v>
      </c>
      <c r="HM134" s="230" t="str">
        <f t="shared" si="347"/>
        <v>In free  fall</v>
      </c>
      <c r="HN134" s="230" t="str">
        <f t="shared" si="347"/>
        <v>In free  fall</v>
      </c>
      <c r="HO134" s="230" t="str">
        <f t="shared" si="347"/>
        <v>In free  fall</v>
      </c>
      <c r="HP134" s="230" t="str">
        <f t="shared" si="347"/>
        <v>In free  fall</v>
      </c>
      <c r="HQ134" s="230" t="str">
        <f t="shared" si="347"/>
        <v>In free  fall</v>
      </c>
      <c r="HR134" s="230" t="str">
        <f t="shared" si="347"/>
        <v>In free  fall</v>
      </c>
      <c r="HS134" s="230" t="str">
        <f t="shared" si="347"/>
        <v>In free  fall</v>
      </c>
      <c r="HT134" s="230" t="str">
        <f t="shared" si="347"/>
        <v>In free  fall</v>
      </c>
      <c r="HU134" s="230" t="str">
        <f t="shared" si="347"/>
        <v>In free  fall</v>
      </c>
      <c r="HV134" s="230" t="str">
        <f t="shared" si="347"/>
        <v>In free  fall</v>
      </c>
      <c r="HW134" s="230" t="str">
        <f t="shared" si="347"/>
        <v>In free  fall</v>
      </c>
      <c r="HX134" s="230" t="str">
        <f t="shared" si="347"/>
        <v>In free  fall</v>
      </c>
      <c r="HY134" s="230" t="str">
        <f t="shared" si="347"/>
        <v>In free  fall</v>
      </c>
      <c r="HZ134" s="230" t="str">
        <f t="shared" si="347"/>
        <v>In free  fall</v>
      </c>
      <c r="IA134" s="230" t="str">
        <f t="shared" si="347"/>
        <v>In free  fall</v>
      </c>
      <c r="IB134" s="230" t="str">
        <f t="shared" si="347"/>
        <v>In free  fall</v>
      </c>
      <c r="IC134" s="230" t="str">
        <f t="shared" si="347"/>
        <v>In free  fall</v>
      </c>
      <c r="ID134" s="230" t="str">
        <f t="shared" si="347"/>
        <v>In free  fall</v>
      </c>
      <c r="IE134" s="230" t="str">
        <f t="shared" si="347"/>
        <v>In free  fall</v>
      </c>
      <c r="IF134" s="230" t="str">
        <f t="shared" si="347"/>
        <v>In free  fall</v>
      </c>
      <c r="IG134" s="230" t="str">
        <f t="shared" si="347"/>
        <v>In free  fall</v>
      </c>
      <c r="IH134" s="230" t="str">
        <f t="shared" si="347"/>
        <v>In free  fall</v>
      </c>
      <c r="II134" s="230" t="str">
        <f t="shared" si="347"/>
        <v>In free  fall</v>
      </c>
      <c r="IJ134" s="230" t="str">
        <f t="shared" si="347"/>
        <v>In free  fall</v>
      </c>
      <c r="IK134" s="230" t="str">
        <f t="shared" si="347"/>
        <v>In free  fall</v>
      </c>
      <c r="IL134" s="230" t="str">
        <f t="shared" si="347"/>
        <v>In free  fall</v>
      </c>
      <c r="IM134" s="230" t="str">
        <f t="shared" si="347"/>
        <v>In free  fall</v>
      </c>
      <c r="IN134" s="230" t="str">
        <f t="shared" si="347"/>
        <v>In free  fall</v>
      </c>
      <c r="IO134" s="230" t="str">
        <f t="shared" si="347"/>
        <v>In free  fall</v>
      </c>
      <c r="IP134" s="230" t="str">
        <f t="shared" si="347"/>
        <v>In free  fall</v>
      </c>
      <c r="IQ134" s="230" t="str">
        <f t="shared" si="347"/>
        <v>In free  fall</v>
      </c>
      <c r="IR134" s="231" t="str">
        <f t="shared" si="347"/>
        <v>In free  fall</v>
      </c>
    </row>
    <row r="135" spans="1:252" s="7" customFormat="1" hidden="1" x14ac:dyDescent="0.25">
      <c r="A135" s="215" t="s">
        <v>17</v>
      </c>
      <c r="B135" s="2"/>
      <c r="C135" s="25" t="str">
        <f>IF(B164=1,$A$135,C134)</f>
        <v>Stage 1 firing</v>
      </c>
      <c r="D135" s="25" t="str">
        <f t="shared" ref="D135:BO135" si="348">IF(C164=1,$A$135,D134)</f>
        <v>Stage 1 firing</v>
      </c>
      <c r="E135" s="25" t="str">
        <f t="shared" si="348"/>
        <v>Stage 1 firing</v>
      </c>
      <c r="F135" s="25" t="str">
        <f t="shared" si="348"/>
        <v>Stage 1 firing</v>
      </c>
      <c r="G135" s="25" t="str">
        <f t="shared" si="348"/>
        <v>Stage 1 firing</v>
      </c>
      <c r="H135" s="25" t="str">
        <f t="shared" si="348"/>
        <v>Stage 1 firing</v>
      </c>
      <c r="I135" s="25" t="str">
        <f t="shared" si="348"/>
        <v>Stage 1 firing</v>
      </c>
      <c r="J135" s="25" t="str">
        <f t="shared" si="348"/>
        <v>Stage 1 firing</v>
      </c>
      <c r="K135" s="25" t="str">
        <f t="shared" si="348"/>
        <v>Stage 1 firing</v>
      </c>
      <c r="L135" s="25" t="str">
        <f t="shared" si="348"/>
        <v>Stage 1 firing</v>
      </c>
      <c r="M135" s="25" t="str">
        <f t="shared" si="348"/>
        <v>Stage 1 firing</v>
      </c>
      <c r="N135" s="25" t="str">
        <f t="shared" si="348"/>
        <v>Stage 1 firing</v>
      </c>
      <c r="O135" s="25" t="str">
        <f t="shared" si="348"/>
        <v>Stage 1 firing</v>
      </c>
      <c r="P135" s="25" t="str">
        <f t="shared" si="348"/>
        <v>Stage 1 firing</v>
      </c>
      <c r="Q135" s="25" t="str">
        <f t="shared" si="348"/>
        <v>Stage 1 firing</v>
      </c>
      <c r="R135" s="25" t="str">
        <f t="shared" si="348"/>
        <v>Stage 1 firing</v>
      </c>
      <c r="S135" s="25" t="str">
        <f t="shared" si="348"/>
        <v>Stage 1 firing</v>
      </c>
      <c r="T135" s="25" t="str">
        <f t="shared" si="348"/>
        <v>Stage 1 firing</v>
      </c>
      <c r="U135" s="25" t="str">
        <f t="shared" si="348"/>
        <v>Stage 1 firing</v>
      </c>
      <c r="V135" s="25" t="str">
        <f t="shared" si="348"/>
        <v>Stage 1 firing</v>
      </c>
      <c r="W135" s="25" t="str">
        <f t="shared" si="348"/>
        <v>Stage 1 firing</v>
      </c>
      <c r="X135" s="25" t="str">
        <f t="shared" si="348"/>
        <v>Stage 1 firing</v>
      </c>
      <c r="Y135" s="25" t="str">
        <f t="shared" si="348"/>
        <v>Stage 1 firing</v>
      </c>
      <c r="Z135" s="25" t="str">
        <f t="shared" si="348"/>
        <v>Stage 1 firing</v>
      </c>
      <c r="AA135" s="25" t="str">
        <f t="shared" si="348"/>
        <v>Stage 1 firing</v>
      </c>
      <c r="AB135" s="25" t="str">
        <f t="shared" si="348"/>
        <v>Stage 1 firing</v>
      </c>
      <c r="AC135" s="25" t="str">
        <f t="shared" si="348"/>
        <v>Stage 1 firing</v>
      </c>
      <c r="AD135" s="25" t="str">
        <f t="shared" si="348"/>
        <v>Stage 1 firing</v>
      </c>
      <c r="AE135" s="25" t="str">
        <f t="shared" si="348"/>
        <v>Stage 1 firing</v>
      </c>
      <c r="AF135" s="25" t="str">
        <f t="shared" si="348"/>
        <v>Stage 1 firing</v>
      </c>
      <c r="AG135" s="25" t="str">
        <f t="shared" si="348"/>
        <v>Stage 1 firing</v>
      </c>
      <c r="AH135" s="25" t="str">
        <f t="shared" si="348"/>
        <v>Stage 1 firing</v>
      </c>
      <c r="AI135" s="25" t="str">
        <f t="shared" si="348"/>
        <v>Stage 1 firing</v>
      </c>
      <c r="AJ135" s="25" t="str">
        <f t="shared" si="348"/>
        <v>Stage 1 firing</v>
      </c>
      <c r="AK135" s="25" t="str">
        <f t="shared" si="348"/>
        <v>Stage 1 firing</v>
      </c>
      <c r="AL135" s="25" t="str">
        <f t="shared" si="348"/>
        <v>Stage 1 firing</v>
      </c>
      <c r="AM135" s="25" t="str">
        <f t="shared" si="348"/>
        <v>Stage 1 firing</v>
      </c>
      <c r="AN135" s="25" t="str">
        <f t="shared" si="348"/>
        <v>Stage 1 firing</v>
      </c>
      <c r="AO135" s="25" t="str">
        <f t="shared" si="348"/>
        <v>Stage 1 firing</v>
      </c>
      <c r="AP135" s="25" t="str">
        <f t="shared" si="348"/>
        <v>Stage 1 firing</v>
      </c>
      <c r="AQ135" s="25" t="str">
        <f t="shared" si="348"/>
        <v>Stage 1 firing</v>
      </c>
      <c r="AR135" s="25" t="str">
        <f t="shared" si="348"/>
        <v>Stage 1 firing</v>
      </c>
      <c r="AS135" s="25" t="str">
        <f t="shared" si="348"/>
        <v>Stage 1 firing</v>
      </c>
      <c r="AT135" s="25" t="str">
        <f t="shared" si="348"/>
        <v>Stage 1 firing</v>
      </c>
      <c r="AU135" s="25" t="str">
        <f t="shared" si="348"/>
        <v>Stage 1 firing</v>
      </c>
      <c r="AV135" s="25" t="str">
        <f t="shared" si="348"/>
        <v>Stage 1 firing</v>
      </c>
      <c r="AW135" s="25" t="str">
        <f t="shared" si="348"/>
        <v>Stage 1 firing</v>
      </c>
      <c r="AX135" s="25" t="str">
        <f t="shared" si="348"/>
        <v>Stage 1 firing</v>
      </c>
      <c r="AY135" s="25" t="str">
        <f t="shared" si="348"/>
        <v>Stage 1 firing</v>
      </c>
      <c r="AZ135" s="25" t="str">
        <f t="shared" si="348"/>
        <v>Stage 1 firing</v>
      </c>
      <c r="BA135" s="25" t="str">
        <f t="shared" si="348"/>
        <v>Stage 1 firing</v>
      </c>
      <c r="BB135" s="25" t="str">
        <f t="shared" si="348"/>
        <v>Stage 1 firing</v>
      </c>
      <c r="BC135" s="25" t="str">
        <f t="shared" si="348"/>
        <v>Staging</v>
      </c>
      <c r="BD135" s="25" t="str">
        <f t="shared" si="348"/>
        <v>In free  fall</v>
      </c>
      <c r="BE135" s="25" t="str">
        <f t="shared" si="348"/>
        <v>In free  fall</v>
      </c>
      <c r="BF135" s="25" t="str">
        <f t="shared" si="348"/>
        <v>In free  fall</v>
      </c>
      <c r="BG135" s="25" t="str">
        <f t="shared" si="348"/>
        <v>In free  fall</v>
      </c>
      <c r="BH135" s="25" t="str">
        <f t="shared" si="348"/>
        <v>In free  fall</v>
      </c>
      <c r="BI135" s="25" t="str">
        <f t="shared" si="348"/>
        <v>In free  fall</v>
      </c>
      <c r="BJ135" s="25" t="str">
        <f t="shared" si="348"/>
        <v>In free  fall</v>
      </c>
      <c r="BK135" s="25" t="str">
        <f t="shared" si="348"/>
        <v>In free  fall</v>
      </c>
      <c r="BL135" s="25" t="str">
        <f t="shared" si="348"/>
        <v>In free  fall</v>
      </c>
      <c r="BM135" s="25" t="str">
        <f t="shared" si="348"/>
        <v>Stage 2 firing</v>
      </c>
      <c r="BN135" s="25" t="str">
        <f t="shared" si="348"/>
        <v>Stage 2 firing</v>
      </c>
      <c r="BO135" s="25" t="str">
        <f t="shared" si="348"/>
        <v>Stage 2 firing</v>
      </c>
      <c r="BP135" s="25" t="str">
        <f t="shared" ref="BP135:EA135" si="349">IF(BO164=1,$A$135,BP134)</f>
        <v>Stage 2 firing</v>
      </c>
      <c r="BQ135" s="25" t="str">
        <f t="shared" si="349"/>
        <v>Stage 2 firing</v>
      </c>
      <c r="BR135" s="25" t="str">
        <f t="shared" si="349"/>
        <v>Stage 2 firing</v>
      </c>
      <c r="BS135" s="25" t="str">
        <f t="shared" si="349"/>
        <v>Stage 2 firing</v>
      </c>
      <c r="BT135" s="25" t="str">
        <f t="shared" si="349"/>
        <v>Stage 2 firing</v>
      </c>
      <c r="BU135" s="25" t="str">
        <f t="shared" si="349"/>
        <v>Stage 2 firing</v>
      </c>
      <c r="BV135" s="25" t="str">
        <f t="shared" si="349"/>
        <v>Stage 2 firing</v>
      </c>
      <c r="BW135" s="25" t="str">
        <f t="shared" si="349"/>
        <v>Stage 2 firing</v>
      </c>
      <c r="BX135" s="25" t="str">
        <f t="shared" si="349"/>
        <v>Stage 2 firing</v>
      </c>
      <c r="BY135" s="25" t="str">
        <f t="shared" si="349"/>
        <v>Stage 2 firing</v>
      </c>
      <c r="BZ135" s="25" t="str">
        <f t="shared" si="349"/>
        <v>Stage 2 firing</v>
      </c>
      <c r="CA135" s="25" t="str">
        <f t="shared" si="349"/>
        <v>Stage 2 firing</v>
      </c>
      <c r="CB135" s="25" t="str">
        <f t="shared" si="349"/>
        <v>Stage 2 firing</v>
      </c>
      <c r="CC135" s="25" t="str">
        <f t="shared" si="349"/>
        <v>Stage 2 firing</v>
      </c>
      <c r="CD135" s="25" t="str">
        <f t="shared" si="349"/>
        <v>Stage 2 firing</v>
      </c>
      <c r="CE135" s="25" t="str">
        <f t="shared" si="349"/>
        <v>Stage 2 firing</v>
      </c>
      <c r="CF135" s="25" t="str">
        <f t="shared" si="349"/>
        <v>Stage 2 firing</v>
      </c>
      <c r="CG135" s="25" t="str">
        <f t="shared" si="349"/>
        <v>Stage 2 firing</v>
      </c>
      <c r="CH135" s="25" t="str">
        <f t="shared" si="349"/>
        <v>Stage 2 firing</v>
      </c>
      <c r="CI135" s="25" t="str">
        <f t="shared" si="349"/>
        <v>Stage 2 firing</v>
      </c>
      <c r="CJ135" s="25" t="str">
        <f t="shared" si="349"/>
        <v>Stage 2 firing</v>
      </c>
      <c r="CK135" s="25" t="str">
        <f t="shared" si="349"/>
        <v>Stage 2 firing</v>
      </c>
      <c r="CL135" s="25" t="str">
        <f t="shared" si="349"/>
        <v>Stage 2 firing</v>
      </c>
      <c r="CM135" s="25" t="str">
        <f t="shared" si="349"/>
        <v>Stage 2 firing</v>
      </c>
      <c r="CN135" s="25" t="str">
        <f t="shared" si="349"/>
        <v>Stage 2 firing</v>
      </c>
      <c r="CO135" s="25" t="str">
        <f t="shared" si="349"/>
        <v>Stage 2 firing</v>
      </c>
      <c r="CP135" s="25" t="str">
        <f t="shared" si="349"/>
        <v>Stage 2 firing</v>
      </c>
      <c r="CQ135" s="25" t="str">
        <f t="shared" si="349"/>
        <v>Stage 2 firing</v>
      </c>
      <c r="CR135" s="25" t="str">
        <f t="shared" si="349"/>
        <v>Stage 2 firing</v>
      </c>
      <c r="CS135" s="25" t="str">
        <f t="shared" si="349"/>
        <v>Stage 2 firing</v>
      </c>
      <c r="CT135" s="25" t="str">
        <f t="shared" si="349"/>
        <v>Stage 2 firing</v>
      </c>
      <c r="CU135" s="25" t="str">
        <f t="shared" si="349"/>
        <v>Stage 2 firing</v>
      </c>
      <c r="CV135" s="25" t="str">
        <f t="shared" si="349"/>
        <v>Stage 2 firing</v>
      </c>
      <c r="CW135" s="25" t="str">
        <f t="shared" si="349"/>
        <v>Stage 2 firing</v>
      </c>
      <c r="CX135" s="25" t="str">
        <f t="shared" si="349"/>
        <v>Stage 2 firing</v>
      </c>
      <c r="CY135" s="25" t="str">
        <f t="shared" si="349"/>
        <v>Stage 2 firing</v>
      </c>
      <c r="CZ135" s="25" t="str">
        <f t="shared" si="349"/>
        <v>Stage 2 firing</v>
      </c>
      <c r="DA135" s="25" t="str">
        <f t="shared" si="349"/>
        <v>Stage 2 firing</v>
      </c>
      <c r="DB135" s="25" t="str">
        <f t="shared" si="349"/>
        <v>Stage 2 firing</v>
      </c>
      <c r="DC135" s="25" t="str">
        <f t="shared" si="349"/>
        <v>Stage 2 firing</v>
      </c>
      <c r="DD135" s="25" t="str">
        <f t="shared" si="349"/>
        <v>Stage 2 firing</v>
      </c>
      <c r="DE135" s="25" t="str">
        <f t="shared" si="349"/>
        <v>Stage 2 firing</v>
      </c>
      <c r="DF135" s="25" t="str">
        <f t="shared" si="349"/>
        <v>Stage 2 firing</v>
      </c>
      <c r="DG135" s="25" t="str">
        <f t="shared" si="349"/>
        <v>Stage 2 firing</v>
      </c>
      <c r="DH135" s="25" t="str">
        <f t="shared" si="349"/>
        <v>Stage 2 firing</v>
      </c>
      <c r="DI135" s="25" t="str">
        <f t="shared" si="349"/>
        <v>Stage 2 firing</v>
      </c>
      <c r="DJ135" s="25" t="str">
        <f t="shared" si="349"/>
        <v>Stage 2 firing</v>
      </c>
      <c r="DK135" s="25" t="str">
        <f t="shared" si="349"/>
        <v>Stage 2 firing</v>
      </c>
      <c r="DL135" s="25" t="str">
        <f t="shared" si="349"/>
        <v>Stage 2 firing</v>
      </c>
      <c r="DM135" s="25" t="str">
        <f t="shared" si="349"/>
        <v>Stage 2 firing</v>
      </c>
      <c r="DN135" s="25" t="str">
        <f t="shared" si="349"/>
        <v>Stage 2 firing</v>
      </c>
      <c r="DO135" s="25" t="str">
        <f t="shared" si="349"/>
        <v>Stage 2 firing</v>
      </c>
      <c r="DP135" s="25" t="str">
        <f t="shared" si="349"/>
        <v>Stage 2 firing</v>
      </c>
      <c r="DQ135" s="25" t="str">
        <f t="shared" si="349"/>
        <v>Stage 2 firing</v>
      </c>
      <c r="DR135" s="25" t="str">
        <f t="shared" si="349"/>
        <v>Stage 2 firing</v>
      </c>
      <c r="DS135" s="25" t="str">
        <f t="shared" si="349"/>
        <v>Stage 2 firing</v>
      </c>
      <c r="DT135" s="25" t="str">
        <f t="shared" si="349"/>
        <v>Stage 2 firing</v>
      </c>
      <c r="DU135" s="25" t="str">
        <f t="shared" si="349"/>
        <v>Stage 2 firing</v>
      </c>
      <c r="DV135" s="25" t="str">
        <f t="shared" si="349"/>
        <v>Stage 2 firing</v>
      </c>
      <c r="DW135" s="25" t="str">
        <f t="shared" si="349"/>
        <v>Stage 2 firing</v>
      </c>
      <c r="DX135" s="25" t="str">
        <f t="shared" si="349"/>
        <v>Stage 2 firing</v>
      </c>
      <c r="DY135" s="25" t="str">
        <f t="shared" si="349"/>
        <v>Stage 2 firing</v>
      </c>
      <c r="DZ135" s="25" t="str">
        <f t="shared" si="349"/>
        <v>Stage 2 firing</v>
      </c>
      <c r="EA135" s="25" t="str">
        <f t="shared" si="349"/>
        <v>Stage 2 firing</v>
      </c>
      <c r="EB135" s="25" t="str">
        <f t="shared" ref="EB135:GM135" si="350">IF(EA164=1,$A$135,EB134)</f>
        <v>Stage 2 firing</v>
      </c>
      <c r="EC135" s="25" t="str">
        <f t="shared" si="350"/>
        <v>Stage 2 firing</v>
      </c>
      <c r="ED135" s="25" t="str">
        <f t="shared" si="350"/>
        <v>Stage 2 firing</v>
      </c>
      <c r="EE135" s="25" t="str">
        <f t="shared" si="350"/>
        <v>Stage 2 firing</v>
      </c>
      <c r="EF135" s="25" t="str">
        <f t="shared" si="350"/>
        <v>Stage 2 firing</v>
      </c>
      <c r="EG135" s="25" t="str">
        <f t="shared" si="350"/>
        <v>Stage 2 firing</v>
      </c>
      <c r="EH135" s="25" t="str">
        <f t="shared" si="350"/>
        <v>Adjusting orbit</v>
      </c>
      <c r="EI135" s="25" t="str">
        <f t="shared" si="350"/>
        <v>Adjusting orbit</v>
      </c>
      <c r="EJ135" s="25" t="str">
        <f t="shared" si="350"/>
        <v>Adjusting orbit</v>
      </c>
      <c r="EK135" s="25" t="str">
        <f t="shared" si="350"/>
        <v>Adjusting orbit</v>
      </c>
      <c r="EL135" s="25" t="str">
        <f t="shared" si="350"/>
        <v>Adjusting orbit</v>
      </c>
      <c r="EM135" s="25" t="str">
        <f t="shared" si="350"/>
        <v>Adjusting orbit</v>
      </c>
      <c r="EN135" s="25" t="str">
        <f t="shared" si="350"/>
        <v>Adjusting orbit</v>
      </c>
      <c r="EO135" s="25" t="str">
        <f t="shared" si="350"/>
        <v>Adjusting orbit</v>
      </c>
      <c r="EP135" s="25" t="str">
        <f t="shared" si="350"/>
        <v>Adjusting orbit</v>
      </c>
      <c r="EQ135" s="25" t="str">
        <f t="shared" si="350"/>
        <v>Adjusting orbit</v>
      </c>
      <c r="ER135" s="25" t="str">
        <f t="shared" si="350"/>
        <v>Adjusting orbit</v>
      </c>
      <c r="ES135" s="25" t="str">
        <f t="shared" si="350"/>
        <v>Adjusting orbit</v>
      </c>
      <c r="ET135" s="25" t="str">
        <f t="shared" si="350"/>
        <v>Adjusting orbit</v>
      </c>
      <c r="EU135" s="25" t="str">
        <f t="shared" si="350"/>
        <v>Adjusting orbit</v>
      </c>
      <c r="EV135" s="25" t="str">
        <f t="shared" si="350"/>
        <v>Adjusting orbit</v>
      </c>
      <c r="EW135" s="25" t="str">
        <f t="shared" si="350"/>
        <v>Adjusting orbit</v>
      </c>
      <c r="EX135" s="25" t="str">
        <f t="shared" si="350"/>
        <v>Adjusting orbit</v>
      </c>
      <c r="EY135" s="25" t="str">
        <f t="shared" si="350"/>
        <v>Adjusting orbit</v>
      </c>
      <c r="EZ135" s="25" t="str">
        <f t="shared" si="350"/>
        <v>Adjusting orbit</v>
      </c>
      <c r="FA135" s="25" t="str">
        <f t="shared" si="350"/>
        <v>Adjusting orbit</v>
      </c>
      <c r="FB135" s="25" t="str">
        <f t="shared" si="350"/>
        <v>Adjusting orbit</v>
      </c>
      <c r="FC135" s="25" t="str">
        <f t="shared" si="350"/>
        <v>Adjusting orbit</v>
      </c>
      <c r="FD135" s="25" t="str">
        <f t="shared" si="350"/>
        <v>Adjusting orbit</v>
      </c>
      <c r="FE135" s="25" t="str">
        <f t="shared" si="350"/>
        <v>In free  fall</v>
      </c>
      <c r="FF135" s="25" t="str">
        <f t="shared" si="350"/>
        <v>In free  fall</v>
      </c>
      <c r="FG135" s="25" t="str">
        <f t="shared" si="350"/>
        <v>In free  fall</v>
      </c>
      <c r="FH135" s="25" t="str">
        <f t="shared" si="350"/>
        <v>In free  fall</v>
      </c>
      <c r="FI135" s="25" t="str">
        <f t="shared" si="350"/>
        <v>In free  fall</v>
      </c>
      <c r="FJ135" s="25" t="str">
        <f t="shared" si="350"/>
        <v>In free  fall</v>
      </c>
      <c r="FK135" s="25" t="str">
        <f t="shared" si="350"/>
        <v>In free  fall</v>
      </c>
      <c r="FL135" s="25" t="str">
        <f t="shared" si="350"/>
        <v>In free  fall</v>
      </c>
      <c r="FM135" s="25" t="str">
        <f t="shared" si="350"/>
        <v>In free  fall</v>
      </c>
      <c r="FN135" s="25" t="str">
        <f t="shared" si="350"/>
        <v>In free  fall</v>
      </c>
      <c r="FO135" s="25" t="str">
        <f t="shared" si="350"/>
        <v>In free  fall</v>
      </c>
      <c r="FP135" s="25" t="str">
        <f t="shared" si="350"/>
        <v>In free  fall</v>
      </c>
      <c r="FQ135" s="25" t="str">
        <f t="shared" si="350"/>
        <v>In free  fall</v>
      </c>
      <c r="FR135" s="25" t="str">
        <f t="shared" si="350"/>
        <v>In free  fall</v>
      </c>
      <c r="FS135" s="25" t="str">
        <f t="shared" si="350"/>
        <v>In free  fall</v>
      </c>
      <c r="FT135" s="25" t="str">
        <f t="shared" si="350"/>
        <v>In free  fall</v>
      </c>
      <c r="FU135" s="25" t="str">
        <f t="shared" si="350"/>
        <v>In free  fall</v>
      </c>
      <c r="FV135" s="25" t="str">
        <f t="shared" si="350"/>
        <v>In free  fall</v>
      </c>
      <c r="FW135" s="25" t="str">
        <f t="shared" si="350"/>
        <v>In free  fall</v>
      </c>
      <c r="FX135" s="25" t="str">
        <f t="shared" si="350"/>
        <v>In free  fall</v>
      </c>
      <c r="FY135" s="25" t="str">
        <f t="shared" si="350"/>
        <v>In free  fall</v>
      </c>
      <c r="FZ135" s="25" t="str">
        <f t="shared" si="350"/>
        <v>In free  fall</v>
      </c>
      <c r="GA135" s="25" t="str">
        <f t="shared" si="350"/>
        <v>In free  fall</v>
      </c>
      <c r="GB135" s="25" t="str">
        <f t="shared" si="350"/>
        <v>In free  fall</v>
      </c>
      <c r="GC135" s="25" t="str">
        <f t="shared" si="350"/>
        <v>In free  fall</v>
      </c>
      <c r="GD135" s="25" t="str">
        <f t="shared" si="350"/>
        <v>In free  fall</v>
      </c>
      <c r="GE135" s="25" t="str">
        <f t="shared" si="350"/>
        <v>In free  fall</v>
      </c>
      <c r="GF135" s="25" t="str">
        <f t="shared" si="350"/>
        <v>In free  fall</v>
      </c>
      <c r="GG135" s="25" t="str">
        <f t="shared" si="350"/>
        <v>In free  fall</v>
      </c>
      <c r="GH135" s="25" t="str">
        <f t="shared" si="350"/>
        <v>In free  fall</v>
      </c>
      <c r="GI135" s="25" t="str">
        <f t="shared" si="350"/>
        <v>In free  fall</v>
      </c>
      <c r="GJ135" s="25" t="str">
        <f t="shared" si="350"/>
        <v>In free  fall</v>
      </c>
      <c r="GK135" s="25" t="str">
        <f t="shared" si="350"/>
        <v>In free  fall</v>
      </c>
      <c r="GL135" s="25" t="str">
        <f t="shared" si="350"/>
        <v>In free  fall</v>
      </c>
      <c r="GM135" s="25" t="str">
        <f t="shared" si="350"/>
        <v>In free  fall</v>
      </c>
      <c r="GN135" s="25" t="str">
        <f t="shared" ref="GN135:IR135" si="351">IF(GM164=1,$A$135,GN134)</f>
        <v>In free  fall</v>
      </c>
      <c r="GO135" s="25" t="str">
        <f t="shared" si="351"/>
        <v>In free  fall</v>
      </c>
      <c r="GP135" s="25" t="str">
        <f t="shared" si="351"/>
        <v>In free  fall</v>
      </c>
      <c r="GQ135" s="25" t="str">
        <f t="shared" si="351"/>
        <v>In free  fall</v>
      </c>
      <c r="GR135" s="25" t="str">
        <f t="shared" si="351"/>
        <v>In free  fall</v>
      </c>
      <c r="GS135" s="25" t="str">
        <f t="shared" si="351"/>
        <v>In free  fall</v>
      </c>
      <c r="GT135" s="25" t="str">
        <f t="shared" si="351"/>
        <v>In free  fall</v>
      </c>
      <c r="GU135" s="25" t="str">
        <f t="shared" si="351"/>
        <v>In free  fall</v>
      </c>
      <c r="GV135" s="25" t="str">
        <f t="shared" si="351"/>
        <v>In free  fall</v>
      </c>
      <c r="GW135" s="25" t="str">
        <f t="shared" si="351"/>
        <v>In free  fall</v>
      </c>
      <c r="GX135" s="25" t="str">
        <f t="shared" si="351"/>
        <v>In free  fall</v>
      </c>
      <c r="GY135" s="25" t="str">
        <f t="shared" si="351"/>
        <v>In free  fall</v>
      </c>
      <c r="GZ135" s="25" t="str">
        <f t="shared" si="351"/>
        <v>In free  fall</v>
      </c>
      <c r="HA135" s="25" t="str">
        <f t="shared" si="351"/>
        <v>In free  fall</v>
      </c>
      <c r="HB135" s="25" t="str">
        <f t="shared" si="351"/>
        <v>In free  fall</v>
      </c>
      <c r="HC135" s="25" t="str">
        <f t="shared" si="351"/>
        <v>In free  fall</v>
      </c>
      <c r="HD135" s="25" t="str">
        <f t="shared" si="351"/>
        <v>In free  fall</v>
      </c>
      <c r="HE135" s="25" t="str">
        <f t="shared" si="351"/>
        <v>In free  fall</v>
      </c>
      <c r="HF135" s="25" t="str">
        <f t="shared" si="351"/>
        <v>In free  fall</v>
      </c>
      <c r="HG135" s="25" t="str">
        <f t="shared" si="351"/>
        <v>In free  fall</v>
      </c>
      <c r="HH135" s="25" t="str">
        <f t="shared" si="351"/>
        <v>In free  fall</v>
      </c>
      <c r="HI135" s="25" t="str">
        <f t="shared" si="351"/>
        <v>In free  fall</v>
      </c>
      <c r="HJ135" s="25" t="str">
        <f t="shared" si="351"/>
        <v>In free  fall</v>
      </c>
      <c r="HK135" s="25" t="str">
        <f t="shared" si="351"/>
        <v>In free  fall</v>
      </c>
      <c r="HL135" s="25" t="str">
        <f t="shared" si="351"/>
        <v>In free  fall</v>
      </c>
      <c r="HM135" s="25" t="str">
        <f t="shared" si="351"/>
        <v>In free  fall</v>
      </c>
      <c r="HN135" s="25" t="str">
        <f t="shared" si="351"/>
        <v>In free  fall</v>
      </c>
      <c r="HO135" s="25" t="str">
        <f t="shared" si="351"/>
        <v>In free  fall</v>
      </c>
      <c r="HP135" s="25" t="str">
        <f t="shared" si="351"/>
        <v>In free  fall</v>
      </c>
      <c r="HQ135" s="25" t="str">
        <f t="shared" si="351"/>
        <v>In free  fall</v>
      </c>
      <c r="HR135" s="25" t="str">
        <f t="shared" si="351"/>
        <v>In free  fall</v>
      </c>
      <c r="HS135" s="25" t="str">
        <f t="shared" si="351"/>
        <v>In free  fall</v>
      </c>
      <c r="HT135" s="25" t="str">
        <f t="shared" si="351"/>
        <v>In free  fall</v>
      </c>
      <c r="HU135" s="25" t="str">
        <f t="shared" si="351"/>
        <v>In free  fall</v>
      </c>
      <c r="HV135" s="25" t="str">
        <f t="shared" si="351"/>
        <v>In free  fall</v>
      </c>
      <c r="HW135" s="25" t="str">
        <f t="shared" si="351"/>
        <v>In free  fall</v>
      </c>
      <c r="HX135" s="25" t="str">
        <f t="shared" si="351"/>
        <v>In free  fall</v>
      </c>
      <c r="HY135" s="25" t="str">
        <f t="shared" si="351"/>
        <v>In free  fall</v>
      </c>
      <c r="HZ135" s="25" t="str">
        <f t="shared" si="351"/>
        <v>In free  fall</v>
      </c>
      <c r="IA135" s="25" t="str">
        <f t="shared" si="351"/>
        <v>In free  fall</v>
      </c>
      <c r="IB135" s="25" t="str">
        <f t="shared" si="351"/>
        <v>In free  fall</v>
      </c>
      <c r="IC135" s="25" t="str">
        <f t="shared" si="351"/>
        <v>In free  fall</v>
      </c>
      <c r="ID135" s="25" t="str">
        <f t="shared" si="351"/>
        <v>In free  fall</v>
      </c>
      <c r="IE135" s="25" t="str">
        <f t="shared" si="351"/>
        <v>In free  fall</v>
      </c>
      <c r="IF135" s="25" t="str">
        <f t="shared" si="351"/>
        <v>In free  fall</v>
      </c>
      <c r="IG135" s="25" t="str">
        <f t="shared" si="351"/>
        <v>In free  fall</v>
      </c>
      <c r="IH135" s="25" t="str">
        <f t="shared" si="351"/>
        <v>In free  fall</v>
      </c>
      <c r="II135" s="25" t="str">
        <f t="shared" si="351"/>
        <v>In free  fall</v>
      </c>
      <c r="IJ135" s="25" t="str">
        <f t="shared" si="351"/>
        <v>In free  fall</v>
      </c>
      <c r="IK135" s="25" t="str">
        <f t="shared" si="351"/>
        <v>In free  fall</v>
      </c>
      <c r="IL135" s="25" t="str">
        <f t="shared" si="351"/>
        <v>In free  fall</v>
      </c>
      <c r="IM135" s="25" t="str">
        <f t="shared" si="351"/>
        <v>In free  fall</v>
      </c>
      <c r="IN135" s="25" t="str">
        <f t="shared" si="351"/>
        <v>In free  fall</v>
      </c>
      <c r="IO135" s="25" t="str">
        <f t="shared" si="351"/>
        <v>In free  fall</v>
      </c>
      <c r="IP135" s="25" t="str">
        <f t="shared" si="351"/>
        <v>In free  fall</v>
      </c>
      <c r="IQ135" s="25" t="str">
        <f t="shared" si="351"/>
        <v>In free  fall</v>
      </c>
      <c r="IR135" s="232" t="str">
        <f t="shared" si="351"/>
        <v>In free  fall</v>
      </c>
    </row>
    <row r="136" spans="1:252" s="7" customFormat="1" hidden="1" x14ac:dyDescent="0.25">
      <c r="A136" s="164" t="s">
        <v>16</v>
      </c>
      <c r="B136" s="44"/>
      <c r="C136" s="233" t="str">
        <f>IF(AND(C110&gt;0,B110&lt;=0),$A$136,C135)</f>
        <v>Liftoff</v>
      </c>
      <c r="D136" s="233" t="str">
        <f t="shared" ref="D136:BO136" si="352">IF(AND(D110&gt;0,C110&lt;=0),$A$136,D135)</f>
        <v>Stage 1 firing</v>
      </c>
      <c r="E136" s="233" t="str">
        <f t="shared" si="352"/>
        <v>Stage 1 firing</v>
      </c>
      <c r="F136" s="233" t="str">
        <f t="shared" si="352"/>
        <v>Stage 1 firing</v>
      </c>
      <c r="G136" s="233" t="str">
        <f t="shared" si="352"/>
        <v>Stage 1 firing</v>
      </c>
      <c r="H136" s="233" t="str">
        <f t="shared" si="352"/>
        <v>Stage 1 firing</v>
      </c>
      <c r="I136" s="233" t="str">
        <f t="shared" si="352"/>
        <v>Stage 1 firing</v>
      </c>
      <c r="J136" s="233" t="str">
        <f t="shared" si="352"/>
        <v>Stage 1 firing</v>
      </c>
      <c r="K136" s="233" t="str">
        <f t="shared" si="352"/>
        <v>Stage 1 firing</v>
      </c>
      <c r="L136" s="233" t="str">
        <f t="shared" si="352"/>
        <v>Stage 1 firing</v>
      </c>
      <c r="M136" s="233" t="str">
        <f t="shared" si="352"/>
        <v>Stage 1 firing</v>
      </c>
      <c r="N136" s="233" t="str">
        <f t="shared" si="352"/>
        <v>Stage 1 firing</v>
      </c>
      <c r="O136" s="233" t="str">
        <f t="shared" si="352"/>
        <v>Stage 1 firing</v>
      </c>
      <c r="P136" s="233" t="str">
        <f t="shared" si="352"/>
        <v>Stage 1 firing</v>
      </c>
      <c r="Q136" s="233" t="str">
        <f t="shared" si="352"/>
        <v>Stage 1 firing</v>
      </c>
      <c r="R136" s="233" t="str">
        <f t="shared" si="352"/>
        <v>Stage 1 firing</v>
      </c>
      <c r="S136" s="233" t="str">
        <f t="shared" si="352"/>
        <v>Stage 1 firing</v>
      </c>
      <c r="T136" s="233" t="str">
        <f t="shared" si="352"/>
        <v>Stage 1 firing</v>
      </c>
      <c r="U136" s="233" t="str">
        <f t="shared" si="352"/>
        <v>Stage 1 firing</v>
      </c>
      <c r="V136" s="233" t="str">
        <f t="shared" si="352"/>
        <v>Stage 1 firing</v>
      </c>
      <c r="W136" s="233" t="str">
        <f t="shared" si="352"/>
        <v>Stage 1 firing</v>
      </c>
      <c r="X136" s="233" t="str">
        <f t="shared" si="352"/>
        <v>Stage 1 firing</v>
      </c>
      <c r="Y136" s="233" t="str">
        <f t="shared" si="352"/>
        <v>Stage 1 firing</v>
      </c>
      <c r="Z136" s="233" t="str">
        <f t="shared" si="352"/>
        <v>Stage 1 firing</v>
      </c>
      <c r="AA136" s="233" t="str">
        <f t="shared" si="352"/>
        <v>Stage 1 firing</v>
      </c>
      <c r="AB136" s="233" t="str">
        <f t="shared" si="352"/>
        <v>Stage 1 firing</v>
      </c>
      <c r="AC136" s="233" t="str">
        <f t="shared" si="352"/>
        <v>Stage 1 firing</v>
      </c>
      <c r="AD136" s="233" t="str">
        <f t="shared" si="352"/>
        <v>Stage 1 firing</v>
      </c>
      <c r="AE136" s="233" t="str">
        <f t="shared" si="352"/>
        <v>Stage 1 firing</v>
      </c>
      <c r="AF136" s="233" t="str">
        <f t="shared" si="352"/>
        <v>Stage 1 firing</v>
      </c>
      <c r="AG136" s="233" t="str">
        <f t="shared" si="352"/>
        <v>Stage 1 firing</v>
      </c>
      <c r="AH136" s="233" t="str">
        <f t="shared" si="352"/>
        <v>Stage 1 firing</v>
      </c>
      <c r="AI136" s="233" t="str">
        <f t="shared" si="352"/>
        <v>Stage 1 firing</v>
      </c>
      <c r="AJ136" s="233" t="str">
        <f t="shared" si="352"/>
        <v>Stage 1 firing</v>
      </c>
      <c r="AK136" s="233" t="str">
        <f t="shared" si="352"/>
        <v>Stage 1 firing</v>
      </c>
      <c r="AL136" s="233" t="str">
        <f t="shared" si="352"/>
        <v>Stage 1 firing</v>
      </c>
      <c r="AM136" s="233" t="str">
        <f t="shared" si="352"/>
        <v>Stage 1 firing</v>
      </c>
      <c r="AN136" s="233" t="str">
        <f t="shared" si="352"/>
        <v>Stage 1 firing</v>
      </c>
      <c r="AO136" s="233" t="str">
        <f t="shared" si="352"/>
        <v>Stage 1 firing</v>
      </c>
      <c r="AP136" s="233" t="str">
        <f t="shared" si="352"/>
        <v>Stage 1 firing</v>
      </c>
      <c r="AQ136" s="233" t="str">
        <f t="shared" si="352"/>
        <v>Stage 1 firing</v>
      </c>
      <c r="AR136" s="233" t="str">
        <f t="shared" si="352"/>
        <v>Stage 1 firing</v>
      </c>
      <c r="AS136" s="233" t="str">
        <f t="shared" si="352"/>
        <v>Stage 1 firing</v>
      </c>
      <c r="AT136" s="233" t="str">
        <f t="shared" si="352"/>
        <v>Stage 1 firing</v>
      </c>
      <c r="AU136" s="233" t="str">
        <f t="shared" si="352"/>
        <v>Stage 1 firing</v>
      </c>
      <c r="AV136" s="233" t="str">
        <f t="shared" si="352"/>
        <v>Stage 1 firing</v>
      </c>
      <c r="AW136" s="233" t="str">
        <f t="shared" si="352"/>
        <v>Stage 1 firing</v>
      </c>
      <c r="AX136" s="233" t="str">
        <f t="shared" si="352"/>
        <v>Stage 1 firing</v>
      </c>
      <c r="AY136" s="233" t="str">
        <f t="shared" si="352"/>
        <v>Stage 1 firing</v>
      </c>
      <c r="AZ136" s="233" t="str">
        <f t="shared" si="352"/>
        <v>Stage 1 firing</v>
      </c>
      <c r="BA136" s="233" t="str">
        <f t="shared" si="352"/>
        <v>Stage 1 firing</v>
      </c>
      <c r="BB136" s="233" t="str">
        <f t="shared" si="352"/>
        <v>Stage 1 firing</v>
      </c>
      <c r="BC136" s="233" t="str">
        <f t="shared" si="352"/>
        <v>Staging</v>
      </c>
      <c r="BD136" s="233" t="str">
        <f t="shared" si="352"/>
        <v>In free  fall</v>
      </c>
      <c r="BE136" s="233" t="str">
        <f t="shared" si="352"/>
        <v>In free  fall</v>
      </c>
      <c r="BF136" s="233" t="str">
        <f t="shared" si="352"/>
        <v>In free  fall</v>
      </c>
      <c r="BG136" s="233" t="str">
        <f t="shared" si="352"/>
        <v>In free  fall</v>
      </c>
      <c r="BH136" s="233" t="str">
        <f t="shared" si="352"/>
        <v>In free  fall</v>
      </c>
      <c r="BI136" s="233" t="str">
        <f t="shared" si="352"/>
        <v>In free  fall</v>
      </c>
      <c r="BJ136" s="233" t="str">
        <f t="shared" si="352"/>
        <v>In free  fall</v>
      </c>
      <c r="BK136" s="233" t="str">
        <f t="shared" si="352"/>
        <v>In free  fall</v>
      </c>
      <c r="BL136" s="233" t="str">
        <f t="shared" si="352"/>
        <v>In free  fall</v>
      </c>
      <c r="BM136" s="233" t="str">
        <f t="shared" si="352"/>
        <v>Stage 2 firing</v>
      </c>
      <c r="BN136" s="233" t="str">
        <f t="shared" si="352"/>
        <v>Stage 2 firing</v>
      </c>
      <c r="BO136" s="233" t="str">
        <f t="shared" si="352"/>
        <v>Stage 2 firing</v>
      </c>
      <c r="BP136" s="233" t="str">
        <f t="shared" ref="BP136:EA136" si="353">IF(AND(BP110&gt;0,BO110&lt;=0),$A$136,BP135)</f>
        <v>Stage 2 firing</v>
      </c>
      <c r="BQ136" s="233" t="str">
        <f t="shared" si="353"/>
        <v>Stage 2 firing</v>
      </c>
      <c r="BR136" s="233" t="str">
        <f t="shared" si="353"/>
        <v>Stage 2 firing</v>
      </c>
      <c r="BS136" s="233" t="str">
        <f t="shared" si="353"/>
        <v>Stage 2 firing</v>
      </c>
      <c r="BT136" s="233" t="str">
        <f t="shared" si="353"/>
        <v>Stage 2 firing</v>
      </c>
      <c r="BU136" s="233" t="str">
        <f t="shared" si="353"/>
        <v>Stage 2 firing</v>
      </c>
      <c r="BV136" s="233" t="str">
        <f t="shared" si="353"/>
        <v>Stage 2 firing</v>
      </c>
      <c r="BW136" s="233" t="str">
        <f t="shared" si="353"/>
        <v>Stage 2 firing</v>
      </c>
      <c r="BX136" s="233" t="str">
        <f t="shared" si="353"/>
        <v>Stage 2 firing</v>
      </c>
      <c r="BY136" s="233" t="str">
        <f t="shared" si="353"/>
        <v>Stage 2 firing</v>
      </c>
      <c r="BZ136" s="233" t="str">
        <f t="shared" si="353"/>
        <v>Stage 2 firing</v>
      </c>
      <c r="CA136" s="233" t="str">
        <f t="shared" si="353"/>
        <v>Stage 2 firing</v>
      </c>
      <c r="CB136" s="233" t="str">
        <f t="shared" si="353"/>
        <v>Stage 2 firing</v>
      </c>
      <c r="CC136" s="233" t="str">
        <f t="shared" si="353"/>
        <v>Stage 2 firing</v>
      </c>
      <c r="CD136" s="233" t="str">
        <f t="shared" si="353"/>
        <v>Stage 2 firing</v>
      </c>
      <c r="CE136" s="233" t="str">
        <f t="shared" si="353"/>
        <v>Stage 2 firing</v>
      </c>
      <c r="CF136" s="233" t="str">
        <f t="shared" si="353"/>
        <v>Stage 2 firing</v>
      </c>
      <c r="CG136" s="233" t="str">
        <f t="shared" si="353"/>
        <v>Stage 2 firing</v>
      </c>
      <c r="CH136" s="233" t="str">
        <f t="shared" si="353"/>
        <v>Stage 2 firing</v>
      </c>
      <c r="CI136" s="233" t="str">
        <f t="shared" si="353"/>
        <v>Stage 2 firing</v>
      </c>
      <c r="CJ136" s="233" t="str">
        <f t="shared" si="353"/>
        <v>Stage 2 firing</v>
      </c>
      <c r="CK136" s="233" t="str">
        <f t="shared" si="353"/>
        <v>Stage 2 firing</v>
      </c>
      <c r="CL136" s="233" t="str">
        <f t="shared" si="353"/>
        <v>Stage 2 firing</v>
      </c>
      <c r="CM136" s="233" t="str">
        <f t="shared" si="353"/>
        <v>Stage 2 firing</v>
      </c>
      <c r="CN136" s="233" t="str">
        <f t="shared" si="353"/>
        <v>Stage 2 firing</v>
      </c>
      <c r="CO136" s="233" t="str">
        <f t="shared" si="353"/>
        <v>Stage 2 firing</v>
      </c>
      <c r="CP136" s="233" t="str">
        <f t="shared" si="353"/>
        <v>Stage 2 firing</v>
      </c>
      <c r="CQ136" s="233" t="str">
        <f t="shared" si="353"/>
        <v>Stage 2 firing</v>
      </c>
      <c r="CR136" s="233" t="str">
        <f t="shared" si="353"/>
        <v>Stage 2 firing</v>
      </c>
      <c r="CS136" s="233" t="str">
        <f t="shared" si="353"/>
        <v>Stage 2 firing</v>
      </c>
      <c r="CT136" s="233" t="str">
        <f t="shared" si="353"/>
        <v>Stage 2 firing</v>
      </c>
      <c r="CU136" s="233" t="str">
        <f t="shared" si="353"/>
        <v>Stage 2 firing</v>
      </c>
      <c r="CV136" s="233" t="str">
        <f t="shared" si="353"/>
        <v>Stage 2 firing</v>
      </c>
      <c r="CW136" s="233" t="str">
        <f t="shared" si="353"/>
        <v>Stage 2 firing</v>
      </c>
      <c r="CX136" s="233" t="str">
        <f t="shared" si="353"/>
        <v>Stage 2 firing</v>
      </c>
      <c r="CY136" s="233" t="str">
        <f t="shared" si="353"/>
        <v>Stage 2 firing</v>
      </c>
      <c r="CZ136" s="233" t="str">
        <f t="shared" si="353"/>
        <v>Stage 2 firing</v>
      </c>
      <c r="DA136" s="233" t="str">
        <f t="shared" si="353"/>
        <v>Stage 2 firing</v>
      </c>
      <c r="DB136" s="233" t="str">
        <f t="shared" si="353"/>
        <v>Stage 2 firing</v>
      </c>
      <c r="DC136" s="233" t="str">
        <f t="shared" si="353"/>
        <v>Stage 2 firing</v>
      </c>
      <c r="DD136" s="233" t="str">
        <f t="shared" si="353"/>
        <v>Stage 2 firing</v>
      </c>
      <c r="DE136" s="233" t="str">
        <f t="shared" si="353"/>
        <v>Stage 2 firing</v>
      </c>
      <c r="DF136" s="233" t="str">
        <f t="shared" si="353"/>
        <v>Stage 2 firing</v>
      </c>
      <c r="DG136" s="233" t="str">
        <f t="shared" si="353"/>
        <v>Stage 2 firing</v>
      </c>
      <c r="DH136" s="233" t="str">
        <f t="shared" si="353"/>
        <v>Stage 2 firing</v>
      </c>
      <c r="DI136" s="233" t="str">
        <f t="shared" si="353"/>
        <v>Stage 2 firing</v>
      </c>
      <c r="DJ136" s="233" t="str">
        <f t="shared" si="353"/>
        <v>Stage 2 firing</v>
      </c>
      <c r="DK136" s="233" t="str">
        <f t="shared" si="353"/>
        <v>Stage 2 firing</v>
      </c>
      <c r="DL136" s="233" t="str">
        <f t="shared" si="353"/>
        <v>Stage 2 firing</v>
      </c>
      <c r="DM136" s="233" t="str">
        <f t="shared" si="353"/>
        <v>Stage 2 firing</v>
      </c>
      <c r="DN136" s="233" t="str">
        <f t="shared" si="353"/>
        <v>Stage 2 firing</v>
      </c>
      <c r="DO136" s="233" t="str">
        <f t="shared" si="353"/>
        <v>Stage 2 firing</v>
      </c>
      <c r="DP136" s="233" t="str">
        <f t="shared" si="353"/>
        <v>Stage 2 firing</v>
      </c>
      <c r="DQ136" s="233" t="str">
        <f t="shared" si="353"/>
        <v>Stage 2 firing</v>
      </c>
      <c r="DR136" s="233" t="str">
        <f t="shared" si="353"/>
        <v>Stage 2 firing</v>
      </c>
      <c r="DS136" s="233" t="str">
        <f t="shared" si="353"/>
        <v>Stage 2 firing</v>
      </c>
      <c r="DT136" s="233" t="str">
        <f t="shared" si="353"/>
        <v>Stage 2 firing</v>
      </c>
      <c r="DU136" s="233" t="str">
        <f t="shared" si="353"/>
        <v>Stage 2 firing</v>
      </c>
      <c r="DV136" s="233" t="str">
        <f t="shared" si="353"/>
        <v>Stage 2 firing</v>
      </c>
      <c r="DW136" s="233" t="str">
        <f t="shared" si="353"/>
        <v>Stage 2 firing</v>
      </c>
      <c r="DX136" s="233" t="str">
        <f t="shared" si="353"/>
        <v>Stage 2 firing</v>
      </c>
      <c r="DY136" s="233" t="str">
        <f t="shared" si="353"/>
        <v>Stage 2 firing</v>
      </c>
      <c r="DZ136" s="233" t="str">
        <f t="shared" si="353"/>
        <v>Stage 2 firing</v>
      </c>
      <c r="EA136" s="233" t="str">
        <f t="shared" si="353"/>
        <v>Stage 2 firing</v>
      </c>
      <c r="EB136" s="233" t="str">
        <f t="shared" ref="EB136:GM136" si="354">IF(AND(EB110&gt;0,EA110&lt;=0),$A$136,EB135)</f>
        <v>Stage 2 firing</v>
      </c>
      <c r="EC136" s="233" t="str">
        <f t="shared" si="354"/>
        <v>Stage 2 firing</v>
      </c>
      <c r="ED136" s="233" t="str">
        <f t="shared" si="354"/>
        <v>Stage 2 firing</v>
      </c>
      <c r="EE136" s="233" t="str">
        <f t="shared" si="354"/>
        <v>Stage 2 firing</v>
      </c>
      <c r="EF136" s="233" t="str">
        <f t="shared" si="354"/>
        <v>Stage 2 firing</v>
      </c>
      <c r="EG136" s="233" t="str">
        <f t="shared" si="354"/>
        <v>Stage 2 firing</v>
      </c>
      <c r="EH136" s="233" t="str">
        <f t="shared" si="354"/>
        <v>Adjusting orbit</v>
      </c>
      <c r="EI136" s="233" t="str">
        <f t="shared" si="354"/>
        <v>Adjusting orbit</v>
      </c>
      <c r="EJ136" s="233" t="str">
        <f t="shared" si="354"/>
        <v>Adjusting orbit</v>
      </c>
      <c r="EK136" s="233" t="str">
        <f t="shared" si="354"/>
        <v>Adjusting orbit</v>
      </c>
      <c r="EL136" s="233" t="str">
        <f t="shared" si="354"/>
        <v>Adjusting orbit</v>
      </c>
      <c r="EM136" s="233" t="str">
        <f t="shared" si="354"/>
        <v>Adjusting orbit</v>
      </c>
      <c r="EN136" s="233" t="str">
        <f t="shared" si="354"/>
        <v>Adjusting orbit</v>
      </c>
      <c r="EO136" s="233" t="str">
        <f t="shared" si="354"/>
        <v>Adjusting orbit</v>
      </c>
      <c r="EP136" s="233" t="str">
        <f t="shared" si="354"/>
        <v>Adjusting orbit</v>
      </c>
      <c r="EQ136" s="233" t="str">
        <f t="shared" si="354"/>
        <v>Adjusting orbit</v>
      </c>
      <c r="ER136" s="233" t="str">
        <f t="shared" si="354"/>
        <v>Adjusting orbit</v>
      </c>
      <c r="ES136" s="233" t="str">
        <f t="shared" si="354"/>
        <v>Adjusting orbit</v>
      </c>
      <c r="ET136" s="233" t="str">
        <f t="shared" si="354"/>
        <v>Adjusting orbit</v>
      </c>
      <c r="EU136" s="233" t="str">
        <f t="shared" si="354"/>
        <v>Adjusting orbit</v>
      </c>
      <c r="EV136" s="233" t="str">
        <f t="shared" si="354"/>
        <v>Adjusting orbit</v>
      </c>
      <c r="EW136" s="233" t="str">
        <f t="shared" si="354"/>
        <v>Adjusting orbit</v>
      </c>
      <c r="EX136" s="233" t="str">
        <f t="shared" si="354"/>
        <v>Adjusting orbit</v>
      </c>
      <c r="EY136" s="233" t="str">
        <f t="shared" si="354"/>
        <v>Adjusting orbit</v>
      </c>
      <c r="EZ136" s="233" t="str">
        <f t="shared" si="354"/>
        <v>Adjusting orbit</v>
      </c>
      <c r="FA136" s="233" t="str">
        <f t="shared" si="354"/>
        <v>Adjusting orbit</v>
      </c>
      <c r="FB136" s="233" t="str">
        <f t="shared" si="354"/>
        <v>Adjusting orbit</v>
      </c>
      <c r="FC136" s="233" t="str">
        <f t="shared" si="354"/>
        <v>Adjusting orbit</v>
      </c>
      <c r="FD136" s="233" t="str">
        <f t="shared" si="354"/>
        <v>Adjusting orbit</v>
      </c>
      <c r="FE136" s="233" t="str">
        <f t="shared" si="354"/>
        <v>In free  fall</v>
      </c>
      <c r="FF136" s="233" t="str">
        <f t="shared" si="354"/>
        <v>In free  fall</v>
      </c>
      <c r="FG136" s="233" t="str">
        <f t="shared" si="354"/>
        <v>In free  fall</v>
      </c>
      <c r="FH136" s="233" t="str">
        <f t="shared" si="354"/>
        <v>In free  fall</v>
      </c>
      <c r="FI136" s="233" t="str">
        <f t="shared" si="354"/>
        <v>In free  fall</v>
      </c>
      <c r="FJ136" s="233" t="str">
        <f t="shared" si="354"/>
        <v>In free  fall</v>
      </c>
      <c r="FK136" s="233" t="str">
        <f t="shared" si="354"/>
        <v>In free  fall</v>
      </c>
      <c r="FL136" s="233" t="str">
        <f t="shared" si="354"/>
        <v>In free  fall</v>
      </c>
      <c r="FM136" s="233" t="str">
        <f t="shared" si="354"/>
        <v>In free  fall</v>
      </c>
      <c r="FN136" s="233" t="str">
        <f t="shared" si="354"/>
        <v>In free  fall</v>
      </c>
      <c r="FO136" s="233" t="str">
        <f t="shared" si="354"/>
        <v>In free  fall</v>
      </c>
      <c r="FP136" s="233" t="str">
        <f t="shared" si="354"/>
        <v>In free  fall</v>
      </c>
      <c r="FQ136" s="233" t="str">
        <f t="shared" si="354"/>
        <v>In free  fall</v>
      </c>
      <c r="FR136" s="233" t="str">
        <f t="shared" si="354"/>
        <v>In free  fall</v>
      </c>
      <c r="FS136" s="233" t="str">
        <f t="shared" si="354"/>
        <v>In free  fall</v>
      </c>
      <c r="FT136" s="233" t="str">
        <f t="shared" si="354"/>
        <v>In free  fall</v>
      </c>
      <c r="FU136" s="233" t="str">
        <f t="shared" si="354"/>
        <v>In free  fall</v>
      </c>
      <c r="FV136" s="233" t="str">
        <f t="shared" si="354"/>
        <v>In free  fall</v>
      </c>
      <c r="FW136" s="233" t="str">
        <f t="shared" si="354"/>
        <v>In free  fall</v>
      </c>
      <c r="FX136" s="233" t="str">
        <f t="shared" si="354"/>
        <v>In free  fall</v>
      </c>
      <c r="FY136" s="233" t="str">
        <f t="shared" si="354"/>
        <v>In free  fall</v>
      </c>
      <c r="FZ136" s="233" t="str">
        <f t="shared" si="354"/>
        <v>In free  fall</v>
      </c>
      <c r="GA136" s="233" t="str">
        <f t="shared" si="354"/>
        <v>In free  fall</v>
      </c>
      <c r="GB136" s="233" t="str">
        <f t="shared" si="354"/>
        <v>In free  fall</v>
      </c>
      <c r="GC136" s="233" t="str">
        <f t="shared" si="354"/>
        <v>In free  fall</v>
      </c>
      <c r="GD136" s="233" t="str">
        <f t="shared" si="354"/>
        <v>In free  fall</v>
      </c>
      <c r="GE136" s="233" t="str">
        <f t="shared" si="354"/>
        <v>In free  fall</v>
      </c>
      <c r="GF136" s="233" t="str">
        <f t="shared" si="354"/>
        <v>In free  fall</v>
      </c>
      <c r="GG136" s="233" t="str">
        <f t="shared" si="354"/>
        <v>In free  fall</v>
      </c>
      <c r="GH136" s="233" t="str">
        <f t="shared" si="354"/>
        <v>In free  fall</v>
      </c>
      <c r="GI136" s="233" t="str">
        <f t="shared" si="354"/>
        <v>In free  fall</v>
      </c>
      <c r="GJ136" s="233" t="str">
        <f t="shared" si="354"/>
        <v>In free  fall</v>
      </c>
      <c r="GK136" s="233" t="str">
        <f t="shared" si="354"/>
        <v>In free  fall</v>
      </c>
      <c r="GL136" s="233" t="str">
        <f t="shared" si="354"/>
        <v>In free  fall</v>
      </c>
      <c r="GM136" s="233" t="str">
        <f t="shared" si="354"/>
        <v>In free  fall</v>
      </c>
      <c r="GN136" s="233" t="str">
        <f t="shared" ref="GN136:IR136" si="355">IF(AND(GN110&gt;0,GM110&lt;=0),$A$136,GN135)</f>
        <v>In free  fall</v>
      </c>
      <c r="GO136" s="233" t="str">
        <f t="shared" si="355"/>
        <v>In free  fall</v>
      </c>
      <c r="GP136" s="233" t="str">
        <f t="shared" si="355"/>
        <v>In free  fall</v>
      </c>
      <c r="GQ136" s="233" t="str">
        <f t="shared" si="355"/>
        <v>In free  fall</v>
      </c>
      <c r="GR136" s="233" t="str">
        <f t="shared" si="355"/>
        <v>In free  fall</v>
      </c>
      <c r="GS136" s="233" t="str">
        <f t="shared" si="355"/>
        <v>In free  fall</v>
      </c>
      <c r="GT136" s="233" t="str">
        <f t="shared" si="355"/>
        <v>In free  fall</v>
      </c>
      <c r="GU136" s="233" t="str">
        <f t="shared" si="355"/>
        <v>In free  fall</v>
      </c>
      <c r="GV136" s="233" t="str">
        <f t="shared" si="355"/>
        <v>In free  fall</v>
      </c>
      <c r="GW136" s="233" t="str">
        <f t="shared" si="355"/>
        <v>In free  fall</v>
      </c>
      <c r="GX136" s="233" t="str">
        <f t="shared" si="355"/>
        <v>In free  fall</v>
      </c>
      <c r="GY136" s="233" t="str">
        <f t="shared" si="355"/>
        <v>In free  fall</v>
      </c>
      <c r="GZ136" s="233" t="str">
        <f t="shared" si="355"/>
        <v>In free  fall</v>
      </c>
      <c r="HA136" s="233" t="str">
        <f t="shared" si="355"/>
        <v>In free  fall</v>
      </c>
      <c r="HB136" s="233" t="str">
        <f t="shared" si="355"/>
        <v>In free  fall</v>
      </c>
      <c r="HC136" s="233" t="str">
        <f t="shared" si="355"/>
        <v>In free  fall</v>
      </c>
      <c r="HD136" s="233" t="str">
        <f t="shared" si="355"/>
        <v>In free  fall</v>
      </c>
      <c r="HE136" s="233" t="str">
        <f t="shared" si="355"/>
        <v>In free  fall</v>
      </c>
      <c r="HF136" s="233" t="str">
        <f t="shared" si="355"/>
        <v>In free  fall</v>
      </c>
      <c r="HG136" s="233" t="str">
        <f t="shared" si="355"/>
        <v>In free  fall</v>
      </c>
      <c r="HH136" s="233" t="str">
        <f t="shared" si="355"/>
        <v>In free  fall</v>
      </c>
      <c r="HI136" s="233" t="str">
        <f t="shared" si="355"/>
        <v>In free  fall</v>
      </c>
      <c r="HJ136" s="233" t="str">
        <f t="shared" si="355"/>
        <v>In free  fall</v>
      </c>
      <c r="HK136" s="233" t="str">
        <f t="shared" si="355"/>
        <v>In free  fall</v>
      </c>
      <c r="HL136" s="233" t="str">
        <f t="shared" si="355"/>
        <v>In free  fall</v>
      </c>
      <c r="HM136" s="233" t="str">
        <f t="shared" si="355"/>
        <v>In free  fall</v>
      </c>
      <c r="HN136" s="233" t="str">
        <f t="shared" si="355"/>
        <v>In free  fall</v>
      </c>
      <c r="HO136" s="233" t="str">
        <f t="shared" si="355"/>
        <v>In free  fall</v>
      </c>
      <c r="HP136" s="233" t="str">
        <f t="shared" si="355"/>
        <v>In free  fall</v>
      </c>
      <c r="HQ136" s="233" t="str">
        <f t="shared" si="355"/>
        <v>In free  fall</v>
      </c>
      <c r="HR136" s="233" t="str">
        <f t="shared" si="355"/>
        <v>In free  fall</v>
      </c>
      <c r="HS136" s="233" t="str">
        <f t="shared" si="355"/>
        <v>In free  fall</v>
      </c>
      <c r="HT136" s="233" t="str">
        <f t="shared" si="355"/>
        <v>In free  fall</v>
      </c>
      <c r="HU136" s="233" t="str">
        <f t="shared" si="355"/>
        <v>In free  fall</v>
      </c>
      <c r="HV136" s="233" t="str">
        <f t="shared" si="355"/>
        <v>In free  fall</v>
      </c>
      <c r="HW136" s="233" t="str">
        <f t="shared" si="355"/>
        <v>In free  fall</v>
      </c>
      <c r="HX136" s="233" t="str">
        <f t="shared" si="355"/>
        <v>In free  fall</v>
      </c>
      <c r="HY136" s="233" t="str">
        <f t="shared" si="355"/>
        <v>In free  fall</v>
      </c>
      <c r="HZ136" s="233" t="str">
        <f t="shared" si="355"/>
        <v>In free  fall</v>
      </c>
      <c r="IA136" s="233" t="str">
        <f t="shared" si="355"/>
        <v>In free  fall</v>
      </c>
      <c r="IB136" s="233" t="str">
        <f t="shared" si="355"/>
        <v>In free  fall</v>
      </c>
      <c r="IC136" s="233" t="str">
        <f t="shared" si="355"/>
        <v>In free  fall</v>
      </c>
      <c r="ID136" s="233" t="str">
        <f t="shared" si="355"/>
        <v>In free  fall</v>
      </c>
      <c r="IE136" s="233" t="str">
        <f t="shared" si="355"/>
        <v>In free  fall</v>
      </c>
      <c r="IF136" s="233" t="str">
        <f t="shared" si="355"/>
        <v>In free  fall</v>
      </c>
      <c r="IG136" s="233" t="str">
        <f t="shared" si="355"/>
        <v>In free  fall</v>
      </c>
      <c r="IH136" s="233" t="str">
        <f t="shared" si="355"/>
        <v>In free  fall</v>
      </c>
      <c r="II136" s="233" t="str">
        <f t="shared" si="355"/>
        <v>In free  fall</v>
      </c>
      <c r="IJ136" s="233" t="str">
        <f t="shared" si="355"/>
        <v>In free  fall</v>
      </c>
      <c r="IK136" s="233" t="str">
        <f t="shared" si="355"/>
        <v>In free  fall</v>
      </c>
      <c r="IL136" s="233" t="str">
        <f t="shared" si="355"/>
        <v>In free  fall</v>
      </c>
      <c r="IM136" s="233" t="str">
        <f t="shared" si="355"/>
        <v>In free  fall</v>
      </c>
      <c r="IN136" s="233" t="str">
        <f t="shared" si="355"/>
        <v>In free  fall</v>
      </c>
      <c r="IO136" s="233" t="str">
        <f t="shared" si="355"/>
        <v>In free  fall</v>
      </c>
      <c r="IP136" s="233" t="str">
        <f t="shared" si="355"/>
        <v>In free  fall</v>
      </c>
      <c r="IQ136" s="233" t="str">
        <f t="shared" si="355"/>
        <v>In free  fall</v>
      </c>
      <c r="IR136" s="234" t="str">
        <f t="shared" si="355"/>
        <v>In free  fall</v>
      </c>
    </row>
    <row r="137" spans="1:252" s="7" customFormat="1" hidden="1" x14ac:dyDescent="0.25">
      <c r="A137" s="215" t="s">
        <v>156</v>
      </c>
      <c r="B137" s="2"/>
      <c r="C137" s="25" t="str">
        <f>IF(C166=1,$A$137,C136)</f>
        <v>Liftoff</v>
      </c>
      <c r="D137" s="25" t="str">
        <f t="shared" ref="D137:BO137" si="356">IF(D166=1,$A$137,D136)</f>
        <v>Stage 1 firing</v>
      </c>
      <c r="E137" s="25" t="str">
        <f t="shared" si="356"/>
        <v>Stage 1 firing</v>
      </c>
      <c r="F137" s="25" t="str">
        <f t="shared" si="356"/>
        <v>Stage 1 firing</v>
      </c>
      <c r="G137" s="25" t="str">
        <f t="shared" si="356"/>
        <v>Stage 1 firing</v>
      </c>
      <c r="H137" s="25" t="str">
        <f t="shared" si="356"/>
        <v>Stage 1 firing</v>
      </c>
      <c r="I137" s="25" t="str">
        <f t="shared" si="356"/>
        <v>Stage 1 firing</v>
      </c>
      <c r="J137" s="25" t="str">
        <f t="shared" si="356"/>
        <v>Stage 1 firing</v>
      </c>
      <c r="K137" s="25" t="str">
        <f t="shared" si="356"/>
        <v>Stage 1 firing</v>
      </c>
      <c r="L137" s="25" t="str">
        <f t="shared" si="356"/>
        <v>Stage 1 firing</v>
      </c>
      <c r="M137" s="25" t="str">
        <f t="shared" si="356"/>
        <v>Stage 1 firing</v>
      </c>
      <c r="N137" s="25" t="str">
        <f t="shared" si="356"/>
        <v>Stage 1 firing</v>
      </c>
      <c r="O137" s="25" t="str">
        <f t="shared" si="356"/>
        <v>Stage 1 firing</v>
      </c>
      <c r="P137" s="25" t="str">
        <f t="shared" si="356"/>
        <v>Stage 1 firing</v>
      </c>
      <c r="Q137" s="25" t="str">
        <f t="shared" si="356"/>
        <v>Stage 1 firing</v>
      </c>
      <c r="R137" s="25" t="str">
        <f t="shared" si="356"/>
        <v>Stage 1 firing</v>
      </c>
      <c r="S137" s="25" t="str">
        <f t="shared" si="356"/>
        <v>Stage 1 firing</v>
      </c>
      <c r="T137" s="25" t="str">
        <f t="shared" si="356"/>
        <v>Stage 1 firing</v>
      </c>
      <c r="U137" s="25" t="str">
        <f t="shared" si="356"/>
        <v>Stage 1 firing</v>
      </c>
      <c r="V137" s="25" t="str">
        <f t="shared" si="356"/>
        <v>Stage 1 firing</v>
      </c>
      <c r="W137" s="25" t="str">
        <f t="shared" si="356"/>
        <v>Stage 1 firing</v>
      </c>
      <c r="X137" s="25" t="str">
        <f t="shared" si="356"/>
        <v>Stage 1 firing</v>
      </c>
      <c r="Y137" s="25" t="str">
        <f t="shared" si="356"/>
        <v>Stage 1 firing</v>
      </c>
      <c r="Z137" s="25" t="str">
        <f t="shared" si="356"/>
        <v>Stage 1 firing</v>
      </c>
      <c r="AA137" s="25" t="str">
        <f t="shared" si="356"/>
        <v>Stage 1 firing</v>
      </c>
      <c r="AB137" s="25" t="str">
        <f t="shared" si="356"/>
        <v>Stage 1 firing</v>
      </c>
      <c r="AC137" s="25" t="str">
        <f t="shared" si="356"/>
        <v>Stage 1 firing</v>
      </c>
      <c r="AD137" s="25" t="str">
        <f t="shared" si="356"/>
        <v>Stage 1 firing</v>
      </c>
      <c r="AE137" s="25" t="str">
        <f t="shared" si="356"/>
        <v>Stage 1 firing</v>
      </c>
      <c r="AF137" s="25" t="str">
        <f t="shared" si="356"/>
        <v>Stage 1 firing</v>
      </c>
      <c r="AG137" s="25" t="str">
        <f t="shared" si="356"/>
        <v>Stage 1 firing</v>
      </c>
      <c r="AH137" s="25" t="str">
        <f t="shared" si="356"/>
        <v>Stage 1 firing</v>
      </c>
      <c r="AI137" s="25" t="str">
        <f t="shared" si="356"/>
        <v>Stage 1 firing</v>
      </c>
      <c r="AJ137" s="25" t="str">
        <f t="shared" si="356"/>
        <v>Stage 1 firing</v>
      </c>
      <c r="AK137" s="25" t="str">
        <f t="shared" si="356"/>
        <v>Stage 1 firing</v>
      </c>
      <c r="AL137" s="25" t="str">
        <f t="shared" si="356"/>
        <v>Stage 1 firing</v>
      </c>
      <c r="AM137" s="25" t="str">
        <f t="shared" si="356"/>
        <v>Stage 1 firing</v>
      </c>
      <c r="AN137" s="25" t="str">
        <f t="shared" si="356"/>
        <v>Stage 1 firing</v>
      </c>
      <c r="AO137" s="25" t="str">
        <f t="shared" si="356"/>
        <v>Stage 1 firing</v>
      </c>
      <c r="AP137" s="25" t="str">
        <f t="shared" si="356"/>
        <v>Stage 1 firing</v>
      </c>
      <c r="AQ137" s="25" t="str">
        <f t="shared" si="356"/>
        <v>Stage 1 firing</v>
      </c>
      <c r="AR137" s="25" t="str">
        <f t="shared" si="356"/>
        <v>Stage 1 firing</v>
      </c>
      <c r="AS137" s="25" t="str">
        <f t="shared" si="356"/>
        <v>Stage 1 firing</v>
      </c>
      <c r="AT137" s="25" t="str">
        <f t="shared" si="356"/>
        <v>Stage 1 firing</v>
      </c>
      <c r="AU137" s="25" t="str">
        <f t="shared" si="356"/>
        <v>Stage 1 firing</v>
      </c>
      <c r="AV137" s="25" t="str">
        <f t="shared" si="356"/>
        <v>Stage 1 firing</v>
      </c>
      <c r="AW137" s="25" t="str">
        <f t="shared" si="356"/>
        <v>Stage 1 firing</v>
      </c>
      <c r="AX137" s="25" t="str">
        <f t="shared" si="356"/>
        <v>Stage 1 firing</v>
      </c>
      <c r="AY137" s="25" t="str">
        <f t="shared" si="356"/>
        <v>Stage 1 firing</v>
      </c>
      <c r="AZ137" s="25" t="str">
        <f t="shared" si="356"/>
        <v>Stage 1 firing</v>
      </c>
      <c r="BA137" s="25" t="str">
        <f t="shared" si="356"/>
        <v>Stage 1 firing</v>
      </c>
      <c r="BB137" s="25" t="str">
        <f t="shared" si="356"/>
        <v>Stage 1 firing</v>
      </c>
      <c r="BC137" s="25" t="str">
        <f t="shared" si="356"/>
        <v>Staging</v>
      </c>
      <c r="BD137" s="25" t="str">
        <f t="shared" si="356"/>
        <v>In free  fall</v>
      </c>
      <c r="BE137" s="25" t="str">
        <f t="shared" si="356"/>
        <v>In free  fall</v>
      </c>
      <c r="BF137" s="25" t="str">
        <f t="shared" si="356"/>
        <v>In free  fall</v>
      </c>
      <c r="BG137" s="25" t="str">
        <f t="shared" si="356"/>
        <v>In free  fall</v>
      </c>
      <c r="BH137" s="25" t="str">
        <f t="shared" si="356"/>
        <v>In free  fall</v>
      </c>
      <c r="BI137" s="25" t="str">
        <f t="shared" si="356"/>
        <v>In free  fall</v>
      </c>
      <c r="BJ137" s="25" t="str">
        <f t="shared" si="356"/>
        <v>In free  fall</v>
      </c>
      <c r="BK137" s="25" t="str">
        <f t="shared" si="356"/>
        <v>In free  fall</v>
      </c>
      <c r="BL137" s="25" t="str">
        <f t="shared" si="356"/>
        <v>In free  fall</v>
      </c>
      <c r="BM137" s="25" t="str">
        <f t="shared" si="356"/>
        <v>Stage 2 firing</v>
      </c>
      <c r="BN137" s="25" t="str">
        <f t="shared" si="356"/>
        <v>Stage 2 firing</v>
      </c>
      <c r="BO137" s="25" t="str">
        <f t="shared" si="356"/>
        <v>Stage 2 firing</v>
      </c>
      <c r="BP137" s="25" t="str">
        <f t="shared" ref="BP137:EA137" si="357">IF(BP166=1,$A$137,BP136)</f>
        <v>Stage 2 firing</v>
      </c>
      <c r="BQ137" s="25" t="str">
        <f t="shared" si="357"/>
        <v>Stage 2 firing</v>
      </c>
      <c r="BR137" s="25" t="str">
        <f t="shared" si="357"/>
        <v>Stage 2 firing</v>
      </c>
      <c r="BS137" s="25" t="str">
        <f t="shared" si="357"/>
        <v>Stage 2 firing</v>
      </c>
      <c r="BT137" s="25" t="str">
        <f t="shared" si="357"/>
        <v>Stage 2 firing</v>
      </c>
      <c r="BU137" s="25" t="str">
        <f t="shared" si="357"/>
        <v>Stage 2 firing</v>
      </c>
      <c r="BV137" s="25" t="str">
        <f t="shared" si="357"/>
        <v>Stage 2 firing</v>
      </c>
      <c r="BW137" s="25" t="str">
        <f t="shared" si="357"/>
        <v>Stage 2 firing</v>
      </c>
      <c r="BX137" s="25" t="str">
        <f t="shared" si="357"/>
        <v>Stage 2 firing</v>
      </c>
      <c r="BY137" s="25" t="str">
        <f t="shared" si="357"/>
        <v>Stage 2 firing</v>
      </c>
      <c r="BZ137" s="25" t="str">
        <f t="shared" si="357"/>
        <v>Stage 2 firing</v>
      </c>
      <c r="CA137" s="25" t="str">
        <f t="shared" si="357"/>
        <v>Stage 2 firing</v>
      </c>
      <c r="CB137" s="25" t="str">
        <f t="shared" si="357"/>
        <v>Stage 2 firing</v>
      </c>
      <c r="CC137" s="25" t="str">
        <f t="shared" si="357"/>
        <v>Stage 2 firing</v>
      </c>
      <c r="CD137" s="25" t="str">
        <f t="shared" si="357"/>
        <v>Stage 2 firing</v>
      </c>
      <c r="CE137" s="25" t="str">
        <f t="shared" si="357"/>
        <v>Stage 2 firing</v>
      </c>
      <c r="CF137" s="25" t="str">
        <f t="shared" si="357"/>
        <v>Stage 2 firing</v>
      </c>
      <c r="CG137" s="25" t="str">
        <f t="shared" si="357"/>
        <v>Stage 2 firing</v>
      </c>
      <c r="CH137" s="25" t="str">
        <f t="shared" si="357"/>
        <v>Stage 2 firing</v>
      </c>
      <c r="CI137" s="25" t="str">
        <f t="shared" si="357"/>
        <v>Stage 2 firing</v>
      </c>
      <c r="CJ137" s="25" t="str">
        <f t="shared" si="357"/>
        <v>Stage 2 firing</v>
      </c>
      <c r="CK137" s="25" t="str">
        <f t="shared" si="357"/>
        <v>Stage 2 firing</v>
      </c>
      <c r="CL137" s="25" t="str">
        <f t="shared" si="357"/>
        <v>Stage 2 firing</v>
      </c>
      <c r="CM137" s="25" t="str">
        <f t="shared" si="357"/>
        <v>Stage 2 firing</v>
      </c>
      <c r="CN137" s="25" t="str">
        <f t="shared" si="357"/>
        <v>Stage 2 firing</v>
      </c>
      <c r="CO137" s="25" t="str">
        <f t="shared" si="357"/>
        <v>Stage 2 firing</v>
      </c>
      <c r="CP137" s="25" t="str">
        <f t="shared" si="357"/>
        <v>Stage 2 firing</v>
      </c>
      <c r="CQ137" s="25" t="str">
        <f t="shared" si="357"/>
        <v>Stage 2 firing</v>
      </c>
      <c r="CR137" s="25" t="str">
        <f t="shared" si="357"/>
        <v>Stage 2 firing</v>
      </c>
      <c r="CS137" s="25" t="str">
        <f t="shared" si="357"/>
        <v>Stage 2 firing</v>
      </c>
      <c r="CT137" s="25" t="str">
        <f t="shared" si="357"/>
        <v>Stage 2 firing</v>
      </c>
      <c r="CU137" s="25" t="str">
        <f t="shared" si="357"/>
        <v>Stage 2 firing</v>
      </c>
      <c r="CV137" s="25" t="str">
        <f t="shared" si="357"/>
        <v>Stage 2 firing</v>
      </c>
      <c r="CW137" s="25" t="str">
        <f t="shared" si="357"/>
        <v>Stage 2 firing</v>
      </c>
      <c r="CX137" s="25" t="str">
        <f t="shared" si="357"/>
        <v>Stage 2 firing</v>
      </c>
      <c r="CY137" s="25" t="str">
        <f t="shared" si="357"/>
        <v>Stage 2 firing</v>
      </c>
      <c r="CZ137" s="25" t="str">
        <f t="shared" si="357"/>
        <v>Stage 2 firing</v>
      </c>
      <c r="DA137" s="25" t="str">
        <f t="shared" si="357"/>
        <v>Stage 2 firing</v>
      </c>
      <c r="DB137" s="25" t="str">
        <f t="shared" si="357"/>
        <v>Stage 2 firing</v>
      </c>
      <c r="DC137" s="25" t="str">
        <f t="shared" si="357"/>
        <v>Stage 2 firing</v>
      </c>
      <c r="DD137" s="25" t="str">
        <f t="shared" si="357"/>
        <v>Stage 2 firing</v>
      </c>
      <c r="DE137" s="25" t="str">
        <f t="shared" si="357"/>
        <v>Stage 2 firing</v>
      </c>
      <c r="DF137" s="25" t="str">
        <f t="shared" si="357"/>
        <v>Stage 2 firing</v>
      </c>
      <c r="DG137" s="25" t="str">
        <f t="shared" si="357"/>
        <v>Stage 2 firing</v>
      </c>
      <c r="DH137" s="25" t="str">
        <f t="shared" si="357"/>
        <v>Stage 2 firing</v>
      </c>
      <c r="DI137" s="25" t="str">
        <f t="shared" si="357"/>
        <v>Stage 2 firing</v>
      </c>
      <c r="DJ137" s="25" t="str">
        <f t="shared" si="357"/>
        <v>Stage 2 firing</v>
      </c>
      <c r="DK137" s="25" t="str">
        <f t="shared" si="357"/>
        <v>Stage 2 firing</v>
      </c>
      <c r="DL137" s="25" t="str">
        <f t="shared" si="357"/>
        <v>Stage 2 firing</v>
      </c>
      <c r="DM137" s="25" t="str">
        <f t="shared" si="357"/>
        <v>Stage 2 firing</v>
      </c>
      <c r="DN137" s="25" t="str">
        <f t="shared" si="357"/>
        <v>Stage 2 firing</v>
      </c>
      <c r="DO137" s="25" t="str">
        <f t="shared" si="357"/>
        <v>Stage 2 firing</v>
      </c>
      <c r="DP137" s="25" t="str">
        <f t="shared" si="357"/>
        <v>Stage 2 firing</v>
      </c>
      <c r="DQ137" s="25" t="str">
        <f t="shared" si="357"/>
        <v>Stage 2 firing</v>
      </c>
      <c r="DR137" s="25" t="str">
        <f t="shared" si="357"/>
        <v>Stage 2 firing</v>
      </c>
      <c r="DS137" s="25" t="str">
        <f t="shared" si="357"/>
        <v>Stage 2 firing</v>
      </c>
      <c r="DT137" s="25" t="str">
        <f t="shared" si="357"/>
        <v>Stage 2 firing</v>
      </c>
      <c r="DU137" s="25" t="str">
        <f t="shared" si="357"/>
        <v>Stage 2 firing</v>
      </c>
      <c r="DV137" s="25" t="str">
        <f t="shared" si="357"/>
        <v>Stage 2 firing</v>
      </c>
      <c r="DW137" s="25" t="str">
        <f t="shared" si="357"/>
        <v>Stage 2 firing</v>
      </c>
      <c r="DX137" s="25" t="str">
        <f t="shared" si="357"/>
        <v>Stage 2 firing</v>
      </c>
      <c r="DY137" s="25" t="str">
        <f t="shared" si="357"/>
        <v>Stage 2 firing</v>
      </c>
      <c r="DZ137" s="25" t="str">
        <f t="shared" si="357"/>
        <v>Stage 2 firing</v>
      </c>
      <c r="EA137" s="25" t="str">
        <f t="shared" si="357"/>
        <v>Stage 2 firing</v>
      </c>
      <c r="EB137" s="25" t="str">
        <f t="shared" ref="EB137:GM137" si="358">IF(EB166=1,$A$137,EB136)</f>
        <v>Stage 2 firing</v>
      </c>
      <c r="EC137" s="25" t="str">
        <f t="shared" si="358"/>
        <v>Stage 2 firing</v>
      </c>
      <c r="ED137" s="25" t="str">
        <f t="shared" si="358"/>
        <v>Stage 2 firing</v>
      </c>
      <c r="EE137" s="25" t="str">
        <f t="shared" si="358"/>
        <v>Stage 2 firing</v>
      </c>
      <c r="EF137" s="25" t="str">
        <f t="shared" si="358"/>
        <v>Stage 2 firing</v>
      </c>
      <c r="EG137" s="25" t="str">
        <f t="shared" si="358"/>
        <v>Stage 2 burnout</v>
      </c>
      <c r="EH137" s="25" t="str">
        <f t="shared" si="358"/>
        <v>Adjusting orbit</v>
      </c>
      <c r="EI137" s="25" t="str">
        <f t="shared" si="358"/>
        <v>Adjusting orbit</v>
      </c>
      <c r="EJ137" s="25" t="str">
        <f t="shared" si="358"/>
        <v>Adjusting orbit</v>
      </c>
      <c r="EK137" s="25" t="str">
        <f t="shared" si="358"/>
        <v>Adjusting orbit</v>
      </c>
      <c r="EL137" s="25" t="str">
        <f t="shared" si="358"/>
        <v>Adjusting orbit</v>
      </c>
      <c r="EM137" s="25" t="str">
        <f t="shared" si="358"/>
        <v>Adjusting orbit</v>
      </c>
      <c r="EN137" s="25" t="str">
        <f t="shared" si="358"/>
        <v>Adjusting orbit</v>
      </c>
      <c r="EO137" s="25" t="str">
        <f t="shared" si="358"/>
        <v>Adjusting orbit</v>
      </c>
      <c r="EP137" s="25" t="str">
        <f t="shared" si="358"/>
        <v>Adjusting orbit</v>
      </c>
      <c r="EQ137" s="25" t="str">
        <f t="shared" si="358"/>
        <v>Adjusting orbit</v>
      </c>
      <c r="ER137" s="25" t="str">
        <f t="shared" si="358"/>
        <v>Adjusting orbit</v>
      </c>
      <c r="ES137" s="25" t="str">
        <f t="shared" si="358"/>
        <v>Adjusting orbit</v>
      </c>
      <c r="ET137" s="25" t="str">
        <f t="shared" si="358"/>
        <v>Adjusting orbit</v>
      </c>
      <c r="EU137" s="25" t="str">
        <f t="shared" si="358"/>
        <v>Adjusting orbit</v>
      </c>
      <c r="EV137" s="25" t="str">
        <f t="shared" si="358"/>
        <v>Adjusting orbit</v>
      </c>
      <c r="EW137" s="25" t="str">
        <f t="shared" si="358"/>
        <v>Adjusting orbit</v>
      </c>
      <c r="EX137" s="25" t="str">
        <f t="shared" si="358"/>
        <v>Adjusting orbit</v>
      </c>
      <c r="EY137" s="25" t="str">
        <f t="shared" si="358"/>
        <v>Adjusting orbit</v>
      </c>
      <c r="EZ137" s="25" t="str">
        <f t="shared" si="358"/>
        <v>Adjusting orbit</v>
      </c>
      <c r="FA137" s="25" t="str">
        <f t="shared" si="358"/>
        <v>Adjusting orbit</v>
      </c>
      <c r="FB137" s="25" t="str">
        <f t="shared" si="358"/>
        <v>Adjusting orbit</v>
      </c>
      <c r="FC137" s="25" t="str">
        <f t="shared" si="358"/>
        <v>Adjusting orbit</v>
      </c>
      <c r="FD137" s="25" t="str">
        <f t="shared" si="358"/>
        <v>Adjusting orbit</v>
      </c>
      <c r="FE137" s="25" t="str">
        <f t="shared" si="358"/>
        <v>In free  fall</v>
      </c>
      <c r="FF137" s="25" t="str">
        <f t="shared" si="358"/>
        <v>In free  fall</v>
      </c>
      <c r="FG137" s="25" t="str">
        <f t="shared" si="358"/>
        <v>In free  fall</v>
      </c>
      <c r="FH137" s="25" t="str">
        <f t="shared" si="358"/>
        <v>In free  fall</v>
      </c>
      <c r="FI137" s="25" t="str">
        <f t="shared" si="358"/>
        <v>In free  fall</v>
      </c>
      <c r="FJ137" s="25" t="str">
        <f t="shared" si="358"/>
        <v>In free  fall</v>
      </c>
      <c r="FK137" s="25" t="str">
        <f t="shared" si="358"/>
        <v>In free  fall</v>
      </c>
      <c r="FL137" s="25" t="str">
        <f t="shared" si="358"/>
        <v>In free  fall</v>
      </c>
      <c r="FM137" s="25" t="str">
        <f t="shared" si="358"/>
        <v>In free  fall</v>
      </c>
      <c r="FN137" s="25" t="str">
        <f t="shared" si="358"/>
        <v>In free  fall</v>
      </c>
      <c r="FO137" s="25" t="str">
        <f t="shared" si="358"/>
        <v>In free  fall</v>
      </c>
      <c r="FP137" s="25" t="str">
        <f t="shared" si="358"/>
        <v>In free  fall</v>
      </c>
      <c r="FQ137" s="25" t="str">
        <f t="shared" si="358"/>
        <v>In free  fall</v>
      </c>
      <c r="FR137" s="25" t="str">
        <f t="shared" si="358"/>
        <v>In free  fall</v>
      </c>
      <c r="FS137" s="25" t="str">
        <f t="shared" si="358"/>
        <v>In free  fall</v>
      </c>
      <c r="FT137" s="25" t="str">
        <f t="shared" si="358"/>
        <v>In free  fall</v>
      </c>
      <c r="FU137" s="25" t="str">
        <f t="shared" si="358"/>
        <v>In free  fall</v>
      </c>
      <c r="FV137" s="25" t="str">
        <f t="shared" si="358"/>
        <v>In free  fall</v>
      </c>
      <c r="FW137" s="25" t="str">
        <f t="shared" si="358"/>
        <v>In free  fall</v>
      </c>
      <c r="FX137" s="25" t="str">
        <f t="shared" si="358"/>
        <v>In free  fall</v>
      </c>
      <c r="FY137" s="25" t="str">
        <f t="shared" si="358"/>
        <v>In free  fall</v>
      </c>
      <c r="FZ137" s="25" t="str">
        <f t="shared" si="358"/>
        <v>In free  fall</v>
      </c>
      <c r="GA137" s="25" t="str">
        <f t="shared" si="358"/>
        <v>In free  fall</v>
      </c>
      <c r="GB137" s="25" t="str">
        <f t="shared" si="358"/>
        <v>In free  fall</v>
      </c>
      <c r="GC137" s="25" t="str">
        <f t="shared" si="358"/>
        <v>In free  fall</v>
      </c>
      <c r="GD137" s="25" t="str">
        <f t="shared" si="358"/>
        <v>In free  fall</v>
      </c>
      <c r="GE137" s="25" t="str">
        <f t="shared" si="358"/>
        <v>In free  fall</v>
      </c>
      <c r="GF137" s="25" t="str">
        <f t="shared" si="358"/>
        <v>In free  fall</v>
      </c>
      <c r="GG137" s="25" t="str">
        <f t="shared" si="358"/>
        <v>In free  fall</v>
      </c>
      <c r="GH137" s="25" t="str">
        <f t="shared" si="358"/>
        <v>In free  fall</v>
      </c>
      <c r="GI137" s="25" t="str">
        <f t="shared" si="358"/>
        <v>In free  fall</v>
      </c>
      <c r="GJ137" s="25" t="str">
        <f t="shared" si="358"/>
        <v>In free  fall</v>
      </c>
      <c r="GK137" s="25" t="str">
        <f t="shared" si="358"/>
        <v>In free  fall</v>
      </c>
      <c r="GL137" s="25" t="str">
        <f t="shared" si="358"/>
        <v>In free  fall</v>
      </c>
      <c r="GM137" s="25" t="str">
        <f t="shared" si="358"/>
        <v>In free  fall</v>
      </c>
      <c r="GN137" s="25" t="str">
        <f t="shared" ref="GN137:IR137" si="359">IF(GN166=1,$A$137,GN136)</f>
        <v>In free  fall</v>
      </c>
      <c r="GO137" s="25" t="str">
        <f t="shared" si="359"/>
        <v>In free  fall</v>
      </c>
      <c r="GP137" s="25" t="str">
        <f t="shared" si="359"/>
        <v>In free  fall</v>
      </c>
      <c r="GQ137" s="25" t="str">
        <f t="shared" si="359"/>
        <v>In free  fall</v>
      </c>
      <c r="GR137" s="25" t="str">
        <f t="shared" si="359"/>
        <v>In free  fall</v>
      </c>
      <c r="GS137" s="25" t="str">
        <f t="shared" si="359"/>
        <v>In free  fall</v>
      </c>
      <c r="GT137" s="25" t="str">
        <f t="shared" si="359"/>
        <v>In free  fall</v>
      </c>
      <c r="GU137" s="25" t="str">
        <f t="shared" si="359"/>
        <v>In free  fall</v>
      </c>
      <c r="GV137" s="25" t="str">
        <f t="shared" si="359"/>
        <v>In free  fall</v>
      </c>
      <c r="GW137" s="25" t="str">
        <f t="shared" si="359"/>
        <v>In free  fall</v>
      </c>
      <c r="GX137" s="25" t="str">
        <f t="shared" si="359"/>
        <v>In free  fall</v>
      </c>
      <c r="GY137" s="25" t="str">
        <f t="shared" si="359"/>
        <v>In free  fall</v>
      </c>
      <c r="GZ137" s="25" t="str">
        <f t="shared" si="359"/>
        <v>In free  fall</v>
      </c>
      <c r="HA137" s="25" t="str">
        <f t="shared" si="359"/>
        <v>In free  fall</v>
      </c>
      <c r="HB137" s="25" t="str">
        <f t="shared" si="359"/>
        <v>In free  fall</v>
      </c>
      <c r="HC137" s="25" t="str">
        <f t="shared" si="359"/>
        <v>In free  fall</v>
      </c>
      <c r="HD137" s="25" t="str">
        <f t="shared" si="359"/>
        <v>In free  fall</v>
      </c>
      <c r="HE137" s="25" t="str">
        <f t="shared" si="359"/>
        <v>In free  fall</v>
      </c>
      <c r="HF137" s="25" t="str">
        <f t="shared" si="359"/>
        <v>In free  fall</v>
      </c>
      <c r="HG137" s="25" t="str">
        <f t="shared" si="359"/>
        <v>In free  fall</v>
      </c>
      <c r="HH137" s="25" t="str">
        <f t="shared" si="359"/>
        <v>In free  fall</v>
      </c>
      <c r="HI137" s="25" t="str">
        <f t="shared" si="359"/>
        <v>In free  fall</v>
      </c>
      <c r="HJ137" s="25" t="str">
        <f t="shared" si="359"/>
        <v>In free  fall</v>
      </c>
      <c r="HK137" s="25" t="str">
        <f t="shared" si="359"/>
        <v>In free  fall</v>
      </c>
      <c r="HL137" s="25" t="str">
        <f t="shared" si="359"/>
        <v>In free  fall</v>
      </c>
      <c r="HM137" s="25" t="str">
        <f t="shared" si="359"/>
        <v>In free  fall</v>
      </c>
      <c r="HN137" s="25" t="str">
        <f t="shared" si="359"/>
        <v>In free  fall</v>
      </c>
      <c r="HO137" s="25" t="str">
        <f t="shared" si="359"/>
        <v>In free  fall</v>
      </c>
      <c r="HP137" s="25" t="str">
        <f t="shared" si="359"/>
        <v>In free  fall</v>
      </c>
      <c r="HQ137" s="25" t="str">
        <f t="shared" si="359"/>
        <v>In free  fall</v>
      </c>
      <c r="HR137" s="25" t="str">
        <f t="shared" si="359"/>
        <v>In free  fall</v>
      </c>
      <c r="HS137" s="25" t="str">
        <f t="shared" si="359"/>
        <v>In free  fall</v>
      </c>
      <c r="HT137" s="25" t="str">
        <f t="shared" si="359"/>
        <v>In free  fall</v>
      </c>
      <c r="HU137" s="25" t="str">
        <f t="shared" si="359"/>
        <v>In free  fall</v>
      </c>
      <c r="HV137" s="25" t="str">
        <f t="shared" si="359"/>
        <v>In free  fall</v>
      </c>
      <c r="HW137" s="25" t="str">
        <f t="shared" si="359"/>
        <v>In free  fall</v>
      </c>
      <c r="HX137" s="25" t="str">
        <f t="shared" si="359"/>
        <v>In free  fall</v>
      </c>
      <c r="HY137" s="25" t="str">
        <f t="shared" si="359"/>
        <v>In free  fall</v>
      </c>
      <c r="HZ137" s="25" t="str">
        <f t="shared" si="359"/>
        <v>In free  fall</v>
      </c>
      <c r="IA137" s="25" t="str">
        <f t="shared" si="359"/>
        <v>In free  fall</v>
      </c>
      <c r="IB137" s="25" t="str">
        <f t="shared" si="359"/>
        <v>In free  fall</v>
      </c>
      <c r="IC137" s="25" t="str">
        <f t="shared" si="359"/>
        <v>In free  fall</v>
      </c>
      <c r="ID137" s="25" t="str">
        <f t="shared" si="359"/>
        <v>In free  fall</v>
      </c>
      <c r="IE137" s="25" t="str">
        <f t="shared" si="359"/>
        <v>In free  fall</v>
      </c>
      <c r="IF137" s="25" t="str">
        <f t="shared" si="359"/>
        <v>In free  fall</v>
      </c>
      <c r="IG137" s="25" t="str">
        <f t="shared" si="359"/>
        <v>In free  fall</v>
      </c>
      <c r="IH137" s="25" t="str">
        <f t="shared" si="359"/>
        <v>In free  fall</v>
      </c>
      <c r="II137" s="25" t="str">
        <f t="shared" si="359"/>
        <v>In free  fall</v>
      </c>
      <c r="IJ137" s="25" t="str">
        <f t="shared" si="359"/>
        <v>In free  fall</v>
      </c>
      <c r="IK137" s="25" t="str">
        <f t="shared" si="359"/>
        <v>In free  fall</v>
      </c>
      <c r="IL137" s="25" t="str">
        <f t="shared" si="359"/>
        <v>In free  fall</v>
      </c>
      <c r="IM137" s="25" t="str">
        <f t="shared" si="359"/>
        <v>In free  fall</v>
      </c>
      <c r="IN137" s="25" t="str">
        <f t="shared" si="359"/>
        <v>In free  fall</v>
      </c>
      <c r="IO137" s="25" t="str">
        <f t="shared" si="359"/>
        <v>In free  fall</v>
      </c>
      <c r="IP137" s="25" t="str">
        <f t="shared" si="359"/>
        <v>In free  fall</v>
      </c>
      <c r="IQ137" s="25" t="str">
        <f t="shared" si="359"/>
        <v>In free  fall</v>
      </c>
      <c r="IR137" s="232" t="str">
        <f t="shared" si="359"/>
        <v>In free  fall</v>
      </c>
    </row>
    <row r="138" spans="1:252" s="7" customFormat="1" hidden="1" x14ac:dyDescent="0.25">
      <c r="A138" s="215" t="s">
        <v>38</v>
      </c>
      <c r="B138" s="2"/>
      <c r="C138" s="25" t="str">
        <f>IF(B166=1,$A$138,C137)</f>
        <v>Liftoff</v>
      </c>
      <c r="D138" s="25" t="str">
        <f t="shared" ref="D138:BO138" si="360">IF(C166=1,$A$138,D137)</f>
        <v>Stage 1 firing</v>
      </c>
      <c r="E138" s="25" t="str">
        <f t="shared" si="360"/>
        <v>Stage 1 firing</v>
      </c>
      <c r="F138" s="25" t="str">
        <f t="shared" si="360"/>
        <v>Stage 1 firing</v>
      </c>
      <c r="G138" s="25" t="str">
        <f t="shared" si="360"/>
        <v>Stage 1 firing</v>
      </c>
      <c r="H138" s="25" t="str">
        <f t="shared" si="360"/>
        <v>Stage 1 firing</v>
      </c>
      <c r="I138" s="25" t="str">
        <f t="shared" si="360"/>
        <v>Stage 1 firing</v>
      </c>
      <c r="J138" s="25" t="str">
        <f t="shared" si="360"/>
        <v>Stage 1 firing</v>
      </c>
      <c r="K138" s="25" t="str">
        <f t="shared" si="360"/>
        <v>Stage 1 firing</v>
      </c>
      <c r="L138" s="25" t="str">
        <f t="shared" si="360"/>
        <v>Stage 1 firing</v>
      </c>
      <c r="M138" s="25" t="str">
        <f t="shared" si="360"/>
        <v>Stage 1 firing</v>
      </c>
      <c r="N138" s="25" t="str">
        <f t="shared" si="360"/>
        <v>Stage 1 firing</v>
      </c>
      <c r="O138" s="25" t="str">
        <f t="shared" si="360"/>
        <v>Stage 1 firing</v>
      </c>
      <c r="P138" s="25" t="str">
        <f t="shared" si="360"/>
        <v>Stage 1 firing</v>
      </c>
      <c r="Q138" s="25" t="str">
        <f t="shared" si="360"/>
        <v>Stage 1 firing</v>
      </c>
      <c r="R138" s="25" t="str">
        <f t="shared" si="360"/>
        <v>Stage 1 firing</v>
      </c>
      <c r="S138" s="25" t="str">
        <f t="shared" si="360"/>
        <v>Stage 1 firing</v>
      </c>
      <c r="T138" s="25" t="str">
        <f t="shared" si="360"/>
        <v>Stage 1 firing</v>
      </c>
      <c r="U138" s="25" t="str">
        <f t="shared" si="360"/>
        <v>Stage 1 firing</v>
      </c>
      <c r="V138" s="25" t="str">
        <f t="shared" si="360"/>
        <v>Stage 1 firing</v>
      </c>
      <c r="W138" s="25" t="str">
        <f t="shared" si="360"/>
        <v>Stage 1 firing</v>
      </c>
      <c r="X138" s="25" t="str">
        <f t="shared" si="360"/>
        <v>Stage 1 firing</v>
      </c>
      <c r="Y138" s="25" t="str">
        <f t="shared" si="360"/>
        <v>Stage 1 firing</v>
      </c>
      <c r="Z138" s="25" t="str">
        <f t="shared" si="360"/>
        <v>Stage 1 firing</v>
      </c>
      <c r="AA138" s="25" t="str">
        <f t="shared" si="360"/>
        <v>Stage 1 firing</v>
      </c>
      <c r="AB138" s="25" t="str">
        <f t="shared" si="360"/>
        <v>Stage 1 firing</v>
      </c>
      <c r="AC138" s="25" t="str">
        <f t="shared" si="360"/>
        <v>Stage 1 firing</v>
      </c>
      <c r="AD138" s="25" t="str">
        <f t="shared" si="360"/>
        <v>Stage 1 firing</v>
      </c>
      <c r="AE138" s="25" t="str">
        <f t="shared" si="360"/>
        <v>Stage 1 firing</v>
      </c>
      <c r="AF138" s="25" t="str">
        <f t="shared" si="360"/>
        <v>Stage 1 firing</v>
      </c>
      <c r="AG138" s="25" t="str">
        <f t="shared" si="360"/>
        <v>Stage 1 firing</v>
      </c>
      <c r="AH138" s="25" t="str">
        <f t="shared" si="360"/>
        <v>Stage 1 firing</v>
      </c>
      <c r="AI138" s="25" t="str">
        <f t="shared" si="360"/>
        <v>Stage 1 firing</v>
      </c>
      <c r="AJ138" s="25" t="str">
        <f t="shared" si="360"/>
        <v>Stage 1 firing</v>
      </c>
      <c r="AK138" s="25" t="str">
        <f t="shared" si="360"/>
        <v>Stage 1 firing</v>
      </c>
      <c r="AL138" s="25" t="str">
        <f t="shared" si="360"/>
        <v>Stage 1 firing</v>
      </c>
      <c r="AM138" s="25" t="str">
        <f t="shared" si="360"/>
        <v>Stage 1 firing</v>
      </c>
      <c r="AN138" s="25" t="str">
        <f t="shared" si="360"/>
        <v>Stage 1 firing</v>
      </c>
      <c r="AO138" s="25" t="str">
        <f t="shared" si="360"/>
        <v>Stage 1 firing</v>
      </c>
      <c r="AP138" s="25" t="str">
        <f t="shared" si="360"/>
        <v>Stage 1 firing</v>
      </c>
      <c r="AQ138" s="25" t="str">
        <f t="shared" si="360"/>
        <v>Stage 1 firing</v>
      </c>
      <c r="AR138" s="25" t="str">
        <f t="shared" si="360"/>
        <v>Stage 1 firing</v>
      </c>
      <c r="AS138" s="25" t="str">
        <f t="shared" si="360"/>
        <v>Stage 1 firing</v>
      </c>
      <c r="AT138" s="25" t="str">
        <f t="shared" si="360"/>
        <v>Stage 1 firing</v>
      </c>
      <c r="AU138" s="25" t="str">
        <f t="shared" si="360"/>
        <v>Stage 1 firing</v>
      </c>
      <c r="AV138" s="25" t="str">
        <f t="shared" si="360"/>
        <v>Stage 1 firing</v>
      </c>
      <c r="AW138" s="25" t="str">
        <f t="shared" si="360"/>
        <v>Stage 1 firing</v>
      </c>
      <c r="AX138" s="25" t="str">
        <f t="shared" si="360"/>
        <v>Stage 1 firing</v>
      </c>
      <c r="AY138" s="25" t="str">
        <f t="shared" si="360"/>
        <v>Stage 1 firing</v>
      </c>
      <c r="AZ138" s="25" t="str">
        <f t="shared" si="360"/>
        <v>Stage 1 firing</v>
      </c>
      <c r="BA138" s="25" t="str">
        <f t="shared" si="360"/>
        <v>Stage 1 firing</v>
      </c>
      <c r="BB138" s="25" t="str">
        <f t="shared" si="360"/>
        <v>Stage 1 firing</v>
      </c>
      <c r="BC138" s="25" t="str">
        <f t="shared" si="360"/>
        <v>Staging</v>
      </c>
      <c r="BD138" s="25" t="str">
        <f t="shared" si="360"/>
        <v>In free  fall</v>
      </c>
      <c r="BE138" s="25" t="str">
        <f t="shared" si="360"/>
        <v>In free  fall</v>
      </c>
      <c r="BF138" s="25" t="str">
        <f t="shared" si="360"/>
        <v>In free  fall</v>
      </c>
      <c r="BG138" s="25" t="str">
        <f t="shared" si="360"/>
        <v>In free  fall</v>
      </c>
      <c r="BH138" s="25" t="str">
        <f t="shared" si="360"/>
        <v>In free  fall</v>
      </c>
      <c r="BI138" s="25" t="str">
        <f t="shared" si="360"/>
        <v>In free  fall</v>
      </c>
      <c r="BJ138" s="25" t="str">
        <f t="shared" si="360"/>
        <v>In free  fall</v>
      </c>
      <c r="BK138" s="25" t="str">
        <f t="shared" si="360"/>
        <v>In free  fall</v>
      </c>
      <c r="BL138" s="25" t="str">
        <f t="shared" si="360"/>
        <v>In free  fall</v>
      </c>
      <c r="BM138" s="25" t="str">
        <f t="shared" si="360"/>
        <v>Stage 2 firing</v>
      </c>
      <c r="BN138" s="25" t="str">
        <f t="shared" si="360"/>
        <v>Stage 2 firing</v>
      </c>
      <c r="BO138" s="25" t="str">
        <f t="shared" si="360"/>
        <v>Stage 2 firing</v>
      </c>
      <c r="BP138" s="25" t="str">
        <f t="shared" ref="BP138:EA138" si="361">IF(BO166=1,$A$138,BP137)</f>
        <v>Stage 2 firing</v>
      </c>
      <c r="BQ138" s="25" t="str">
        <f t="shared" si="361"/>
        <v>Stage 2 firing</v>
      </c>
      <c r="BR138" s="25" t="str">
        <f t="shared" si="361"/>
        <v>Stage 2 firing</v>
      </c>
      <c r="BS138" s="25" t="str">
        <f t="shared" si="361"/>
        <v>Stage 2 firing</v>
      </c>
      <c r="BT138" s="25" t="str">
        <f t="shared" si="361"/>
        <v>Stage 2 firing</v>
      </c>
      <c r="BU138" s="25" t="str">
        <f t="shared" si="361"/>
        <v>Stage 2 firing</v>
      </c>
      <c r="BV138" s="25" t="str">
        <f t="shared" si="361"/>
        <v>Stage 2 firing</v>
      </c>
      <c r="BW138" s="25" t="str">
        <f t="shared" si="361"/>
        <v>Stage 2 firing</v>
      </c>
      <c r="BX138" s="25" t="str">
        <f t="shared" si="361"/>
        <v>Stage 2 firing</v>
      </c>
      <c r="BY138" s="25" t="str">
        <f t="shared" si="361"/>
        <v>Stage 2 firing</v>
      </c>
      <c r="BZ138" s="25" t="str">
        <f t="shared" si="361"/>
        <v>Stage 2 firing</v>
      </c>
      <c r="CA138" s="25" t="str">
        <f t="shared" si="361"/>
        <v>Stage 2 firing</v>
      </c>
      <c r="CB138" s="25" t="str">
        <f t="shared" si="361"/>
        <v>Stage 2 firing</v>
      </c>
      <c r="CC138" s="25" t="str">
        <f t="shared" si="361"/>
        <v>Stage 2 firing</v>
      </c>
      <c r="CD138" s="25" t="str">
        <f t="shared" si="361"/>
        <v>Stage 2 firing</v>
      </c>
      <c r="CE138" s="25" t="str">
        <f t="shared" si="361"/>
        <v>Stage 2 firing</v>
      </c>
      <c r="CF138" s="25" t="str">
        <f t="shared" si="361"/>
        <v>Stage 2 firing</v>
      </c>
      <c r="CG138" s="25" t="str">
        <f t="shared" si="361"/>
        <v>Stage 2 firing</v>
      </c>
      <c r="CH138" s="25" t="str">
        <f t="shared" si="361"/>
        <v>Stage 2 firing</v>
      </c>
      <c r="CI138" s="25" t="str">
        <f t="shared" si="361"/>
        <v>Stage 2 firing</v>
      </c>
      <c r="CJ138" s="25" t="str">
        <f t="shared" si="361"/>
        <v>Stage 2 firing</v>
      </c>
      <c r="CK138" s="25" t="str">
        <f t="shared" si="361"/>
        <v>Stage 2 firing</v>
      </c>
      <c r="CL138" s="25" t="str">
        <f t="shared" si="361"/>
        <v>Stage 2 firing</v>
      </c>
      <c r="CM138" s="25" t="str">
        <f t="shared" si="361"/>
        <v>Stage 2 firing</v>
      </c>
      <c r="CN138" s="25" t="str">
        <f t="shared" si="361"/>
        <v>Stage 2 firing</v>
      </c>
      <c r="CO138" s="25" t="str">
        <f t="shared" si="361"/>
        <v>Stage 2 firing</v>
      </c>
      <c r="CP138" s="25" t="str">
        <f t="shared" si="361"/>
        <v>Stage 2 firing</v>
      </c>
      <c r="CQ138" s="25" t="str">
        <f t="shared" si="361"/>
        <v>Stage 2 firing</v>
      </c>
      <c r="CR138" s="25" t="str">
        <f t="shared" si="361"/>
        <v>Stage 2 firing</v>
      </c>
      <c r="CS138" s="25" t="str">
        <f t="shared" si="361"/>
        <v>Stage 2 firing</v>
      </c>
      <c r="CT138" s="25" t="str">
        <f t="shared" si="361"/>
        <v>Stage 2 firing</v>
      </c>
      <c r="CU138" s="25" t="str">
        <f t="shared" si="361"/>
        <v>Stage 2 firing</v>
      </c>
      <c r="CV138" s="25" t="str">
        <f t="shared" si="361"/>
        <v>Stage 2 firing</v>
      </c>
      <c r="CW138" s="25" t="str">
        <f t="shared" si="361"/>
        <v>Stage 2 firing</v>
      </c>
      <c r="CX138" s="25" t="str">
        <f t="shared" si="361"/>
        <v>Stage 2 firing</v>
      </c>
      <c r="CY138" s="25" t="str">
        <f t="shared" si="361"/>
        <v>Stage 2 firing</v>
      </c>
      <c r="CZ138" s="25" t="str">
        <f t="shared" si="361"/>
        <v>Stage 2 firing</v>
      </c>
      <c r="DA138" s="25" t="str">
        <f t="shared" si="361"/>
        <v>Stage 2 firing</v>
      </c>
      <c r="DB138" s="25" t="str">
        <f t="shared" si="361"/>
        <v>Stage 2 firing</v>
      </c>
      <c r="DC138" s="25" t="str">
        <f t="shared" si="361"/>
        <v>Stage 2 firing</v>
      </c>
      <c r="DD138" s="25" t="str">
        <f t="shared" si="361"/>
        <v>Stage 2 firing</v>
      </c>
      <c r="DE138" s="25" t="str">
        <f t="shared" si="361"/>
        <v>Stage 2 firing</v>
      </c>
      <c r="DF138" s="25" t="str">
        <f t="shared" si="361"/>
        <v>Stage 2 firing</v>
      </c>
      <c r="DG138" s="25" t="str">
        <f t="shared" si="361"/>
        <v>Stage 2 firing</v>
      </c>
      <c r="DH138" s="25" t="str">
        <f t="shared" si="361"/>
        <v>Stage 2 firing</v>
      </c>
      <c r="DI138" s="25" t="str">
        <f t="shared" si="361"/>
        <v>Stage 2 firing</v>
      </c>
      <c r="DJ138" s="25" t="str">
        <f t="shared" si="361"/>
        <v>Stage 2 firing</v>
      </c>
      <c r="DK138" s="25" t="str">
        <f t="shared" si="361"/>
        <v>Stage 2 firing</v>
      </c>
      <c r="DL138" s="25" t="str">
        <f t="shared" si="361"/>
        <v>Stage 2 firing</v>
      </c>
      <c r="DM138" s="25" t="str">
        <f t="shared" si="361"/>
        <v>Stage 2 firing</v>
      </c>
      <c r="DN138" s="25" t="str">
        <f t="shared" si="361"/>
        <v>Stage 2 firing</v>
      </c>
      <c r="DO138" s="25" t="str">
        <f t="shared" si="361"/>
        <v>Stage 2 firing</v>
      </c>
      <c r="DP138" s="25" t="str">
        <f t="shared" si="361"/>
        <v>Stage 2 firing</v>
      </c>
      <c r="DQ138" s="25" t="str">
        <f t="shared" si="361"/>
        <v>Stage 2 firing</v>
      </c>
      <c r="DR138" s="25" t="str">
        <f t="shared" si="361"/>
        <v>Stage 2 firing</v>
      </c>
      <c r="DS138" s="25" t="str">
        <f t="shared" si="361"/>
        <v>Stage 2 firing</v>
      </c>
      <c r="DT138" s="25" t="str">
        <f t="shared" si="361"/>
        <v>Stage 2 firing</v>
      </c>
      <c r="DU138" s="25" t="str">
        <f t="shared" si="361"/>
        <v>Stage 2 firing</v>
      </c>
      <c r="DV138" s="25" t="str">
        <f t="shared" si="361"/>
        <v>Stage 2 firing</v>
      </c>
      <c r="DW138" s="25" t="str">
        <f t="shared" si="361"/>
        <v>Stage 2 firing</v>
      </c>
      <c r="DX138" s="25" t="str">
        <f t="shared" si="361"/>
        <v>Stage 2 firing</v>
      </c>
      <c r="DY138" s="25" t="str">
        <f t="shared" si="361"/>
        <v>Stage 2 firing</v>
      </c>
      <c r="DZ138" s="25" t="str">
        <f t="shared" si="361"/>
        <v>Stage 2 firing</v>
      </c>
      <c r="EA138" s="25" t="str">
        <f t="shared" si="361"/>
        <v>Stage 2 firing</v>
      </c>
      <c r="EB138" s="25" t="str">
        <f t="shared" ref="EB138:GM138" si="362">IF(EA166=1,$A$138,EB137)</f>
        <v>Stage 2 firing</v>
      </c>
      <c r="EC138" s="25" t="str">
        <f t="shared" si="362"/>
        <v>Stage 2 firing</v>
      </c>
      <c r="ED138" s="25" t="str">
        <f t="shared" si="362"/>
        <v>Stage 2 firing</v>
      </c>
      <c r="EE138" s="25" t="str">
        <f t="shared" si="362"/>
        <v>Stage 2 firing</v>
      </c>
      <c r="EF138" s="25" t="str">
        <f t="shared" si="362"/>
        <v>Stage 2 firing</v>
      </c>
      <c r="EG138" s="25" t="str">
        <f t="shared" si="362"/>
        <v>Stage 2 burnout</v>
      </c>
      <c r="EH138" s="25" t="str">
        <f t="shared" si="362"/>
        <v>Payload release</v>
      </c>
      <c r="EI138" s="25" t="str">
        <f t="shared" si="362"/>
        <v>Adjusting orbit</v>
      </c>
      <c r="EJ138" s="25" t="str">
        <f t="shared" si="362"/>
        <v>Adjusting orbit</v>
      </c>
      <c r="EK138" s="25" t="str">
        <f t="shared" si="362"/>
        <v>Adjusting orbit</v>
      </c>
      <c r="EL138" s="25" t="str">
        <f t="shared" si="362"/>
        <v>Adjusting orbit</v>
      </c>
      <c r="EM138" s="25" t="str">
        <f t="shared" si="362"/>
        <v>Adjusting orbit</v>
      </c>
      <c r="EN138" s="25" t="str">
        <f t="shared" si="362"/>
        <v>Adjusting orbit</v>
      </c>
      <c r="EO138" s="25" t="str">
        <f t="shared" si="362"/>
        <v>Adjusting orbit</v>
      </c>
      <c r="EP138" s="25" t="str">
        <f t="shared" si="362"/>
        <v>Adjusting orbit</v>
      </c>
      <c r="EQ138" s="25" t="str">
        <f t="shared" si="362"/>
        <v>Adjusting orbit</v>
      </c>
      <c r="ER138" s="25" t="str">
        <f t="shared" si="362"/>
        <v>Adjusting orbit</v>
      </c>
      <c r="ES138" s="25" t="str">
        <f t="shared" si="362"/>
        <v>Adjusting orbit</v>
      </c>
      <c r="ET138" s="25" t="str">
        <f t="shared" si="362"/>
        <v>Adjusting orbit</v>
      </c>
      <c r="EU138" s="25" t="str">
        <f t="shared" si="362"/>
        <v>Adjusting orbit</v>
      </c>
      <c r="EV138" s="25" t="str">
        <f t="shared" si="362"/>
        <v>Adjusting orbit</v>
      </c>
      <c r="EW138" s="25" t="str">
        <f t="shared" si="362"/>
        <v>Adjusting orbit</v>
      </c>
      <c r="EX138" s="25" t="str">
        <f t="shared" si="362"/>
        <v>Adjusting orbit</v>
      </c>
      <c r="EY138" s="25" t="str">
        <f t="shared" si="362"/>
        <v>Adjusting orbit</v>
      </c>
      <c r="EZ138" s="25" t="str">
        <f t="shared" si="362"/>
        <v>Adjusting orbit</v>
      </c>
      <c r="FA138" s="25" t="str">
        <f t="shared" si="362"/>
        <v>Adjusting orbit</v>
      </c>
      <c r="FB138" s="25" t="str">
        <f t="shared" si="362"/>
        <v>Adjusting orbit</v>
      </c>
      <c r="FC138" s="25" t="str">
        <f t="shared" si="362"/>
        <v>Adjusting orbit</v>
      </c>
      <c r="FD138" s="25" t="str">
        <f t="shared" si="362"/>
        <v>Adjusting orbit</v>
      </c>
      <c r="FE138" s="25" t="str">
        <f t="shared" si="362"/>
        <v>In free  fall</v>
      </c>
      <c r="FF138" s="25" t="str">
        <f t="shared" si="362"/>
        <v>In free  fall</v>
      </c>
      <c r="FG138" s="25" t="str">
        <f t="shared" si="362"/>
        <v>In free  fall</v>
      </c>
      <c r="FH138" s="25" t="str">
        <f t="shared" si="362"/>
        <v>In free  fall</v>
      </c>
      <c r="FI138" s="25" t="str">
        <f t="shared" si="362"/>
        <v>In free  fall</v>
      </c>
      <c r="FJ138" s="25" t="str">
        <f t="shared" si="362"/>
        <v>In free  fall</v>
      </c>
      <c r="FK138" s="25" t="str">
        <f t="shared" si="362"/>
        <v>In free  fall</v>
      </c>
      <c r="FL138" s="25" t="str">
        <f t="shared" si="362"/>
        <v>In free  fall</v>
      </c>
      <c r="FM138" s="25" t="str">
        <f t="shared" si="362"/>
        <v>In free  fall</v>
      </c>
      <c r="FN138" s="25" t="str">
        <f t="shared" si="362"/>
        <v>In free  fall</v>
      </c>
      <c r="FO138" s="25" t="str">
        <f t="shared" si="362"/>
        <v>In free  fall</v>
      </c>
      <c r="FP138" s="25" t="str">
        <f t="shared" si="362"/>
        <v>In free  fall</v>
      </c>
      <c r="FQ138" s="25" t="str">
        <f t="shared" si="362"/>
        <v>In free  fall</v>
      </c>
      <c r="FR138" s="25" t="str">
        <f t="shared" si="362"/>
        <v>In free  fall</v>
      </c>
      <c r="FS138" s="25" t="str">
        <f t="shared" si="362"/>
        <v>In free  fall</v>
      </c>
      <c r="FT138" s="25" t="str">
        <f t="shared" si="362"/>
        <v>In free  fall</v>
      </c>
      <c r="FU138" s="25" t="str">
        <f t="shared" si="362"/>
        <v>In free  fall</v>
      </c>
      <c r="FV138" s="25" t="str">
        <f t="shared" si="362"/>
        <v>In free  fall</v>
      </c>
      <c r="FW138" s="25" t="str">
        <f t="shared" si="362"/>
        <v>In free  fall</v>
      </c>
      <c r="FX138" s="25" t="str">
        <f t="shared" si="362"/>
        <v>In free  fall</v>
      </c>
      <c r="FY138" s="25" t="str">
        <f t="shared" si="362"/>
        <v>In free  fall</v>
      </c>
      <c r="FZ138" s="25" t="str">
        <f t="shared" si="362"/>
        <v>In free  fall</v>
      </c>
      <c r="GA138" s="25" t="str">
        <f t="shared" si="362"/>
        <v>In free  fall</v>
      </c>
      <c r="GB138" s="25" t="str">
        <f t="shared" si="362"/>
        <v>In free  fall</v>
      </c>
      <c r="GC138" s="25" t="str">
        <f t="shared" si="362"/>
        <v>In free  fall</v>
      </c>
      <c r="GD138" s="25" t="str">
        <f t="shared" si="362"/>
        <v>In free  fall</v>
      </c>
      <c r="GE138" s="25" t="str">
        <f t="shared" si="362"/>
        <v>In free  fall</v>
      </c>
      <c r="GF138" s="25" t="str">
        <f t="shared" si="362"/>
        <v>In free  fall</v>
      </c>
      <c r="GG138" s="25" t="str">
        <f t="shared" si="362"/>
        <v>In free  fall</v>
      </c>
      <c r="GH138" s="25" t="str">
        <f t="shared" si="362"/>
        <v>In free  fall</v>
      </c>
      <c r="GI138" s="25" t="str">
        <f t="shared" si="362"/>
        <v>In free  fall</v>
      </c>
      <c r="GJ138" s="25" t="str">
        <f t="shared" si="362"/>
        <v>In free  fall</v>
      </c>
      <c r="GK138" s="25" t="str">
        <f t="shared" si="362"/>
        <v>In free  fall</v>
      </c>
      <c r="GL138" s="25" t="str">
        <f t="shared" si="362"/>
        <v>In free  fall</v>
      </c>
      <c r="GM138" s="25" t="str">
        <f t="shared" si="362"/>
        <v>In free  fall</v>
      </c>
      <c r="GN138" s="25" t="str">
        <f t="shared" ref="GN138:IR138" si="363">IF(GM166=1,$A$138,GN137)</f>
        <v>In free  fall</v>
      </c>
      <c r="GO138" s="25" t="str">
        <f t="shared" si="363"/>
        <v>In free  fall</v>
      </c>
      <c r="GP138" s="25" t="str">
        <f t="shared" si="363"/>
        <v>In free  fall</v>
      </c>
      <c r="GQ138" s="25" t="str">
        <f t="shared" si="363"/>
        <v>In free  fall</v>
      </c>
      <c r="GR138" s="25" t="str">
        <f t="shared" si="363"/>
        <v>In free  fall</v>
      </c>
      <c r="GS138" s="25" t="str">
        <f t="shared" si="363"/>
        <v>In free  fall</v>
      </c>
      <c r="GT138" s="25" t="str">
        <f t="shared" si="363"/>
        <v>In free  fall</v>
      </c>
      <c r="GU138" s="25" t="str">
        <f t="shared" si="363"/>
        <v>In free  fall</v>
      </c>
      <c r="GV138" s="25" t="str">
        <f t="shared" si="363"/>
        <v>In free  fall</v>
      </c>
      <c r="GW138" s="25" t="str">
        <f t="shared" si="363"/>
        <v>In free  fall</v>
      </c>
      <c r="GX138" s="25" t="str">
        <f t="shared" si="363"/>
        <v>In free  fall</v>
      </c>
      <c r="GY138" s="25" t="str">
        <f t="shared" si="363"/>
        <v>In free  fall</v>
      </c>
      <c r="GZ138" s="25" t="str">
        <f t="shared" si="363"/>
        <v>In free  fall</v>
      </c>
      <c r="HA138" s="25" t="str">
        <f t="shared" si="363"/>
        <v>In free  fall</v>
      </c>
      <c r="HB138" s="25" t="str">
        <f t="shared" si="363"/>
        <v>In free  fall</v>
      </c>
      <c r="HC138" s="25" t="str">
        <f t="shared" si="363"/>
        <v>In free  fall</v>
      </c>
      <c r="HD138" s="25" t="str">
        <f t="shared" si="363"/>
        <v>In free  fall</v>
      </c>
      <c r="HE138" s="25" t="str">
        <f t="shared" si="363"/>
        <v>In free  fall</v>
      </c>
      <c r="HF138" s="25" t="str">
        <f t="shared" si="363"/>
        <v>In free  fall</v>
      </c>
      <c r="HG138" s="25" t="str">
        <f t="shared" si="363"/>
        <v>In free  fall</v>
      </c>
      <c r="HH138" s="25" t="str">
        <f t="shared" si="363"/>
        <v>In free  fall</v>
      </c>
      <c r="HI138" s="25" t="str">
        <f t="shared" si="363"/>
        <v>In free  fall</v>
      </c>
      <c r="HJ138" s="25" t="str">
        <f t="shared" si="363"/>
        <v>In free  fall</v>
      </c>
      <c r="HK138" s="25" t="str">
        <f t="shared" si="363"/>
        <v>In free  fall</v>
      </c>
      <c r="HL138" s="25" t="str">
        <f t="shared" si="363"/>
        <v>In free  fall</v>
      </c>
      <c r="HM138" s="25" t="str">
        <f t="shared" si="363"/>
        <v>In free  fall</v>
      </c>
      <c r="HN138" s="25" t="str">
        <f t="shared" si="363"/>
        <v>In free  fall</v>
      </c>
      <c r="HO138" s="25" t="str">
        <f t="shared" si="363"/>
        <v>In free  fall</v>
      </c>
      <c r="HP138" s="25" t="str">
        <f t="shared" si="363"/>
        <v>In free  fall</v>
      </c>
      <c r="HQ138" s="25" t="str">
        <f t="shared" si="363"/>
        <v>In free  fall</v>
      </c>
      <c r="HR138" s="25" t="str">
        <f t="shared" si="363"/>
        <v>In free  fall</v>
      </c>
      <c r="HS138" s="25" t="str">
        <f t="shared" si="363"/>
        <v>In free  fall</v>
      </c>
      <c r="HT138" s="25" t="str">
        <f t="shared" si="363"/>
        <v>In free  fall</v>
      </c>
      <c r="HU138" s="25" t="str">
        <f t="shared" si="363"/>
        <v>In free  fall</v>
      </c>
      <c r="HV138" s="25" t="str">
        <f t="shared" si="363"/>
        <v>In free  fall</v>
      </c>
      <c r="HW138" s="25" t="str">
        <f t="shared" si="363"/>
        <v>In free  fall</v>
      </c>
      <c r="HX138" s="25" t="str">
        <f t="shared" si="363"/>
        <v>In free  fall</v>
      </c>
      <c r="HY138" s="25" t="str">
        <f t="shared" si="363"/>
        <v>In free  fall</v>
      </c>
      <c r="HZ138" s="25" t="str">
        <f t="shared" si="363"/>
        <v>In free  fall</v>
      </c>
      <c r="IA138" s="25" t="str">
        <f t="shared" si="363"/>
        <v>In free  fall</v>
      </c>
      <c r="IB138" s="25" t="str">
        <f t="shared" si="363"/>
        <v>In free  fall</v>
      </c>
      <c r="IC138" s="25" t="str">
        <f t="shared" si="363"/>
        <v>In free  fall</v>
      </c>
      <c r="ID138" s="25" t="str">
        <f t="shared" si="363"/>
        <v>In free  fall</v>
      </c>
      <c r="IE138" s="25" t="str">
        <f t="shared" si="363"/>
        <v>In free  fall</v>
      </c>
      <c r="IF138" s="25" t="str">
        <f t="shared" si="363"/>
        <v>In free  fall</v>
      </c>
      <c r="IG138" s="25" t="str">
        <f t="shared" si="363"/>
        <v>In free  fall</v>
      </c>
      <c r="IH138" s="25" t="str">
        <f t="shared" si="363"/>
        <v>In free  fall</v>
      </c>
      <c r="II138" s="25" t="str">
        <f t="shared" si="363"/>
        <v>In free  fall</v>
      </c>
      <c r="IJ138" s="25" t="str">
        <f t="shared" si="363"/>
        <v>In free  fall</v>
      </c>
      <c r="IK138" s="25" t="str">
        <f t="shared" si="363"/>
        <v>In free  fall</v>
      </c>
      <c r="IL138" s="25" t="str">
        <f t="shared" si="363"/>
        <v>In free  fall</v>
      </c>
      <c r="IM138" s="25" t="str">
        <f t="shared" si="363"/>
        <v>In free  fall</v>
      </c>
      <c r="IN138" s="25" t="str">
        <f t="shared" si="363"/>
        <v>In free  fall</v>
      </c>
      <c r="IO138" s="25" t="str">
        <f t="shared" si="363"/>
        <v>In free  fall</v>
      </c>
      <c r="IP138" s="25" t="str">
        <f t="shared" si="363"/>
        <v>In free  fall</v>
      </c>
      <c r="IQ138" s="25" t="str">
        <f t="shared" si="363"/>
        <v>In free  fall</v>
      </c>
      <c r="IR138" s="232" t="str">
        <f t="shared" si="363"/>
        <v>In free  fall</v>
      </c>
    </row>
    <row r="139" spans="1:252" s="7" customFormat="1" hidden="1" x14ac:dyDescent="0.25">
      <c r="A139" s="215" t="s">
        <v>20</v>
      </c>
      <c r="B139" s="2"/>
      <c r="C139" s="25" t="str">
        <f>IF(AND(B178=0,C178=1),$A$139,C138)</f>
        <v>Liftoff</v>
      </c>
      <c r="D139" s="25" t="str">
        <f t="shared" ref="D139:BO139" si="364">IF(AND(C178=0,D178=1),$A$139,D138)</f>
        <v>Stage 1 firing</v>
      </c>
      <c r="E139" s="25" t="str">
        <f t="shared" si="364"/>
        <v>Stage 1 firing</v>
      </c>
      <c r="F139" s="25" t="str">
        <f t="shared" si="364"/>
        <v>Stage 1 firing</v>
      </c>
      <c r="G139" s="25" t="str">
        <f t="shared" si="364"/>
        <v>Stage 1 firing</v>
      </c>
      <c r="H139" s="25" t="str">
        <f t="shared" si="364"/>
        <v>Stage 1 firing</v>
      </c>
      <c r="I139" s="25" t="str">
        <f t="shared" si="364"/>
        <v>Stage 1 firing</v>
      </c>
      <c r="J139" s="25" t="str">
        <f t="shared" si="364"/>
        <v>Stage 1 firing</v>
      </c>
      <c r="K139" s="25" t="str">
        <f t="shared" si="364"/>
        <v>Stage 1 firing</v>
      </c>
      <c r="L139" s="25" t="str">
        <f t="shared" si="364"/>
        <v>Stage 1 firing</v>
      </c>
      <c r="M139" s="25" t="str">
        <f t="shared" si="364"/>
        <v>Stage 1 firing</v>
      </c>
      <c r="N139" s="25" t="str">
        <f t="shared" si="364"/>
        <v>Stage 1 firing</v>
      </c>
      <c r="O139" s="25" t="str">
        <f t="shared" si="364"/>
        <v>Stage 1 firing</v>
      </c>
      <c r="P139" s="25" t="str">
        <f t="shared" si="364"/>
        <v>Stage 1 firing</v>
      </c>
      <c r="Q139" s="25" t="str">
        <f t="shared" si="364"/>
        <v>Stage 1 firing</v>
      </c>
      <c r="R139" s="25" t="str">
        <f t="shared" si="364"/>
        <v>Stage 1 firing</v>
      </c>
      <c r="S139" s="25" t="str">
        <f t="shared" si="364"/>
        <v>Stage 1 firing</v>
      </c>
      <c r="T139" s="25" t="str">
        <f t="shared" si="364"/>
        <v>Stage 1 firing</v>
      </c>
      <c r="U139" s="25" t="str">
        <f t="shared" si="364"/>
        <v>Stage 1 firing</v>
      </c>
      <c r="V139" s="25" t="str">
        <f t="shared" si="364"/>
        <v>Stage 1 firing</v>
      </c>
      <c r="W139" s="25" t="str">
        <f t="shared" si="364"/>
        <v>Stage 1 firing</v>
      </c>
      <c r="X139" s="25" t="str">
        <f t="shared" si="364"/>
        <v>Stage 1 firing</v>
      </c>
      <c r="Y139" s="25" t="str">
        <f t="shared" si="364"/>
        <v>Stage 1 firing</v>
      </c>
      <c r="Z139" s="25" t="str">
        <f t="shared" si="364"/>
        <v>Stage 1 firing</v>
      </c>
      <c r="AA139" s="25" t="str">
        <f t="shared" si="364"/>
        <v>Stage 1 firing</v>
      </c>
      <c r="AB139" s="25" t="str">
        <f t="shared" si="364"/>
        <v>Stage 1 firing</v>
      </c>
      <c r="AC139" s="25" t="str">
        <f t="shared" si="364"/>
        <v>Stage 1 firing</v>
      </c>
      <c r="AD139" s="25" t="str">
        <f t="shared" si="364"/>
        <v>Stage 1 firing</v>
      </c>
      <c r="AE139" s="25" t="str">
        <f t="shared" si="364"/>
        <v>Stage 1 firing</v>
      </c>
      <c r="AF139" s="25" t="str">
        <f t="shared" si="364"/>
        <v>Stage 1 firing</v>
      </c>
      <c r="AG139" s="25" t="str">
        <f t="shared" si="364"/>
        <v>Stage 1 firing</v>
      </c>
      <c r="AH139" s="25" t="str">
        <f t="shared" si="364"/>
        <v>Stage 1 firing</v>
      </c>
      <c r="AI139" s="25" t="str">
        <f t="shared" si="364"/>
        <v>Stage 1 firing</v>
      </c>
      <c r="AJ139" s="25" t="str">
        <f t="shared" si="364"/>
        <v>Stage 1 firing</v>
      </c>
      <c r="AK139" s="25" t="str">
        <f t="shared" si="364"/>
        <v>Stage 1 firing</v>
      </c>
      <c r="AL139" s="25" t="str">
        <f t="shared" si="364"/>
        <v>Stage 1 firing</v>
      </c>
      <c r="AM139" s="25" t="str">
        <f t="shared" si="364"/>
        <v>Stage 1 firing</v>
      </c>
      <c r="AN139" s="25" t="str">
        <f t="shared" si="364"/>
        <v>Stage 1 firing</v>
      </c>
      <c r="AO139" s="25" t="str">
        <f t="shared" si="364"/>
        <v>Stage 1 firing</v>
      </c>
      <c r="AP139" s="25" t="str">
        <f t="shared" si="364"/>
        <v>Stage 1 firing</v>
      </c>
      <c r="AQ139" s="25" t="str">
        <f t="shared" si="364"/>
        <v>Stage 1 firing</v>
      </c>
      <c r="AR139" s="25" t="str">
        <f t="shared" si="364"/>
        <v>Stage 1 firing</v>
      </c>
      <c r="AS139" s="25" t="str">
        <f t="shared" si="364"/>
        <v>Stage 1 firing</v>
      </c>
      <c r="AT139" s="25" t="str">
        <f t="shared" si="364"/>
        <v>Stage 1 firing</v>
      </c>
      <c r="AU139" s="25" t="str">
        <f t="shared" si="364"/>
        <v>Stage 1 firing</v>
      </c>
      <c r="AV139" s="25" t="str">
        <f t="shared" si="364"/>
        <v>Stage 1 firing</v>
      </c>
      <c r="AW139" s="25" t="str">
        <f t="shared" si="364"/>
        <v>Stage 1 firing</v>
      </c>
      <c r="AX139" s="25" t="str">
        <f t="shared" si="364"/>
        <v>Stage 1 firing</v>
      </c>
      <c r="AY139" s="25" t="str">
        <f t="shared" si="364"/>
        <v>Stage 1 firing</v>
      </c>
      <c r="AZ139" s="25" t="str">
        <f t="shared" si="364"/>
        <v>Stage 1 firing</v>
      </c>
      <c r="BA139" s="25" t="str">
        <f t="shared" si="364"/>
        <v>Stage 1 firing</v>
      </c>
      <c r="BB139" s="25" t="str">
        <f t="shared" si="364"/>
        <v>Stage 1 firing</v>
      </c>
      <c r="BC139" s="25" t="str">
        <f t="shared" si="364"/>
        <v>Staging</v>
      </c>
      <c r="BD139" s="25" t="str">
        <f t="shared" si="364"/>
        <v>In free  fall</v>
      </c>
      <c r="BE139" s="25" t="str">
        <f t="shared" si="364"/>
        <v>In free  fall</v>
      </c>
      <c r="BF139" s="25" t="str">
        <f t="shared" si="364"/>
        <v>In free  fall</v>
      </c>
      <c r="BG139" s="25" t="str">
        <f t="shared" si="364"/>
        <v>In free  fall</v>
      </c>
      <c r="BH139" s="25" t="str">
        <f t="shared" si="364"/>
        <v>In free  fall</v>
      </c>
      <c r="BI139" s="25" t="str">
        <f t="shared" si="364"/>
        <v>In free  fall</v>
      </c>
      <c r="BJ139" s="25" t="str">
        <f t="shared" si="364"/>
        <v>In free  fall</v>
      </c>
      <c r="BK139" s="25" t="str">
        <f t="shared" si="364"/>
        <v>In free  fall</v>
      </c>
      <c r="BL139" s="25" t="str">
        <f t="shared" si="364"/>
        <v>In free  fall</v>
      </c>
      <c r="BM139" s="25" t="str">
        <f t="shared" si="364"/>
        <v>Stage 2 firing</v>
      </c>
      <c r="BN139" s="25" t="str">
        <f t="shared" si="364"/>
        <v>Stage 2 firing</v>
      </c>
      <c r="BO139" s="25" t="str">
        <f t="shared" si="364"/>
        <v>Stage 2 firing</v>
      </c>
      <c r="BP139" s="25" t="str">
        <f t="shared" ref="BP139:EA139" si="365">IF(AND(BO178=0,BP178=1),$A$139,BP138)</f>
        <v>Stage 2 firing</v>
      </c>
      <c r="BQ139" s="25" t="str">
        <f t="shared" si="365"/>
        <v>Stage 2 firing</v>
      </c>
      <c r="BR139" s="25" t="str">
        <f t="shared" si="365"/>
        <v>Stage 2 firing</v>
      </c>
      <c r="BS139" s="25" t="str">
        <f t="shared" si="365"/>
        <v>Stage 2 firing</v>
      </c>
      <c r="BT139" s="25" t="str">
        <f t="shared" si="365"/>
        <v>Stage 2 firing</v>
      </c>
      <c r="BU139" s="25" t="str">
        <f t="shared" si="365"/>
        <v>Stage 2 firing</v>
      </c>
      <c r="BV139" s="25" t="str">
        <f t="shared" si="365"/>
        <v>Stage 2 firing</v>
      </c>
      <c r="BW139" s="25" t="str">
        <f t="shared" si="365"/>
        <v>Stage 2 firing</v>
      </c>
      <c r="BX139" s="25" t="str">
        <f t="shared" si="365"/>
        <v>Stage 2 firing</v>
      </c>
      <c r="BY139" s="25" t="str">
        <f t="shared" si="365"/>
        <v>Stage 2 firing</v>
      </c>
      <c r="BZ139" s="25" t="str">
        <f t="shared" si="365"/>
        <v>Stage 2 firing</v>
      </c>
      <c r="CA139" s="25" t="str">
        <f t="shared" si="365"/>
        <v>Stage 2 firing</v>
      </c>
      <c r="CB139" s="25" t="str">
        <f t="shared" si="365"/>
        <v>Stage 2 firing</v>
      </c>
      <c r="CC139" s="25" t="str">
        <f t="shared" si="365"/>
        <v>Stage 2 firing</v>
      </c>
      <c r="CD139" s="25" t="str">
        <f t="shared" si="365"/>
        <v>Stage 2 firing</v>
      </c>
      <c r="CE139" s="25" t="str">
        <f t="shared" si="365"/>
        <v>Stage 2 firing</v>
      </c>
      <c r="CF139" s="25" t="str">
        <f t="shared" si="365"/>
        <v>Stage 2 firing</v>
      </c>
      <c r="CG139" s="25" t="str">
        <f t="shared" si="365"/>
        <v>Stage 2 firing</v>
      </c>
      <c r="CH139" s="25" t="str">
        <f t="shared" si="365"/>
        <v>Stage 2 firing</v>
      </c>
      <c r="CI139" s="25" t="str">
        <f t="shared" si="365"/>
        <v>Stage 2 firing</v>
      </c>
      <c r="CJ139" s="25" t="str">
        <f t="shared" si="365"/>
        <v>Stage 2 firing</v>
      </c>
      <c r="CK139" s="25" t="str">
        <f t="shared" si="365"/>
        <v>Stage 2 firing</v>
      </c>
      <c r="CL139" s="25" t="str">
        <f t="shared" si="365"/>
        <v>Stage 2 firing</v>
      </c>
      <c r="CM139" s="25" t="str">
        <f t="shared" si="365"/>
        <v>Stage 2 firing</v>
      </c>
      <c r="CN139" s="25" t="str">
        <f t="shared" si="365"/>
        <v>Stage 2 firing</v>
      </c>
      <c r="CO139" s="25" t="str">
        <f t="shared" si="365"/>
        <v>Stage 2 firing</v>
      </c>
      <c r="CP139" s="25" t="str">
        <f t="shared" si="365"/>
        <v>Stage 2 firing</v>
      </c>
      <c r="CQ139" s="25" t="str">
        <f t="shared" si="365"/>
        <v>Stage 2 firing</v>
      </c>
      <c r="CR139" s="25" t="str">
        <f t="shared" si="365"/>
        <v>Stage 2 firing</v>
      </c>
      <c r="CS139" s="25" t="str">
        <f t="shared" si="365"/>
        <v>Stage 2 firing</v>
      </c>
      <c r="CT139" s="25" t="str">
        <f t="shared" si="365"/>
        <v>Stage 2 firing</v>
      </c>
      <c r="CU139" s="25" t="str">
        <f t="shared" si="365"/>
        <v>Stage 2 firing</v>
      </c>
      <c r="CV139" s="25" t="str">
        <f t="shared" si="365"/>
        <v>Stage 2 firing</v>
      </c>
      <c r="CW139" s="25" t="str">
        <f t="shared" si="365"/>
        <v>Stage 2 firing</v>
      </c>
      <c r="CX139" s="25" t="str">
        <f t="shared" si="365"/>
        <v>Stage 2 firing</v>
      </c>
      <c r="CY139" s="25" t="str">
        <f t="shared" si="365"/>
        <v>Stage 2 firing</v>
      </c>
      <c r="CZ139" s="25" t="str">
        <f t="shared" si="365"/>
        <v>Stage 2 firing</v>
      </c>
      <c r="DA139" s="25" t="str">
        <f t="shared" si="365"/>
        <v>Stage 2 firing</v>
      </c>
      <c r="DB139" s="25" t="str">
        <f t="shared" si="365"/>
        <v>Stage 2 firing</v>
      </c>
      <c r="DC139" s="25" t="str">
        <f t="shared" si="365"/>
        <v>Stage 2 firing</v>
      </c>
      <c r="DD139" s="25" t="str">
        <f t="shared" si="365"/>
        <v>Stage 2 firing</v>
      </c>
      <c r="DE139" s="25" t="str">
        <f t="shared" si="365"/>
        <v>Stage 2 firing</v>
      </c>
      <c r="DF139" s="25" t="str">
        <f t="shared" si="365"/>
        <v>Stage 2 firing</v>
      </c>
      <c r="DG139" s="25" t="str">
        <f t="shared" si="365"/>
        <v>Stage 2 firing</v>
      </c>
      <c r="DH139" s="25" t="str">
        <f t="shared" si="365"/>
        <v>Stage 2 firing</v>
      </c>
      <c r="DI139" s="25" t="str">
        <f t="shared" si="365"/>
        <v>Stage 2 firing</v>
      </c>
      <c r="DJ139" s="25" t="str">
        <f t="shared" si="365"/>
        <v>Stage 2 firing</v>
      </c>
      <c r="DK139" s="25" t="str">
        <f t="shared" si="365"/>
        <v>Stage 2 firing</v>
      </c>
      <c r="DL139" s="25" t="str">
        <f t="shared" si="365"/>
        <v>Stage 2 firing</v>
      </c>
      <c r="DM139" s="25" t="str">
        <f t="shared" si="365"/>
        <v>Stage 2 firing</v>
      </c>
      <c r="DN139" s="25" t="str">
        <f t="shared" si="365"/>
        <v>Stage 2 firing</v>
      </c>
      <c r="DO139" s="25" t="str">
        <f t="shared" si="365"/>
        <v>Stage 2 firing</v>
      </c>
      <c r="DP139" s="25" t="str">
        <f t="shared" si="365"/>
        <v>Stage 2 firing</v>
      </c>
      <c r="DQ139" s="25" t="str">
        <f t="shared" si="365"/>
        <v>Stage 2 firing</v>
      </c>
      <c r="DR139" s="25" t="str">
        <f t="shared" si="365"/>
        <v>Stage 2 firing</v>
      </c>
      <c r="DS139" s="25" t="str">
        <f t="shared" si="365"/>
        <v>Stage 2 firing</v>
      </c>
      <c r="DT139" s="25" t="str">
        <f t="shared" si="365"/>
        <v>Stage 2 firing</v>
      </c>
      <c r="DU139" s="25" t="str">
        <f t="shared" si="365"/>
        <v>Stage 2 firing</v>
      </c>
      <c r="DV139" s="25" t="str">
        <f t="shared" si="365"/>
        <v>Stage 2 firing</v>
      </c>
      <c r="DW139" s="25" t="str">
        <f t="shared" si="365"/>
        <v>Stage 2 firing</v>
      </c>
      <c r="DX139" s="25" t="str">
        <f t="shared" si="365"/>
        <v>Stage 2 firing</v>
      </c>
      <c r="DY139" s="25" t="str">
        <f t="shared" si="365"/>
        <v>Stage 2 firing</v>
      </c>
      <c r="DZ139" s="25" t="str">
        <f t="shared" si="365"/>
        <v>Stage 2 firing</v>
      </c>
      <c r="EA139" s="25" t="str">
        <f t="shared" si="365"/>
        <v>Stage 2 firing</v>
      </c>
      <c r="EB139" s="25" t="str">
        <f t="shared" ref="EB139:GM139" si="366">IF(AND(EA178=0,EB178=1),$A$139,EB138)</f>
        <v>Stage 2 firing</v>
      </c>
      <c r="EC139" s="25" t="str">
        <f t="shared" si="366"/>
        <v>Stage 2 firing</v>
      </c>
      <c r="ED139" s="25" t="str">
        <f t="shared" si="366"/>
        <v>Stage 2 firing</v>
      </c>
      <c r="EE139" s="25" t="str">
        <f t="shared" si="366"/>
        <v>Stage 2 firing</v>
      </c>
      <c r="EF139" s="25" t="str">
        <f t="shared" si="366"/>
        <v>Stage 2 firing</v>
      </c>
      <c r="EG139" s="25" t="str">
        <f t="shared" si="366"/>
        <v>Orbital insertion</v>
      </c>
      <c r="EH139" s="25" t="str">
        <f t="shared" si="366"/>
        <v>Payload release</v>
      </c>
      <c r="EI139" s="25" t="str">
        <f t="shared" si="366"/>
        <v>Adjusting orbit</v>
      </c>
      <c r="EJ139" s="25" t="str">
        <f t="shared" si="366"/>
        <v>Adjusting orbit</v>
      </c>
      <c r="EK139" s="25" t="str">
        <f t="shared" si="366"/>
        <v>Adjusting orbit</v>
      </c>
      <c r="EL139" s="25" t="str">
        <f t="shared" si="366"/>
        <v>Adjusting orbit</v>
      </c>
      <c r="EM139" s="25" t="str">
        <f t="shared" si="366"/>
        <v>Adjusting orbit</v>
      </c>
      <c r="EN139" s="25" t="str">
        <f t="shared" si="366"/>
        <v>Adjusting orbit</v>
      </c>
      <c r="EO139" s="25" t="str">
        <f t="shared" si="366"/>
        <v>Adjusting orbit</v>
      </c>
      <c r="EP139" s="25" t="str">
        <f t="shared" si="366"/>
        <v>Adjusting orbit</v>
      </c>
      <c r="EQ139" s="25" t="str">
        <f t="shared" si="366"/>
        <v>Adjusting orbit</v>
      </c>
      <c r="ER139" s="25" t="str">
        <f t="shared" si="366"/>
        <v>Adjusting orbit</v>
      </c>
      <c r="ES139" s="25" t="str">
        <f t="shared" si="366"/>
        <v>Adjusting orbit</v>
      </c>
      <c r="ET139" s="25" t="str">
        <f t="shared" si="366"/>
        <v>Adjusting orbit</v>
      </c>
      <c r="EU139" s="25" t="str">
        <f t="shared" si="366"/>
        <v>Adjusting orbit</v>
      </c>
      <c r="EV139" s="25" t="str">
        <f t="shared" si="366"/>
        <v>Adjusting orbit</v>
      </c>
      <c r="EW139" s="25" t="str">
        <f t="shared" si="366"/>
        <v>Adjusting orbit</v>
      </c>
      <c r="EX139" s="25" t="str">
        <f t="shared" si="366"/>
        <v>Adjusting orbit</v>
      </c>
      <c r="EY139" s="25" t="str">
        <f t="shared" si="366"/>
        <v>Adjusting orbit</v>
      </c>
      <c r="EZ139" s="25" t="str">
        <f t="shared" si="366"/>
        <v>Adjusting orbit</v>
      </c>
      <c r="FA139" s="25" t="str">
        <f t="shared" si="366"/>
        <v>Adjusting orbit</v>
      </c>
      <c r="FB139" s="25" t="str">
        <f t="shared" si="366"/>
        <v>Adjusting orbit</v>
      </c>
      <c r="FC139" s="25" t="str">
        <f t="shared" si="366"/>
        <v>Adjusting orbit</v>
      </c>
      <c r="FD139" s="25" t="str">
        <f t="shared" si="366"/>
        <v>Adjusting orbit</v>
      </c>
      <c r="FE139" s="25" t="str">
        <f t="shared" si="366"/>
        <v>In free  fall</v>
      </c>
      <c r="FF139" s="25" t="str">
        <f t="shared" si="366"/>
        <v>In free  fall</v>
      </c>
      <c r="FG139" s="25" t="str">
        <f t="shared" si="366"/>
        <v>In free  fall</v>
      </c>
      <c r="FH139" s="25" t="str">
        <f t="shared" si="366"/>
        <v>In free  fall</v>
      </c>
      <c r="FI139" s="25" t="str">
        <f t="shared" si="366"/>
        <v>In free  fall</v>
      </c>
      <c r="FJ139" s="25" t="str">
        <f t="shared" si="366"/>
        <v>In free  fall</v>
      </c>
      <c r="FK139" s="25" t="str">
        <f t="shared" si="366"/>
        <v>In free  fall</v>
      </c>
      <c r="FL139" s="25" t="str">
        <f t="shared" si="366"/>
        <v>In free  fall</v>
      </c>
      <c r="FM139" s="25" t="str">
        <f t="shared" si="366"/>
        <v>In free  fall</v>
      </c>
      <c r="FN139" s="25" t="str">
        <f t="shared" si="366"/>
        <v>In free  fall</v>
      </c>
      <c r="FO139" s="25" t="str">
        <f t="shared" si="366"/>
        <v>In free  fall</v>
      </c>
      <c r="FP139" s="25" t="str">
        <f t="shared" si="366"/>
        <v>In free  fall</v>
      </c>
      <c r="FQ139" s="25" t="str">
        <f t="shared" si="366"/>
        <v>In free  fall</v>
      </c>
      <c r="FR139" s="25" t="str">
        <f t="shared" si="366"/>
        <v>In free  fall</v>
      </c>
      <c r="FS139" s="25" t="str">
        <f t="shared" si="366"/>
        <v>In free  fall</v>
      </c>
      <c r="FT139" s="25" t="str">
        <f t="shared" si="366"/>
        <v>In free  fall</v>
      </c>
      <c r="FU139" s="25" t="str">
        <f t="shared" si="366"/>
        <v>In free  fall</v>
      </c>
      <c r="FV139" s="25" t="str">
        <f t="shared" si="366"/>
        <v>In free  fall</v>
      </c>
      <c r="FW139" s="25" t="str">
        <f t="shared" si="366"/>
        <v>In free  fall</v>
      </c>
      <c r="FX139" s="25" t="str">
        <f t="shared" si="366"/>
        <v>In free  fall</v>
      </c>
      <c r="FY139" s="25" t="str">
        <f t="shared" si="366"/>
        <v>In free  fall</v>
      </c>
      <c r="FZ139" s="25" t="str">
        <f t="shared" si="366"/>
        <v>In free  fall</v>
      </c>
      <c r="GA139" s="25" t="str">
        <f t="shared" si="366"/>
        <v>In free  fall</v>
      </c>
      <c r="GB139" s="25" t="str">
        <f t="shared" si="366"/>
        <v>In free  fall</v>
      </c>
      <c r="GC139" s="25" t="str">
        <f t="shared" si="366"/>
        <v>In free  fall</v>
      </c>
      <c r="GD139" s="25" t="str">
        <f t="shared" si="366"/>
        <v>In free  fall</v>
      </c>
      <c r="GE139" s="25" t="str">
        <f t="shared" si="366"/>
        <v>In free  fall</v>
      </c>
      <c r="GF139" s="25" t="str">
        <f t="shared" si="366"/>
        <v>In free  fall</v>
      </c>
      <c r="GG139" s="25" t="str">
        <f t="shared" si="366"/>
        <v>In free  fall</v>
      </c>
      <c r="GH139" s="25" t="str">
        <f t="shared" si="366"/>
        <v>In free  fall</v>
      </c>
      <c r="GI139" s="25" t="str">
        <f t="shared" si="366"/>
        <v>In free  fall</v>
      </c>
      <c r="GJ139" s="25" t="str">
        <f t="shared" si="366"/>
        <v>In free  fall</v>
      </c>
      <c r="GK139" s="25" t="str">
        <f t="shared" si="366"/>
        <v>In free  fall</v>
      </c>
      <c r="GL139" s="25" t="str">
        <f t="shared" si="366"/>
        <v>In free  fall</v>
      </c>
      <c r="GM139" s="25" t="str">
        <f t="shared" si="366"/>
        <v>In free  fall</v>
      </c>
      <c r="GN139" s="25" t="str">
        <f t="shared" ref="GN139:IR139" si="367">IF(AND(GM178=0,GN178=1),$A$139,GN138)</f>
        <v>In free  fall</v>
      </c>
      <c r="GO139" s="25" t="str">
        <f t="shared" si="367"/>
        <v>In free  fall</v>
      </c>
      <c r="GP139" s="25" t="str">
        <f t="shared" si="367"/>
        <v>In free  fall</v>
      </c>
      <c r="GQ139" s="25" t="str">
        <f t="shared" si="367"/>
        <v>In free  fall</v>
      </c>
      <c r="GR139" s="25" t="str">
        <f t="shared" si="367"/>
        <v>In free  fall</v>
      </c>
      <c r="GS139" s="25" t="str">
        <f t="shared" si="367"/>
        <v>In free  fall</v>
      </c>
      <c r="GT139" s="25" t="str">
        <f t="shared" si="367"/>
        <v>In free  fall</v>
      </c>
      <c r="GU139" s="25" t="str">
        <f t="shared" si="367"/>
        <v>In free  fall</v>
      </c>
      <c r="GV139" s="25" t="str">
        <f t="shared" si="367"/>
        <v>In free  fall</v>
      </c>
      <c r="GW139" s="25" t="str">
        <f t="shared" si="367"/>
        <v>In free  fall</v>
      </c>
      <c r="GX139" s="25" t="str">
        <f t="shared" si="367"/>
        <v>In free  fall</v>
      </c>
      <c r="GY139" s="25" t="str">
        <f t="shared" si="367"/>
        <v>In free  fall</v>
      </c>
      <c r="GZ139" s="25" t="str">
        <f t="shared" si="367"/>
        <v>In free  fall</v>
      </c>
      <c r="HA139" s="25" t="str">
        <f t="shared" si="367"/>
        <v>In free  fall</v>
      </c>
      <c r="HB139" s="25" t="str">
        <f t="shared" si="367"/>
        <v>In free  fall</v>
      </c>
      <c r="HC139" s="25" t="str">
        <f t="shared" si="367"/>
        <v>In free  fall</v>
      </c>
      <c r="HD139" s="25" t="str">
        <f t="shared" si="367"/>
        <v>In free  fall</v>
      </c>
      <c r="HE139" s="25" t="str">
        <f t="shared" si="367"/>
        <v>In free  fall</v>
      </c>
      <c r="HF139" s="25" t="str">
        <f t="shared" si="367"/>
        <v>In free  fall</v>
      </c>
      <c r="HG139" s="25" t="str">
        <f t="shared" si="367"/>
        <v>In free  fall</v>
      </c>
      <c r="HH139" s="25" t="str">
        <f t="shared" si="367"/>
        <v>In free  fall</v>
      </c>
      <c r="HI139" s="25" t="str">
        <f t="shared" si="367"/>
        <v>In free  fall</v>
      </c>
      <c r="HJ139" s="25" t="str">
        <f t="shared" si="367"/>
        <v>In free  fall</v>
      </c>
      <c r="HK139" s="25" t="str">
        <f t="shared" si="367"/>
        <v>In free  fall</v>
      </c>
      <c r="HL139" s="25" t="str">
        <f t="shared" si="367"/>
        <v>In free  fall</v>
      </c>
      <c r="HM139" s="25" t="str">
        <f t="shared" si="367"/>
        <v>In free  fall</v>
      </c>
      <c r="HN139" s="25" t="str">
        <f t="shared" si="367"/>
        <v>In free  fall</v>
      </c>
      <c r="HO139" s="25" t="str">
        <f t="shared" si="367"/>
        <v>In free  fall</v>
      </c>
      <c r="HP139" s="25" t="str">
        <f t="shared" si="367"/>
        <v>In free  fall</v>
      </c>
      <c r="HQ139" s="25" t="str">
        <f t="shared" si="367"/>
        <v>In free  fall</v>
      </c>
      <c r="HR139" s="25" t="str">
        <f t="shared" si="367"/>
        <v>In free  fall</v>
      </c>
      <c r="HS139" s="25" t="str">
        <f t="shared" si="367"/>
        <v>In free  fall</v>
      </c>
      <c r="HT139" s="25" t="str">
        <f t="shared" si="367"/>
        <v>In free  fall</v>
      </c>
      <c r="HU139" s="25" t="str">
        <f t="shared" si="367"/>
        <v>In free  fall</v>
      </c>
      <c r="HV139" s="25" t="str">
        <f t="shared" si="367"/>
        <v>In free  fall</v>
      </c>
      <c r="HW139" s="25" t="str">
        <f t="shared" si="367"/>
        <v>In free  fall</v>
      </c>
      <c r="HX139" s="25" t="str">
        <f t="shared" si="367"/>
        <v>In free  fall</v>
      </c>
      <c r="HY139" s="25" t="str">
        <f t="shared" si="367"/>
        <v>In free  fall</v>
      </c>
      <c r="HZ139" s="25" t="str">
        <f t="shared" si="367"/>
        <v>In free  fall</v>
      </c>
      <c r="IA139" s="25" t="str">
        <f t="shared" si="367"/>
        <v>In free  fall</v>
      </c>
      <c r="IB139" s="25" t="str">
        <f t="shared" si="367"/>
        <v>In free  fall</v>
      </c>
      <c r="IC139" s="25" t="str">
        <f t="shared" si="367"/>
        <v>In free  fall</v>
      </c>
      <c r="ID139" s="25" t="str">
        <f t="shared" si="367"/>
        <v>In free  fall</v>
      </c>
      <c r="IE139" s="25" t="str">
        <f t="shared" si="367"/>
        <v>In free  fall</v>
      </c>
      <c r="IF139" s="25" t="str">
        <f t="shared" si="367"/>
        <v>In free  fall</v>
      </c>
      <c r="IG139" s="25" t="str">
        <f t="shared" si="367"/>
        <v>In free  fall</v>
      </c>
      <c r="IH139" s="25" t="str">
        <f t="shared" si="367"/>
        <v>In free  fall</v>
      </c>
      <c r="II139" s="25" t="str">
        <f t="shared" si="367"/>
        <v>In free  fall</v>
      </c>
      <c r="IJ139" s="25" t="str">
        <f t="shared" si="367"/>
        <v>In free  fall</v>
      </c>
      <c r="IK139" s="25" t="str">
        <f t="shared" si="367"/>
        <v>In free  fall</v>
      </c>
      <c r="IL139" s="25" t="str">
        <f t="shared" si="367"/>
        <v>In free  fall</v>
      </c>
      <c r="IM139" s="25" t="str">
        <f t="shared" si="367"/>
        <v>In free  fall</v>
      </c>
      <c r="IN139" s="25" t="str">
        <f t="shared" si="367"/>
        <v>In free  fall</v>
      </c>
      <c r="IO139" s="25" t="str">
        <f t="shared" si="367"/>
        <v>In free  fall</v>
      </c>
      <c r="IP139" s="25" t="str">
        <f t="shared" si="367"/>
        <v>In free  fall</v>
      </c>
      <c r="IQ139" s="25" t="str">
        <f t="shared" si="367"/>
        <v>In free  fall</v>
      </c>
      <c r="IR139" s="232" t="str">
        <f t="shared" si="367"/>
        <v>In free  fall</v>
      </c>
    </row>
    <row r="140" spans="1:252" s="7" customFormat="1" hidden="1" x14ac:dyDescent="0.25">
      <c r="A140" s="164" t="s">
        <v>22</v>
      </c>
      <c r="B140" s="44"/>
      <c r="C140" s="233" t="str">
        <f>IF(C147=1,$A$140,C139)</f>
        <v>Liftoff</v>
      </c>
      <c r="D140" s="233" t="str">
        <f t="shared" ref="D140:BO140" si="368">IF(D147=1,$A$140,D139)</f>
        <v>Stage 1 firing</v>
      </c>
      <c r="E140" s="233" t="str">
        <f t="shared" si="368"/>
        <v>Stage 1 firing</v>
      </c>
      <c r="F140" s="233" t="str">
        <f t="shared" si="368"/>
        <v>Stage 1 firing</v>
      </c>
      <c r="G140" s="233" t="str">
        <f t="shared" si="368"/>
        <v>Stage 1 firing</v>
      </c>
      <c r="H140" s="233" t="str">
        <f t="shared" si="368"/>
        <v>Stage 1 firing</v>
      </c>
      <c r="I140" s="233" t="str">
        <f t="shared" si="368"/>
        <v>Stage 1 firing</v>
      </c>
      <c r="J140" s="233" t="str">
        <f t="shared" si="368"/>
        <v>Stage 1 firing</v>
      </c>
      <c r="K140" s="233" t="str">
        <f t="shared" si="368"/>
        <v>Stage 1 firing</v>
      </c>
      <c r="L140" s="233" t="str">
        <f t="shared" si="368"/>
        <v>Stage 1 firing</v>
      </c>
      <c r="M140" s="233" t="str">
        <f t="shared" si="368"/>
        <v>Stage 1 firing</v>
      </c>
      <c r="N140" s="233" t="str">
        <f t="shared" si="368"/>
        <v>Stage 1 firing</v>
      </c>
      <c r="O140" s="233" t="str">
        <f t="shared" si="368"/>
        <v>Stage 1 firing</v>
      </c>
      <c r="P140" s="233" t="str">
        <f t="shared" si="368"/>
        <v>Stage 1 firing</v>
      </c>
      <c r="Q140" s="233" t="str">
        <f t="shared" si="368"/>
        <v>Stage 1 firing</v>
      </c>
      <c r="R140" s="233" t="str">
        <f t="shared" si="368"/>
        <v>Stage 1 firing</v>
      </c>
      <c r="S140" s="233" t="str">
        <f t="shared" si="368"/>
        <v>Stage 1 firing</v>
      </c>
      <c r="T140" s="233" t="str">
        <f t="shared" si="368"/>
        <v>Stage 1 firing</v>
      </c>
      <c r="U140" s="233" t="str">
        <f t="shared" si="368"/>
        <v>Stage 1 firing</v>
      </c>
      <c r="V140" s="233" t="str">
        <f t="shared" si="368"/>
        <v>Stage 1 firing</v>
      </c>
      <c r="W140" s="233" t="str">
        <f t="shared" si="368"/>
        <v>Stage 1 firing</v>
      </c>
      <c r="X140" s="233" t="str">
        <f t="shared" si="368"/>
        <v>Stage 1 firing</v>
      </c>
      <c r="Y140" s="233" t="str">
        <f t="shared" si="368"/>
        <v>Stage 1 firing</v>
      </c>
      <c r="Z140" s="233" t="str">
        <f t="shared" si="368"/>
        <v>Stage 1 firing</v>
      </c>
      <c r="AA140" s="233" t="str">
        <f t="shared" si="368"/>
        <v>Stage 1 firing</v>
      </c>
      <c r="AB140" s="233" t="str">
        <f t="shared" si="368"/>
        <v>Stage 1 firing</v>
      </c>
      <c r="AC140" s="233" t="str">
        <f t="shared" si="368"/>
        <v>Stage 1 firing</v>
      </c>
      <c r="AD140" s="233" t="str">
        <f t="shared" si="368"/>
        <v>Stage 1 firing</v>
      </c>
      <c r="AE140" s="233" t="str">
        <f t="shared" si="368"/>
        <v>Stage 1 firing</v>
      </c>
      <c r="AF140" s="233" t="str">
        <f t="shared" si="368"/>
        <v>Stage 1 firing</v>
      </c>
      <c r="AG140" s="233" t="str">
        <f t="shared" si="368"/>
        <v>Stage 1 firing</v>
      </c>
      <c r="AH140" s="233" t="str">
        <f t="shared" si="368"/>
        <v>Stage 1 firing</v>
      </c>
      <c r="AI140" s="233" t="str">
        <f t="shared" si="368"/>
        <v>Stage 1 firing</v>
      </c>
      <c r="AJ140" s="233" t="str">
        <f t="shared" si="368"/>
        <v>Stage 1 firing</v>
      </c>
      <c r="AK140" s="233" t="str">
        <f t="shared" si="368"/>
        <v>Stage 1 firing</v>
      </c>
      <c r="AL140" s="233" t="str">
        <f t="shared" si="368"/>
        <v>Stage 1 firing</v>
      </c>
      <c r="AM140" s="233" t="str">
        <f t="shared" si="368"/>
        <v>Stage 1 firing</v>
      </c>
      <c r="AN140" s="233" t="str">
        <f t="shared" si="368"/>
        <v>Stage 1 firing</v>
      </c>
      <c r="AO140" s="233" t="str">
        <f t="shared" si="368"/>
        <v>Stage 1 firing</v>
      </c>
      <c r="AP140" s="233" t="str">
        <f t="shared" si="368"/>
        <v>Stage 1 firing</v>
      </c>
      <c r="AQ140" s="233" t="str">
        <f t="shared" si="368"/>
        <v>Stage 1 firing</v>
      </c>
      <c r="AR140" s="233" t="str">
        <f t="shared" si="368"/>
        <v>Stage 1 firing</v>
      </c>
      <c r="AS140" s="233" t="str">
        <f t="shared" si="368"/>
        <v>Stage 1 firing</v>
      </c>
      <c r="AT140" s="233" t="str">
        <f t="shared" si="368"/>
        <v>Stage 1 firing</v>
      </c>
      <c r="AU140" s="233" t="str">
        <f t="shared" si="368"/>
        <v>Stage 1 firing</v>
      </c>
      <c r="AV140" s="233" t="str">
        <f t="shared" si="368"/>
        <v>Stage 1 firing</v>
      </c>
      <c r="AW140" s="233" t="str">
        <f t="shared" si="368"/>
        <v>Stage 1 firing</v>
      </c>
      <c r="AX140" s="233" t="str">
        <f t="shared" si="368"/>
        <v>Stage 1 firing</v>
      </c>
      <c r="AY140" s="233" t="str">
        <f t="shared" si="368"/>
        <v>Stage 1 firing</v>
      </c>
      <c r="AZ140" s="233" t="str">
        <f t="shared" si="368"/>
        <v>Stage 1 firing</v>
      </c>
      <c r="BA140" s="233" t="str">
        <f t="shared" si="368"/>
        <v>Stage 1 firing</v>
      </c>
      <c r="BB140" s="233" t="str">
        <f t="shared" si="368"/>
        <v>Stage 1 firing</v>
      </c>
      <c r="BC140" s="233" t="str">
        <f t="shared" si="368"/>
        <v>Staging</v>
      </c>
      <c r="BD140" s="233" t="str">
        <f t="shared" si="368"/>
        <v>In free  fall</v>
      </c>
      <c r="BE140" s="233" t="str">
        <f t="shared" si="368"/>
        <v>In free  fall</v>
      </c>
      <c r="BF140" s="233" t="str">
        <f t="shared" si="368"/>
        <v>In free  fall</v>
      </c>
      <c r="BG140" s="233" t="str">
        <f t="shared" si="368"/>
        <v>In free  fall</v>
      </c>
      <c r="BH140" s="233" t="str">
        <f t="shared" si="368"/>
        <v>In free  fall</v>
      </c>
      <c r="BI140" s="233" t="str">
        <f t="shared" si="368"/>
        <v>In free  fall</v>
      </c>
      <c r="BJ140" s="233" t="str">
        <f t="shared" si="368"/>
        <v>In free  fall</v>
      </c>
      <c r="BK140" s="233" t="str">
        <f t="shared" si="368"/>
        <v>In free  fall</v>
      </c>
      <c r="BL140" s="233" t="str">
        <f t="shared" si="368"/>
        <v>In free  fall</v>
      </c>
      <c r="BM140" s="233" t="str">
        <f t="shared" si="368"/>
        <v>Stage 2 firing</v>
      </c>
      <c r="BN140" s="233" t="str">
        <f t="shared" si="368"/>
        <v>Stage 2 firing</v>
      </c>
      <c r="BO140" s="233" t="str">
        <f t="shared" si="368"/>
        <v>Stage 2 firing</v>
      </c>
      <c r="BP140" s="233" t="str">
        <f t="shared" ref="BP140:EA140" si="369">IF(BP147=1,$A$140,BP139)</f>
        <v>Stage 2 firing</v>
      </c>
      <c r="BQ140" s="233" t="str">
        <f t="shared" si="369"/>
        <v>Stage 2 firing</v>
      </c>
      <c r="BR140" s="233" t="str">
        <f t="shared" si="369"/>
        <v>Stage 2 firing</v>
      </c>
      <c r="BS140" s="233" t="str">
        <f t="shared" si="369"/>
        <v>Stage 2 firing</v>
      </c>
      <c r="BT140" s="233" t="str">
        <f t="shared" si="369"/>
        <v>Stage 2 firing</v>
      </c>
      <c r="BU140" s="233" t="str">
        <f t="shared" si="369"/>
        <v>Stage 2 firing</v>
      </c>
      <c r="BV140" s="233" t="str">
        <f t="shared" si="369"/>
        <v>Stage 2 firing</v>
      </c>
      <c r="BW140" s="233" t="str">
        <f t="shared" si="369"/>
        <v>Stage 2 firing</v>
      </c>
      <c r="BX140" s="233" t="str">
        <f t="shared" si="369"/>
        <v>Stage 2 firing</v>
      </c>
      <c r="BY140" s="233" t="str">
        <f t="shared" si="369"/>
        <v>Stage 2 firing</v>
      </c>
      <c r="BZ140" s="233" t="str">
        <f t="shared" si="369"/>
        <v>Stage 2 firing</v>
      </c>
      <c r="CA140" s="233" t="str">
        <f t="shared" si="369"/>
        <v>Stage 2 firing</v>
      </c>
      <c r="CB140" s="233" t="str">
        <f t="shared" si="369"/>
        <v>Stage 2 firing</v>
      </c>
      <c r="CC140" s="233" t="str">
        <f t="shared" si="369"/>
        <v>Stage 2 firing</v>
      </c>
      <c r="CD140" s="233" t="str">
        <f t="shared" si="369"/>
        <v>Stage 2 firing</v>
      </c>
      <c r="CE140" s="233" t="str">
        <f t="shared" si="369"/>
        <v>Stage 2 firing</v>
      </c>
      <c r="CF140" s="233" t="str">
        <f t="shared" si="369"/>
        <v>Stage 2 firing</v>
      </c>
      <c r="CG140" s="233" t="str">
        <f t="shared" si="369"/>
        <v>Stage 2 firing</v>
      </c>
      <c r="CH140" s="233" t="str">
        <f t="shared" si="369"/>
        <v>Stage 2 firing</v>
      </c>
      <c r="CI140" s="233" t="str">
        <f t="shared" si="369"/>
        <v>Stage 2 firing</v>
      </c>
      <c r="CJ140" s="233" t="str">
        <f t="shared" si="369"/>
        <v>Stage 2 firing</v>
      </c>
      <c r="CK140" s="233" t="str">
        <f t="shared" si="369"/>
        <v>Stage 2 firing</v>
      </c>
      <c r="CL140" s="233" t="str">
        <f t="shared" si="369"/>
        <v>Stage 2 firing</v>
      </c>
      <c r="CM140" s="233" t="str">
        <f t="shared" si="369"/>
        <v>Stage 2 firing</v>
      </c>
      <c r="CN140" s="233" t="str">
        <f t="shared" si="369"/>
        <v>Stage 2 firing</v>
      </c>
      <c r="CO140" s="233" t="str">
        <f t="shared" si="369"/>
        <v>Stage 2 firing</v>
      </c>
      <c r="CP140" s="233" t="str">
        <f t="shared" si="369"/>
        <v>Stage 2 firing</v>
      </c>
      <c r="CQ140" s="233" t="str">
        <f t="shared" si="369"/>
        <v>Stage 2 firing</v>
      </c>
      <c r="CR140" s="233" t="str">
        <f t="shared" si="369"/>
        <v>Stage 2 firing</v>
      </c>
      <c r="CS140" s="233" t="str">
        <f t="shared" si="369"/>
        <v>Stage 2 firing</v>
      </c>
      <c r="CT140" s="233" t="str">
        <f t="shared" si="369"/>
        <v>Stage 2 firing</v>
      </c>
      <c r="CU140" s="233" t="str">
        <f t="shared" si="369"/>
        <v>Stage 2 firing</v>
      </c>
      <c r="CV140" s="233" t="str">
        <f t="shared" si="369"/>
        <v>Stage 2 firing</v>
      </c>
      <c r="CW140" s="233" t="str">
        <f t="shared" si="369"/>
        <v>Stage 2 firing</v>
      </c>
      <c r="CX140" s="233" t="str">
        <f t="shared" si="369"/>
        <v>Stage 2 firing</v>
      </c>
      <c r="CY140" s="233" t="str">
        <f t="shared" si="369"/>
        <v>Stage 2 firing</v>
      </c>
      <c r="CZ140" s="233" t="str">
        <f t="shared" si="369"/>
        <v>Stage 2 firing</v>
      </c>
      <c r="DA140" s="233" t="str">
        <f t="shared" si="369"/>
        <v>Stage 2 firing</v>
      </c>
      <c r="DB140" s="233" t="str">
        <f t="shared" si="369"/>
        <v>Stage 2 firing</v>
      </c>
      <c r="DC140" s="233" t="str">
        <f t="shared" si="369"/>
        <v>Stage 2 firing</v>
      </c>
      <c r="DD140" s="233" t="str">
        <f t="shared" si="369"/>
        <v>Stage 2 firing</v>
      </c>
      <c r="DE140" s="233" t="str">
        <f t="shared" si="369"/>
        <v>Stage 2 firing</v>
      </c>
      <c r="DF140" s="233" t="str">
        <f t="shared" si="369"/>
        <v>Stage 2 firing</v>
      </c>
      <c r="DG140" s="233" t="str">
        <f t="shared" si="369"/>
        <v>Stage 2 firing</v>
      </c>
      <c r="DH140" s="233" t="str">
        <f t="shared" si="369"/>
        <v>Stage 2 firing</v>
      </c>
      <c r="DI140" s="233" t="str">
        <f t="shared" si="369"/>
        <v>Stage 2 firing</v>
      </c>
      <c r="DJ140" s="233" t="str">
        <f t="shared" si="369"/>
        <v>Stage 2 firing</v>
      </c>
      <c r="DK140" s="233" t="str">
        <f t="shared" si="369"/>
        <v>Stage 2 firing</v>
      </c>
      <c r="DL140" s="233" t="str">
        <f t="shared" si="369"/>
        <v>Stage 2 firing</v>
      </c>
      <c r="DM140" s="233" t="str">
        <f t="shared" si="369"/>
        <v>Stage 2 firing</v>
      </c>
      <c r="DN140" s="233" t="str">
        <f t="shared" si="369"/>
        <v>Stage 2 firing</v>
      </c>
      <c r="DO140" s="233" t="str">
        <f t="shared" si="369"/>
        <v>Stage 2 firing</v>
      </c>
      <c r="DP140" s="233" t="str">
        <f t="shared" si="369"/>
        <v>Stage 2 firing</v>
      </c>
      <c r="DQ140" s="233" t="str">
        <f t="shared" si="369"/>
        <v>Stage 2 firing</v>
      </c>
      <c r="DR140" s="233" t="str">
        <f t="shared" si="369"/>
        <v>Stage 2 firing</v>
      </c>
      <c r="DS140" s="233" t="str">
        <f t="shared" si="369"/>
        <v>Stage 2 firing</v>
      </c>
      <c r="DT140" s="233" t="str">
        <f t="shared" si="369"/>
        <v>Stage 2 firing</v>
      </c>
      <c r="DU140" s="233" t="str">
        <f t="shared" si="369"/>
        <v>Stage 2 firing</v>
      </c>
      <c r="DV140" s="233" t="str">
        <f t="shared" si="369"/>
        <v>Stage 2 firing</v>
      </c>
      <c r="DW140" s="233" t="str">
        <f t="shared" si="369"/>
        <v>Stage 2 firing</v>
      </c>
      <c r="DX140" s="233" t="str">
        <f t="shared" si="369"/>
        <v>Stage 2 firing</v>
      </c>
      <c r="DY140" s="233" t="str">
        <f t="shared" si="369"/>
        <v>Stage 2 firing</v>
      </c>
      <c r="DZ140" s="233" t="str">
        <f t="shared" si="369"/>
        <v>Stage 2 firing</v>
      </c>
      <c r="EA140" s="233" t="str">
        <f t="shared" si="369"/>
        <v>Stage 2 firing</v>
      </c>
      <c r="EB140" s="233" t="str">
        <f t="shared" ref="EB140:GM140" si="370">IF(EB147=1,$A$140,EB139)</f>
        <v>Stage 2 firing</v>
      </c>
      <c r="EC140" s="233" t="str">
        <f t="shared" si="370"/>
        <v>Stage 2 firing</v>
      </c>
      <c r="ED140" s="233" t="str">
        <f t="shared" si="370"/>
        <v>Stage 2 firing</v>
      </c>
      <c r="EE140" s="233" t="str">
        <f t="shared" si="370"/>
        <v>Stage 2 firing</v>
      </c>
      <c r="EF140" s="233" t="str">
        <f t="shared" si="370"/>
        <v>Stage 2 firing</v>
      </c>
      <c r="EG140" s="233" t="str">
        <f t="shared" si="370"/>
        <v>Orbital insertion</v>
      </c>
      <c r="EH140" s="233" t="str">
        <f t="shared" si="370"/>
        <v>Payload release</v>
      </c>
      <c r="EI140" s="233" t="str">
        <f t="shared" si="370"/>
        <v>Adjusting orbit</v>
      </c>
      <c r="EJ140" s="233" t="str">
        <f t="shared" si="370"/>
        <v>Adjusting orbit</v>
      </c>
      <c r="EK140" s="233" t="str">
        <f t="shared" si="370"/>
        <v>Adjusting orbit</v>
      </c>
      <c r="EL140" s="233" t="str">
        <f t="shared" si="370"/>
        <v>Adjusting orbit</v>
      </c>
      <c r="EM140" s="233" t="str">
        <f t="shared" si="370"/>
        <v>Adjusting orbit</v>
      </c>
      <c r="EN140" s="233" t="str">
        <f t="shared" si="370"/>
        <v>Adjusting orbit</v>
      </c>
      <c r="EO140" s="233" t="str">
        <f t="shared" si="370"/>
        <v>Adjusting orbit</v>
      </c>
      <c r="EP140" s="233" t="str">
        <f t="shared" si="370"/>
        <v>Adjusting orbit</v>
      </c>
      <c r="EQ140" s="233" t="str">
        <f t="shared" si="370"/>
        <v>Adjusting orbit</v>
      </c>
      <c r="ER140" s="233" t="str">
        <f t="shared" si="370"/>
        <v>Adjusting orbit</v>
      </c>
      <c r="ES140" s="233" t="str">
        <f t="shared" si="370"/>
        <v>Adjusting orbit</v>
      </c>
      <c r="ET140" s="233" t="str">
        <f t="shared" si="370"/>
        <v>Adjusting orbit</v>
      </c>
      <c r="EU140" s="233" t="str">
        <f t="shared" si="370"/>
        <v>Adjusting orbit</v>
      </c>
      <c r="EV140" s="233" t="str">
        <f t="shared" si="370"/>
        <v>Adjusting orbit</v>
      </c>
      <c r="EW140" s="233" t="str">
        <f t="shared" si="370"/>
        <v>Adjusting orbit</v>
      </c>
      <c r="EX140" s="233" t="str">
        <f t="shared" si="370"/>
        <v>Adjusting orbit</v>
      </c>
      <c r="EY140" s="233" t="str">
        <f t="shared" si="370"/>
        <v>Adjusting orbit</v>
      </c>
      <c r="EZ140" s="233" t="str">
        <f t="shared" si="370"/>
        <v>Adjusting orbit</v>
      </c>
      <c r="FA140" s="233" t="str">
        <f t="shared" si="370"/>
        <v>Adjusting orbit</v>
      </c>
      <c r="FB140" s="233" t="str">
        <f t="shared" si="370"/>
        <v>Adjusting orbit</v>
      </c>
      <c r="FC140" s="233" t="str">
        <f t="shared" si="370"/>
        <v>Adjusting orbit</v>
      </c>
      <c r="FD140" s="233" t="str">
        <f t="shared" si="370"/>
        <v>Adjusting orbit</v>
      </c>
      <c r="FE140" s="233" t="str">
        <f t="shared" si="370"/>
        <v>In free  fall</v>
      </c>
      <c r="FF140" s="233" t="str">
        <f t="shared" si="370"/>
        <v>In free  fall</v>
      </c>
      <c r="FG140" s="233" t="str">
        <f t="shared" si="370"/>
        <v>In free  fall</v>
      </c>
      <c r="FH140" s="233" t="str">
        <f t="shared" si="370"/>
        <v>In free  fall</v>
      </c>
      <c r="FI140" s="233" t="str">
        <f t="shared" si="370"/>
        <v>In free  fall</v>
      </c>
      <c r="FJ140" s="233" t="str">
        <f t="shared" si="370"/>
        <v>In free  fall</v>
      </c>
      <c r="FK140" s="233" t="str">
        <f t="shared" si="370"/>
        <v>In free  fall</v>
      </c>
      <c r="FL140" s="233" t="str">
        <f t="shared" si="370"/>
        <v>In free  fall</v>
      </c>
      <c r="FM140" s="233" t="str">
        <f t="shared" si="370"/>
        <v>In free  fall</v>
      </c>
      <c r="FN140" s="233" t="str">
        <f t="shared" si="370"/>
        <v>In free  fall</v>
      </c>
      <c r="FO140" s="233" t="str">
        <f t="shared" si="370"/>
        <v>In free  fall</v>
      </c>
      <c r="FP140" s="233" t="str">
        <f t="shared" si="370"/>
        <v>In free  fall</v>
      </c>
      <c r="FQ140" s="233" t="str">
        <f t="shared" si="370"/>
        <v>In free  fall</v>
      </c>
      <c r="FR140" s="233" t="str">
        <f t="shared" si="370"/>
        <v>In free  fall</v>
      </c>
      <c r="FS140" s="233" t="str">
        <f t="shared" si="370"/>
        <v>In free  fall</v>
      </c>
      <c r="FT140" s="233" t="str">
        <f t="shared" si="370"/>
        <v>In free  fall</v>
      </c>
      <c r="FU140" s="233" t="str">
        <f t="shared" si="370"/>
        <v>In free  fall</v>
      </c>
      <c r="FV140" s="233" t="str">
        <f t="shared" si="370"/>
        <v>In free  fall</v>
      </c>
      <c r="FW140" s="233" t="str">
        <f t="shared" si="370"/>
        <v>In free  fall</v>
      </c>
      <c r="FX140" s="233" t="str">
        <f t="shared" si="370"/>
        <v>In free  fall</v>
      </c>
      <c r="FY140" s="233" t="str">
        <f t="shared" si="370"/>
        <v>In free  fall</v>
      </c>
      <c r="FZ140" s="233" t="str">
        <f t="shared" si="370"/>
        <v>In free  fall</v>
      </c>
      <c r="GA140" s="233" t="str">
        <f t="shared" si="370"/>
        <v>In free  fall</v>
      </c>
      <c r="GB140" s="233" t="str">
        <f t="shared" si="370"/>
        <v>In free  fall</v>
      </c>
      <c r="GC140" s="233" t="str">
        <f t="shared" si="370"/>
        <v>In free  fall</v>
      </c>
      <c r="GD140" s="233" t="str">
        <f t="shared" si="370"/>
        <v>In free  fall</v>
      </c>
      <c r="GE140" s="233" t="str">
        <f t="shared" si="370"/>
        <v>In free  fall</v>
      </c>
      <c r="GF140" s="233" t="str">
        <f t="shared" si="370"/>
        <v>In free  fall</v>
      </c>
      <c r="GG140" s="233" t="str">
        <f t="shared" si="370"/>
        <v>In free  fall</v>
      </c>
      <c r="GH140" s="233" t="str">
        <f t="shared" si="370"/>
        <v>In free  fall</v>
      </c>
      <c r="GI140" s="233" t="str">
        <f t="shared" si="370"/>
        <v>In free  fall</v>
      </c>
      <c r="GJ140" s="233" t="str">
        <f t="shared" si="370"/>
        <v>In free  fall</v>
      </c>
      <c r="GK140" s="233" t="str">
        <f t="shared" si="370"/>
        <v>In free  fall</v>
      </c>
      <c r="GL140" s="233" t="str">
        <f t="shared" si="370"/>
        <v>In free  fall</v>
      </c>
      <c r="GM140" s="233" t="str">
        <f t="shared" si="370"/>
        <v>In free  fall</v>
      </c>
      <c r="GN140" s="233" t="str">
        <f t="shared" ref="GN140:IR140" si="371">IF(GN147=1,$A$140,GN139)</f>
        <v>In free  fall</v>
      </c>
      <c r="GO140" s="233" t="str">
        <f t="shared" si="371"/>
        <v>In free  fall</v>
      </c>
      <c r="GP140" s="233" t="str">
        <f t="shared" si="371"/>
        <v>In free  fall</v>
      </c>
      <c r="GQ140" s="233" t="str">
        <f t="shared" si="371"/>
        <v>In free  fall</v>
      </c>
      <c r="GR140" s="233" t="str">
        <f t="shared" si="371"/>
        <v>In free  fall</v>
      </c>
      <c r="GS140" s="233" t="str">
        <f t="shared" si="371"/>
        <v>In free  fall</v>
      </c>
      <c r="GT140" s="233" t="str">
        <f t="shared" si="371"/>
        <v>In free  fall</v>
      </c>
      <c r="GU140" s="233" t="str">
        <f t="shared" si="371"/>
        <v>In free  fall</v>
      </c>
      <c r="GV140" s="233" t="str">
        <f t="shared" si="371"/>
        <v>In free  fall</v>
      </c>
      <c r="GW140" s="233" t="str">
        <f t="shared" si="371"/>
        <v>In free  fall</v>
      </c>
      <c r="GX140" s="233" t="str">
        <f t="shared" si="371"/>
        <v>In free  fall</v>
      </c>
      <c r="GY140" s="233" t="str">
        <f t="shared" si="371"/>
        <v>In free  fall</v>
      </c>
      <c r="GZ140" s="233" t="str">
        <f t="shared" si="371"/>
        <v>In free  fall</v>
      </c>
      <c r="HA140" s="233" t="str">
        <f t="shared" si="371"/>
        <v>In free  fall</v>
      </c>
      <c r="HB140" s="233" t="str">
        <f t="shared" si="371"/>
        <v>In free  fall</v>
      </c>
      <c r="HC140" s="233" t="str">
        <f t="shared" si="371"/>
        <v>In free  fall</v>
      </c>
      <c r="HD140" s="233" t="str">
        <f t="shared" si="371"/>
        <v>In free  fall</v>
      </c>
      <c r="HE140" s="233" t="str">
        <f t="shared" si="371"/>
        <v>In free  fall</v>
      </c>
      <c r="HF140" s="233" t="str">
        <f t="shared" si="371"/>
        <v>In free  fall</v>
      </c>
      <c r="HG140" s="233" t="str">
        <f t="shared" si="371"/>
        <v>In free  fall</v>
      </c>
      <c r="HH140" s="233" t="str">
        <f t="shared" si="371"/>
        <v>In free  fall</v>
      </c>
      <c r="HI140" s="233" t="str">
        <f t="shared" si="371"/>
        <v>In free  fall</v>
      </c>
      <c r="HJ140" s="233" t="str">
        <f t="shared" si="371"/>
        <v>In free  fall</v>
      </c>
      <c r="HK140" s="233" t="str">
        <f t="shared" si="371"/>
        <v>In free  fall</v>
      </c>
      <c r="HL140" s="233" t="str">
        <f t="shared" si="371"/>
        <v>In free  fall</v>
      </c>
      <c r="HM140" s="233" t="str">
        <f t="shared" si="371"/>
        <v>In free  fall</v>
      </c>
      <c r="HN140" s="233" t="str">
        <f t="shared" si="371"/>
        <v>In free  fall</v>
      </c>
      <c r="HO140" s="233" t="str">
        <f t="shared" si="371"/>
        <v>In free  fall</v>
      </c>
      <c r="HP140" s="233" t="str">
        <f t="shared" si="371"/>
        <v>In free  fall</v>
      </c>
      <c r="HQ140" s="233" t="str">
        <f t="shared" si="371"/>
        <v>In free  fall</v>
      </c>
      <c r="HR140" s="233" t="str">
        <f t="shared" si="371"/>
        <v>In free  fall</v>
      </c>
      <c r="HS140" s="233" t="str">
        <f t="shared" si="371"/>
        <v>In free  fall</v>
      </c>
      <c r="HT140" s="233" t="str">
        <f t="shared" si="371"/>
        <v>In free  fall</v>
      </c>
      <c r="HU140" s="233" t="str">
        <f t="shared" si="371"/>
        <v>In free  fall</v>
      </c>
      <c r="HV140" s="233" t="str">
        <f t="shared" si="371"/>
        <v>In free  fall</v>
      </c>
      <c r="HW140" s="233" t="str">
        <f t="shared" si="371"/>
        <v>In free  fall</v>
      </c>
      <c r="HX140" s="233" t="str">
        <f t="shared" si="371"/>
        <v>In free  fall</v>
      </c>
      <c r="HY140" s="233" t="str">
        <f t="shared" si="371"/>
        <v>In free  fall</v>
      </c>
      <c r="HZ140" s="233" t="str">
        <f t="shared" si="371"/>
        <v>In free  fall</v>
      </c>
      <c r="IA140" s="233" t="str">
        <f t="shared" si="371"/>
        <v>In free  fall</v>
      </c>
      <c r="IB140" s="233" t="str">
        <f t="shared" si="371"/>
        <v>In free  fall</v>
      </c>
      <c r="IC140" s="233" t="str">
        <f t="shared" si="371"/>
        <v>In free  fall</v>
      </c>
      <c r="ID140" s="233" t="str">
        <f t="shared" si="371"/>
        <v>In free  fall</v>
      </c>
      <c r="IE140" s="233" t="str">
        <f t="shared" si="371"/>
        <v>In free  fall</v>
      </c>
      <c r="IF140" s="233" t="str">
        <f t="shared" si="371"/>
        <v>In free  fall</v>
      </c>
      <c r="IG140" s="233" t="str">
        <f t="shared" si="371"/>
        <v>In free  fall</v>
      </c>
      <c r="IH140" s="233" t="str">
        <f t="shared" si="371"/>
        <v>In free  fall</v>
      </c>
      <c r="II140" s="233" t="str">
        <f t="shared" si="371"/>
        <v>In free  fall</v>
      </c>
      <c r="IJ140" s="233" t="str">
        <f t="shared" si="371"/>
        <v>In free  fall</v>
      </c>
      <c r="IK140" s="233" t="str">
        <f t="shared" si="371"/>
        <v>In free  fall</v>
      </c>
      <c r="IL140" s="233" t="str">
        <f t="shared" si="371"/>
        <v>In free  fall</v>
      </c>
      <c r="IM140" s="233" t="str">
        <f t="shared" si="371"/>
        <v>In free  fall</v>
      </c>
      <c r="IN140" s="233" t="str">
        <f t="shared" si="371"/>
        <v>In free  fall</v>
      </c>
      <c r="IO140" s="233" t="str">
        <f t="shared" si="371"/>
        <v>In free  fall</v>
      </c>
      <c r="IP140" s="233" t="str">
        <f t="shared" si="371"/>
        <v>In free  fall</v>
      </c>
      <c r="IQ140" s="233" t="str">
        <f t="shared" si="371"/>
        <v>In free  fall</v>
      </c>
      <c r="IR140" s="234" t="str">
        <f t="shared" si="371"/>
        <v>In free  fall</v>
      </c>
    </row>
    <row r="141" spans="1:252" s="3" customFormat="1" hidden="1" x14ac:dyDescent="0.25">
      <c r="A141" s="198" t="s">
        <v>21</v>
      </c>
      <c r="B141" s="26"/>
      <c r="C141" s="235" t="str">
        <f>C140</f>
        <v>Liftoff</v>
      </c>
      <c r="D141" s="235" t="str">
        <f t="shared" ref="D141:BO141" si="372">D140</f>
        <v>Stage 1 firing</v>
      </c>
      <c r="E141" s="235" t="str">
        <f t="shared" si="372"/>
        <v>Stage 1 firing</v>
      </c>
      <c r="F141" s="235" t="str">
        <f t="shared" si="372"/>
        <v>Stage 1 firing</v>
      </c>
      <c r="G141" s="235" t="str">
        <f t="shared" si="372"/>
        <v>Stage 1 firing</v>
      </c>
      <c r="H141" s="235" t="str">
        <f t="shared" si="372"/>
        <v>Stage 1 firing</v>
      </c>
      <c r="I141" s="235" t="str">
        <f t="shared" si="372"/>
        <v>Stage 1 firing</v>
      </c>
      <c r="J141" s="235" t="str">
        <f t="shared" si="372"/>
        <v>Stage 1 firing</v>
      </c>
      <c r="K141" s="235" t="str">
        <f t="shared" si="372"/>
        <v>Stage 1 firing</v>
      </c>
      <c r="L141" s="235" t="str">
        <f t="shared" si="372"/>
        <v>Stage 1 firing</v>
      </c>
      <c r="M141" s="235" t="str">
        <f t="shared" si="372"/>
        <v>Stage 1 firing</v>
      </c>
      <c r="N141" s="235" t="str">
        <f t="shared" si="372"/>
        <v>Stage 1 firing</v>
      </c>
      <c r="O141" s="235" t="str">
        <f t="shared" si="372"/>
        <v>Stage 1 firing</v>
      </c>
      <c r="P141" s="235" t="str">
        <f t="shared" si="372"/>
        <v>Stage 1 firing</v>
      </c>
      <c r="Q141" s="235" t="str">
        <f t="shared" si="372"/>
        <v>Stage 1 firing</v>
      </c>
      <c r="R141" s="235" t="str">
        <f t="shared" si="372"/>
        <v>Stage 1 firing</v>
      </c>
      <c r="S141" s="235" t="str">
        <f t="shared" si="372"/>
        <v>Stage 1 firing</v>
      </c>
      <c r="T141" s="235" t="str">
        <f t="shared" si="372"/>
        <v>Stage 1 firing</v>
      </c>
      <c r="U141" s="235" t="str">
        <f t="shared" si="372"/>
        <v>Stage 1 firing</v>
      </c>
      <c r="V141" s="235" t="str">
        <f t="shared" si="372"/>
        <v>Stage 1 firing</v>
      </c>
      <c r="W141" s="235" t="str">
        <f t="shared" si="372"/>
        <v>Stage 1 firing</v>
      </c>
      <c r="X141" s="235" t="str">
        <f t="shared" si="372"/>
        <v>Stage 1 firing</v>
      </c>
      <c r="Y141" s="235" t="str">
        <f t="shared" si="372"/>
        <v>Stage 1 firing</v>
      </c>
      <c r="Z141" s="235" t="str">
        <f t="shared" si="372"/>
        <v>Stage 1 firing</v>
      </c>
      <c r="AA141" s="235" t="str">
        <f t="shared" si="372"/>
        <v>Stage 1 firing</v>
      </c>
      <c r="AB141" s="235" t="str">
        <f t="shared" si="372"/>
        <v>Stage 1 firing</v>
      </c>
      <c r="AC141" s="235" t="str">
        <f t="shared" si="372"/>
        <v>Stage 1 firing</v>
      </c>
      <c r="AD141" s="235" t="str">
        <f t="shared" si="372"/>
        <v>Stage 1 firing</v>
      </c>
      <c r="AE141" s="235" t="str">
        <f t="shared" si="372"/>
        <v>Stage 1 firing</v>
      </c>
      <c r="AF141" s="235" t="str">
        <f t="shared" si="372"/>
        <v>Stage 1 firing</v>
      </c>
      <c r="AG141" s="235" t="str">
        <f t="shared" si="372"/>
        <v>Stage 1 firing</v>
      </c>
      <c r="AH141" s="235" t="str">
        <f t="shared" si="372"/>
        <v>Stage 1 firing</v>
      </c>
      <c r="AI141" s="235" t="str">
        <f t="shared" si="372"/>
        <v>Stage 1 firing</v>
      </c>
      <c r="AJ141" s="235" t="str">
        <f t="shared" si="372"/>
        <v>Stage 1 firing</v>
      </c>
      <c r="AK141" s="235" t="str">
        <f t="shared" si="372"/>
        <v>Stage 1 firing</v>
      </c>
      <c r="AL141" s="235" t="str">
        <f t="shared" si="372"/>
        <v>Stage 1 firing</v>
      </c>
      <c r="AM141" s="235" t="str">
        <f t="shared" si="372"/>
        <v>Stage 1 firing</v>
      </c>
      <c r="AN141" s="235" t="str">
        <f t="shared" si="372"/>
        <v>Stage 1 firing</v>
      </c>
      <c r="AO141" s="235" t="str">
        <f t="shared" si="372"/>
        <v>Stage 1 firing</v>
      </c>
      <c r="AP141" s="235" t="str">
        <f t="shared" si="372"/>
        <v>Stage 1 firing</v>
      </c>
      <c r="AQ141" s="235" t="str">
        <f t="shared" si="372"/>
        <v>Stage 1 firing</v>
      </c>
      <c r="AR141" s="235" t="str">
        <f t="shared" si="372"/>
        <v>Stage 1 firing</v>
      </c>
      <c r="AS141" s="235" t="str">
        <f t="shared" si="372"/>
        <v>Stage 1 firing</v>
      </c>
      <c r="AT141" s="235" t="str">
        <f t="shared" si="372"/>
        <v>Stage 1 firing</v>
      </c>
      <c r="AU141" s="235" t="str">
        <f t="shared" si="372"/>
        <v>Stage 1 firing</v>
      </c>
      <c r="AV141" s="235" t="str">
        <f t="shared" si="372"/>
        <v>Stage 1 firing</v>
      </c>
      <c r="AW141" s="235" t="str">
        <f t="shared" si="372"/>
        <v>Stage 1 firing</v>
      </c>
      <c r="AX141" s="235" t="str">
        <f t="shared" si="372"/>
        <v>Stage 1 firing</v>
      </c>
      <c r="AY141" s="235" t="str">
        <f t="shared" si="372"/>
        <v>Stage 1 firing</v>
      </c>
      <c r="AZ141" s="235" t="str">
        <f t="shared" si="372"/>
        <v>Stage 1 firing</v>
      </c>
      <c r="BA141" s="235" t="str">
        <f t="shared" si="372"/>
        <v>Stage 1 firing</v>
      </c>
      <c r="BB141" s="235" t="str">
        <f t="shared" si="372"/>
        <v>Stage 1 firing</v>
      </c>
      <c r="BC141" s="235" t="str">
        <f t="shared" si="372"/>
        <v>Staging</v>
      </c>
      <c r="BD141" s="235" t="str">
        <f t="shared" si="372"/>
        <v>In free  fall</v>
      </c>
      <c r="BE141" s="235" t="str">
        <f t="shared" si="372"/>
        <v>In free  fall</v>
      </c>
      <c r="BF141" s="235" t="str">
        <f t="shared" si="372"/>
        <v>In free  fall</v>
      </c>
      <c r="BG141" s="235" t="str">
        <f t="shared" si="372"/>
        <v>In free  fall</v>
      </c>
      <c r="BH141" s="235" t="str">
        <f t="shared" si="372"/>
        <v>In free  fall</v>
      </c>
      <c r="BI141" s="235" t="str">
        <f t="shared" si="372"/>
        <v>In free  fall</v>
      </c>
      <c r="BJ141" s="235" t="str">
        <f t="shared" si="372"/>
        <v>In free  fall</v>
      </c>
      <c r="BK141" s="235" t="str">
        <f t="shared" si="372"/>
        <v>In free  fall</v>
      </c>
      <c r="BL141" s="235" t="str">
        <f t="shared" si="372"/>
        <v>In free  fall</v>
      </c>
      <c r="BM141" s="235" t="str">
        <f t="shared" si="372"/>
        <v>Stage 2 firing</v>
      </c>
      <c r="BN141" s="235" t="str">
        <f t="shared" si="372"/>
        <v>Stage 2 firing</v>
      </c>
      <c r="BO141" s="235" t="str">
        <f t="shared" si="372"/>
        <v>Stage 2 firing</v>
      </c>
      <c r="BP141" s="235" t="str">
        <f t="shared" ref="BP141:EA141" si="373">BP140</f>
        <v>Stage 2 firing</v>
      </c>
      <c r="BQ141" s="235" t="str">
        <f t="shared" si="373"/>
        <v>Stage 2 firing</v>
      </c>
      <c r="BR141" s="235" t="str">
        <f t="shared" si="373"/>
        <v>Stage 2 firing</v>
      </c>
      <c r="BS141" s="235" t="str">
        <f t="shared" si="373"/>
        <v>Stage 2 firing</v>
      </c>
      <c r="BT141" s="235" t="str">
        <f t="shared" si="373"/>
        <v>Stage 2 firing</v>
      </c>
      <c r="BU141" s="235" t="str">
        <f t="shared" si="373"/>
        <v>Stage 2 firing</v>
      </c>
      <c r="BV141" s="235" t="str">
        <f t="shared" si="373"/>
        <v>Stage 2 firing</v>
      </c>
      <c r="BW141" s="235" t="str">
        <f t="shared" si="373"/>
        <v>Stage 2 firing</v>
      </c>
      <c r="BX141" s="235" t="str">
        <f t="shared" si="373"/>
        <v>Stage 2 firing</v>
      </c>
      <c r="BY141" s="235" t="str">
        <f t="shared" si="373"/>
        <v>Stage 2 firing</v>
      </c>
      <c r="BZ141" s="235" t="str">
        <f t="shared" si="373"/>
        <v>Stage 2 firing</v>
      </c>
      <c r="CA141" s="235" t="str">
        <f t="shared" si="373"/>
        <v>Stage 2 firing</v>
      </c>
      <c r="CB141" s="235" t="str">
        <f t="shared" si="373"/>
        <v>Stage 2 firing</v>
      </c>
      <c r="CC141" s="235" t="str">
        <f t="shared" si="373"/>
        <v>Stage 2 firing</v>
      </c>
      <c r="CD141" s="235" t="str">
        <f t="shared" si="373"/>
        <v>Stage 2 firing</v>
      </c>
      <c r="CE141" s="235" t="str">
        <f t="shared" si="373"/>
        <v>Stage 2 firing</v>
      </c>
      <c r="CF141" s="235" t="str">
        <f t="shared" si="373"/>
        <v>Stage 2 firing</v>
      </c>
      <c r="CG141" s="235" t="str">
        <f t="shared" si="373"/>
        <v>Stage 2 firing</v>
      </c>
      <c r="CH141" s="235" t="str">
        <f t="shared" si="373"/>
        <v>Stage 2 firing</v>
      </c>
      <c r="CI141" s="235" t="str">
        <f t="shared" si="373"/>
        <v>Stage 2 firing</v>
      </c>
      <c r="CJ141" s="235" t="str">
        <f t="shared" si="373"/>
        <v>Stage 2 firing</v>
      </c>
      <c r="CK141" s="235" t="str">
        <f t="shared" si="373"/>
        <v>Stage 2 firing</v>
      </c>
      <c r="CL141" s="235" t="str">
        <f t="shared" si="373"/>
        <v>Stage 2 firing</v>
      </c>
      <c r="CM141" s="235" t="str">
        <f t="shared" si="373"/>
        <v>Stage 2 firing</v>
      </c>
      <c r="CN141" s="235" t="str">
        <f t="shared" si="373"/>
        <v>Stage 2 firing</v>
      </c>
      <c r="CO141" s="235" t="str">
        <f t="shared" si="373"/>
        <v>Stage 2 firing</v>
      </c>
      <c r="CP141" s="235" t="str">
        <f t="shared" si="373"/>
        <v>Stage 2 firing</v>
      </c>
      <c r="CQ141" s="235" t="str">
        <f t="shared" si="373"/>
        <v>Stage 2 firing</v>
      </c>
      <c r="CR141" s="235" t="str">
        <f t="shared" si="373"/>
        <v>Stage 2 firing</v>
      </c>
      <c r="CS141" s="235" t="str">
        <f t="shared" si="373"/>
        <v>Stage 2 firing</v>
      </c>
      <c r="CT141" s="235" t="str">
        <f t="shared" si="373"/>
        <v>Stage 2 firing</v>
      </c>
      <c r="CU141" s="235" t="str">
        <f t="shared" si="373"/>
        <v>Stage 2 firing</v>
      </c>
      <c r="CV141" s="235" t="str">
        <f t="shared" si="373"/>
        <v>Stage 2 firing</v>
      </c>
      <c r="CW141" s="235" t="str">
        <f t="shared" si="373"/>
        <v>Stage 2 firing</v>
      </c>
      <c r="CX141" s="235" t="str">
        <f t="shared" si="373"/>
        <v>Stage 2 firing</v>
      </c>
      <c r="CY141" s="235" t="str">
        <f t="shared" si="373"/>
        <v>Stage 2 firing</v>
      </c>
      <c r="CZ141" s="235" t="str">
        <f t="shared" si="373"/>
        <v>Stage 2 firing</v>
      </c>
      <c r="DA141" s="235" t="str">
        <f t="shared" si="373"/>
        <v>Stage 2 firing</v>
      </c>
      <c r="DB141" s="235" t="str">
        <f t="shared" si="373"/>
        <v>Stage 2 firing</v>
      </c>
      <c r="DC141" s="235" t="str">
        <f t="shared" si="373"/>
        <v>Stage 2 firing</v>
      </c>
      <c r="DD141" s="235" t="str">
        <f t="shared" si="373"/>
        <v>Stage 2 firing</v>
      </c>
      <c r="DE141" s="235" t="str">
        <f t="shared" si="373"/>
        <v>Stage 2 firing</v>
      </c>
      <c r="DF141" s="235" t="str">
        <f t="shared" si="373"/>
        <v>Stage 2 firing</v>
      </c>
      <c r="DG141" s="235" t="str">
        <f t="shared" si="373"/>
        <v>Stage 2 firing</v>
      </c>
      <c r="DH141" s="235" t="str">
        <f t="shared" si="373"/>
        <v>Stage 2 firing</v>
      </c>
      <c r="DI141" s="235" t="str">
        <f t="shared" si="373"/>
        <v>Stage 2 firing</v>
      </c>
      <c r="DJ141" s="235" t="str">
        <f t="shared" si="373"/>
        <v>Stage 2 firing</v>
      </c>
      <c r="DK141" s="235" t="str">
        <f t="shared" si="373"/>
        <v>Stage 2 firing</v>
      </c>
      <c r="DL141" s="235" t="str">
        <f t="shared" si="373"/>
        <v>Stage 2 firing</v>
      </c>
      <c r="DM141" s="235" t="str">
        <f t="shared" si="373"/>
        <v>Stage 2 firing</v>
      </c>
      <c r="DN141" s="235" t="str">
        <f t="shared" si="373"/>
        <v>Stage 2 firing</v>
      </c>
      <c r="DO141" s="235" t="str">
        <f t="shared" si="373"/>
        <v>Stage 2 firing</v>
      </c>
      <c r="DP141" s="235" t="str">
        <f t="shared" si="373"/>
        <v>Stage 2 firing</v>
      </c>
      <c r="DQ141" s="235" t="str">
        <f t="shared" si="373"/>
        <v>Stage 2 firing</v>
      </c>
      <c r="DR141" s="235" t="str">
        <f t="shared" si="373"/>
        <v>Stage 2 firing</v>
      </c>
      <c r="DS141" s="235" t="str">
        <f t="shared" si="373"/>
        <v>Stage 2 firing</v>
      </c>
      <c r="DT141" s="235" t="str">
        <f t="shared" si="373"/>
        <v>Stage 2 firing</v>
      </c>
      <c r="DU141" s="235" t="str">
        <f t="shared" si="373"/>
        <v>Stage 2 firing</v>
      </c>
      <c r="DV141" s="235" t="str">
        <f t="shared" si="373"/>
        <v>Stage 2 firing</v>
      </c>
      <c r="DW141" s="235" t="str">
        <f t="shared" si="373"/>
        <v>Stage 2 firing</v>
      </c>
      <c r="DX141" s="235" t="str">
        <f t="shared" si="373"/>
        <v>Stage 2 firing</v>
      </c>
      <c r="DY141" s="235" t="str">
        <f t="shared" si="373"/>
        <v>Stage 2 firing</v>
      </c>
      <c r="DZ141" s="235" t="str">
        <f t="shared" si="373"/>
        <v>Stage 2 firing</v>
      </c>
      <c r="EA141" s="235" t="str">
        <f t="shared" si="373"/>
        <v>Stage 2 firing</v>
      </c>
      <c r="EB141" s="235" t="str">
        <f t="shared" ref="EB141:GM141" si="374">EB140</f>
        <v>Stage 2 firing</v>
      </c>
      <c r="EC141" s="235" t="str">
        <f t="shared" si="374"/>
        <v>Stage 2 firing</v>
      </c>
      <c r="ED141" s="235" t="str">
        <f t="shared" si="374"/>
        <v>Stage 2 firing</v>
      </c>
      <c r="EE141" s="235" t="str">
        <f t="shared" si="374"/>
        <v>Stage 2 firing</v>
      </c>
      <c r="EF141" s="235" t="str">
        <f t="shared" si="374"/>
        <v>Stage 2 firing</v>
      </c>
      <c r="EG141" s="235" t="str">
        <f t="shared" si="374"/>
        <v>Orbital insertion</v>
      </c>
      <c r="EH141" s="235" t="str">
        <f t="shared" si="374"/>
        <v>Payload release</v>
      </c>
      <c r="EI141" s="235" t="str">
        <f t="shared" si="374"/>
        <v>Adjusting orbit</v>
      </c>
      <c r="EJ141" s="235" t="str">
        <f t="shared" si="374"/>
        <v>Adjusting orbit</v>
      </c>
      <c r="EK141" s="235" t="str">
        <f t="shared" si="374"/>
        <v>Adjusting orbit</v>
      </c>
      <c r="EL141" s="235" t="str">
        <f t="shared" si="374"/>
        <v>Adjusting orbit</v>
      </c>
      <c r="EM141" s="235" t="str">
        <f t="shared" si="374"/>
        <v>Adjusting orbit</v>
      </c>
      <c r="EN141" s="235" t="str">
        <f t="shared" si="374"/>
        <v>Adjusting orbit</v>
      </c>
      <c r="EO141" s="235" t="str">
        <f t="shared" si="374"/>
        <v>Adjusting orbit</v>
      </c>
      <c r="EP141" s="235" t="str">
        <f t="shared" si="374"/>
        <v>Adjusting orbit</v>
      </c>
      <c r="EQ141" s="235" t="str">
        <f t="shared" si="374"/>
        <v>Adjusting orbit</v>
      </c>
      <c r="ER141" s="235" t="str">
        <f t="shared" si="374"/>
        <v>Adjusting orbit</v>
      </c>
      <c r="ES141" s="235" t="str">
        <f t="shared" si="374"/>
        <v>Adjusting orbit</v>
      </c>
      <c r="ET141" s="235" t="str">
        <f t="shared" si="374"/>
        <v>Adjusting orbit</v>
      </c>
      <c r="EU141" s="235" t="str">
        <f t="shared" si="374"/>
        <v>Adjusting orbit</v>
      </c>
      <c r="EV141" s="235" t="str">
        <f t="shared" si="374"/>
        <v>Adjusting orbit</v>
      </c>
      <c r="EW141" s="235" t="str">
        <f t="shared" si="374"/>
        <v>Adjusting orbit</v>
      </c>
      <c r="EX141" s="235" t="str">
        <f t="shared" si="374"/>
        <v>Adjusting orbit</v>
      </c>
      <c r="EY141" s="235" t="str">
        <f t="shared" si="374"/>
        <v>Adjusting orbit</v>
      </c>
      <c r="EZ141" s="235" t="str">
        <f t="shared" si="374"/>
        <v>Adjusting orbit</v>
      </c>
      <c r="FA141" s="235" t="str">
        <f t="shared" si="374"/>
        <v>Adjusting orbit</v>
      </c>
      <c r="FB141" s="235" t="str">
        <f t="shared" si="374"/>
        <v>Adjusting orbit</v>
      </c>
      <c r="FC141" s="235" t="str">
        <f t="shared" si="374"/>
        <v>Adjusting orbit</v>
      </c>
      <c r="FD141" s="235" t="str">
        <f t="shared" si="374"/>
        <v>Adjusting orbit</v>
      </c>
      <c r="FE141" s="235" t="str">
        <f t="shared" si="374"/>
        <v>In free  fall</v>
      </c>
      <c r="FF141" s="235" t="str">
        <f t="shared" si="374"/>
        <v>In free  fall</v>
      </c>
      <c r="FG141" s="235" t="str">
        <f t="shared" si="374"/>
        <v>In free  fall</v>
      </c>
      <c r="FH141" s="235" t="str">
        <f t="shared" si="374"/>
        <v>In free  fall</v>
      </c>
      <c r="FI141" s="235" t="str">
        <f t="shared" si="374"/>
        <v>In free  fall</v>
      </c>
      <c r="FJ141" s="235" t="str">
        <f t="shared" si="374"/>
        <v>In free  fall</v>
      </c>
      <c r="FK141" s="235" t="str">
        <f t="shared" si="374"/>
        <v>In free  fall</v>
      </c>
      <c r="FL141" s="235" t="str">
        <f t="shared" si="374"/>
        <v>In free  fall</v>
      </c>
      <c r="FM141" s="235" t="str">
        <f t="shared" si="374"/>
        <v>In free  fall</v>
      </c>
      <c r="FN141" s="235" t="str">
        <f t="shared" si="374"/>
        <v>In free  fall</v>
      </c>
      <c r="FO141" s="235" t="str">
        <f t="shared" si="374"/>
        <v>In free  fall</v>
      </c>
      <c r="FP141" s="235" t="str">
        <f t="shared" si="374"/>
        <v>In free  fall</v>
      </c>
      <c r="FQ141" s="235" t="str">
        <f t="shared" si="374"/>
        <v>In free  fall</v>
      </c>
      <c r="FR141" s="235" t="str">
        <f t="shared" si="374"/>
        <v>In free  fall</v>
      </c>
      <c r="FS141" s="235" t="str">
        <f t="shared" si="374"/>
        <v>In free  fall</v>
      </c>
      <c r="FT141" s="235" t="str">
        <f t="shared" si="374"/>
        <v>In free  fall</v>
      </c>
      <c r="FU141" s="235" t="str">
        <f t="shared" si="374"/>
        <v>In free  fall</v>
      </c>
      <c r="FV141" s="235" t="str">
        <f t="shared" si="374"/>
        <v>In free  fall</v>
      </c>
      <c r="FW141" s="235" t="str">
        <f t="shared" si="374"/>
        <v>In free  fall</v>
      </c>
      <c r="FX141" s="235" t="str">
        <f t="shared" si="374"/>
        <v>In free  fall</v>
      </c>
      <c r="FY141" s="235" t="str">
        <f t="shared" si="374"/>
        <v>In free  fall</v>
      </c>
      <c r="FZ141" s="235" t="str">
        <f t="shared" si="374"/>
        <v>In free  fall</v>
      </c>
      <c r="GA141" s="235" t="str">
        <f t="shared" si="374"/>
        <v>In free  fall</v>
      </c>
      <c r="GB141" s="235" t="str">
        <f t="shared" si="374"/>
        <v>In free  fall</v>
      </c>
      <c r="GC141" s="235" t="str">
        <f t="shared" si="374"/>
        <v>In free  fall</v>
      </c>
      <c r="GD141" s="235" t="str">
        <f t="shared" si="374"/>
        <v>In free  fall</v>
      </c>
      <c r="GE141" s="235" t="str">
        <f t="shared" si="374"/>
        <v>In free  fall</v>
      </c>
      <c r="GF141" s="235" t="str">
        <f t="shared" si="374"/>
        <v>In free  fall</v>
      </c>
      <c r="GG141" s="235" t="str">
        <f t="shared" si="374"/>
        <v>In free  fall</v>
      </c>
      <c r="GH141" s="235" t="str">
        <f t="shared" si="374"/>
        <v>In free  fall</v>
      </c>
      <c r="GI141" s="235" t="str">
        <f t="shared" si="374"/>
        <v>In free  fall</v>
      </c>
      <c r="GJ141" s="235" t="str">
        <f t="shared" si="374"/>
        <v>In free  fall</v>
      </c>
      <c r="GK141" s="235" t="str">
        <f t="shared" si="374"/>
        <v>In free  fall</v>
      </c>
      <c r="GL141" s="235" t="str">
        <f t="shared" si="374"/>
        <v>In free  fall</v>
      </c>
      <c r="GM141" s="235" t="str">
        <f t="shared" si="374"/>
        <v>In free  fall</v>
      </c>
      <c r="GN141" s="235" t="str">
        <f t="shared" ref="GN141:IQ141" si="375">GN140</f>
        <v>In free  fall</v>
      </c>
      <c r="GO141" s="235" t="str">
        <f t="shared" si="375"/>
        <v>In free  fall</v>
      </c>
      <c r="GP141" s="235" t="str">
        <f t="shared" si="375"/>
        <v>In free  fall</v>
      </c>
      <c r="GQ141" s="235" t="str">
        <f t="shared" si="375"/>
        <v>In free  fall</v>
      </c>
      <c r="GR141" s="235" t="str">
        <f t="shared" si="375"/>
        <v>In free  fall</v>
      </c>
      <c r="GS141" s="235" t="str">
        <f t="shared" si="375"/>
        <v>In free  fall</v>
      </c>
      <c r="GT141" s="235" t="str">
        <f t="shared" si="375"/>
        <v>In free  fall</v>
      </c>
      <c r="GU141" s="235" t="str">
        <f t="shared" si="375"/>
        <v>In free  fall</v>
      </c>
      <c r="GV141" s="235" t="str">
        <f t="shared" si="375"/>
        <v>In free  fall</v>
      </c>
      <c r="GW141" s="235" t="str">
        <f t="shared" si="375"/>
        <v>In free  fall</v>
      </c>
      <c r="GX141" s="235" t="str">
        <f t="shared" si="375"/>
        <v>In free  fall</v>
      </c>
      <c r="GY141" s="235" t="str">
        <f t="shared" si="375"/>
        <v>In free  fall</v>
      </c>
      <c r="GZ141" s="235" t="str">
        <f t="shared" si="375"/>
        <v>In free  fall</v>
      </c>
      <c r="HA141" s="235" t="str">
        <f t="shared" si="375"/>
        <v>In free  fall</v>
      </c>
      <c r="HB141" s="235" t="str">
        <f t="shared" si="375"/>
        <v>In free  fall</v>
      </c>
      <c r="HC141" s="235" t="str">
        <f t="shared" si="375"/>
        <v>In free  fall</v>
      </c>
      <c r="HD141" s="235" t="str">
        <f t="shared" si="375"/>
        <v>In free  fall</v>
      </c>
      <c r="HE141" s="235" t="str">
        <f t="shared" si="375"/>
        <v>In free  fall</v>
      </c>
      <c r="HF141" s="235" t="str">
        <f t="shared" si="375"/>
        <v>In free  fall</v>
      </c>
      <c r="HG141" s="235" t="str">
        <f t="shared" si="375"/>
        <v>In free  fall</v>
      </c>
      <c r="HH141" s="235" t="str">
        <f t="shared" si="375"/>
        <v>In free  fall</v>
      </c>
      <c r="HI141" s="235" t="str">
        <f t="shared" si="375"/>
        <v>In free  fall</v>
      </c>
      <c r="HJ141" s="235" t="str">
        <f t="shared" si="375"/>
        <v>In free  fall</v>
      </c>
      <c r="HK141" s="235" t="str">
        <f t="shared" si="375"/>
        <v>In free  fall</v>
      </c>
      <c r="HL141" s="235" t="str">
        <f t="shared" si="375"/>
        <v>In free  fall</v>
      </c>
      <c r="HM141" s="235" t="str">
        <f t="shared" si="375"/>
        <v>In free  fall</v>
      </c>
      <c r="HN141" s="235" t="str">
        <f t="shared" si="375"/>
        <v>In free  fall</v>
      </c>
      <c r="HO141" s="235" t="str">
        <f t="shared" si="375"/>
        <v>In free  fall</v>
      </c>
      <c r="HP141" s="235" t="str">
        <f t="shared" si="375"/>
        <v>In free  fall</v>
      </c>
      <c r="HQ141" s="235" t="str">
        <f t="shared" si="375"/>
        <v>In free  fall</v>
      </c>
      <c r="HR141" s="235" t="str">
        <f t="shared" si="375"/>
        <v>In free  fall</v>
      </c>
      <c r="HS141" s="235" t="str">
        <f t="shared" si="375"/>
        <v>In free  fall</v>
      </c>
      <c r="HT141" s="235" t="str">
        <f t="shared" si="375"/>
        <v>In free  fall</v>
      </c>
      <c r="HU141" s="235" t="str">
        <f t="shared" si="375"/>
        <v>In free  fall</v>
      </c>
      <c r="HV141" s="235" t="str">
        <f t="shared" si="375"/>
        <v>In free  fall</v>
      </c>
      <c r="HW141" s="235" t="str">
        <f t="shared" si="375"/>
        <v>In free  fall</v>
      </c>
      <c r="HX141" s="235" t="str">
        <f t="shared" si="375"/>
        <v>In free  fall</v>
      </c>
      <c r="HY141" s="235" t="str">
        <f t="shared" si="375"/>
        <v>In free  fall</v>
      </c>
      <c r="HZ141" s="235" t="str">
        <f t="shared" si="375"/>
        <v>In free  fall</v>
      </c>
      <c r="IA141" s="235" t="str">
        <f t="shared" si="375"/>
        <v>In free  fall</v>
      </c>
      <c r="IB141" s="235" t="str">
        <f t="shared" si="375"/>
        <v>In free  fall</v>
      </c>
      <c r="IC141" s="235" t="str">
        <f t="shared" si="375"/>
        <v>In free  fall</v>
      </c>
      <c r="ID141" s="235" t="str">
        <f t="shared" si="375"/>
        <v>In free  fall</v>
      </c>
      <c r="IE141" s="235" t="str">
        <f t="shared" si="375"/>
        <v>In free  fall</v>
      </c>
      <c r="IF141" s="235" t="str">
        <f t="shared" si="375"/>
        <v>In free  fall</v>
      </c>
      <c r="IG141" s="235" t="str">
        <f t="shared" si="375"/>
        <v>In free  fall</v>
      </c>
      <c r="IH141" s="235" t="str">
        <f t="shared" si="375"/>
        <v>In free  fall</v>
      </c>
      <c r="II141" s="235" t="str">
        <f t="shared" si="375"/>
        <v>In free  fall</v>
      </c>
      <c r="IJ141" s="235" t="str">
        <f t="shared" si="375"/>
        <v>In free  fall</v>
      </c>
      <c r="IK141" s="235" t="str">
        <f t="shared" si="375"/>
        <v>In free  fall</v>
      </c>
      <c r="IL141" s="235" t="str">
        <f t="shared" si="375"/>
        <v>In free  fall</v>
      </c>
      <c r="IM141" s="235" t="str">
        <f t="shared" si="375"/>
        <v>In free  fall</v>
      </c>
      <c r="IN141" s="235" t="str">
        <f t="shared" si="375"/>
        <v>In free  fall</v>
      </c>
      <c r="IO141" s="235" t="str">
        <f t="shared" si="375"/>
        <v>In free  fall</v>
      </c>
      <c r="IP141" s="235" t="str">
        <f t="shared" si="375"/>
        <v>In free  fall</v>
      </c>
      <c r="IQ141" s="235" t="str">
        <f t="shared" si="375"/>
        <v>In free  fall</v>
      </c>
      <c r="IR141" s="236" t="str">
        <f>IF(AND(IR178=0,IR110&gt;0),"Contact lost",IR140)</f>
        <v>In free  fall</v>
      </c>
    </row>
    <row r="142" spans="1:252" s="7" customFormat="1" hidden="1" x14ac:dyDescent="0.25">
      <c r="A142" s="216"/>
      <c r="B142" s="206"/>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17"/>
      <c r="BQ142" s="217"/>
      <c r="BR142" s="217"/>
      <c r="BS142" s="217"/>
      <c r="BT142" s="217"/>
      <c r="BU142" s="217"/>
      <c r="BV142" s="217"/>
      <c r="BW142" s="217"/>
      <c r="BX142" s="217"/>
      <c r="BY142" s="217"/>
      <c r="BZ142" s="217"/>
      <c r="CA142" s="217"/>
      <c r="CB142" s="217"/>
      <c r="CC142" s="217"/>
      <c r="CD142" s="217"/>
      <c r="CE142" s="217"/>
      <c r="CF142" s="217"/>
      <c r="CG142" s="217"/>
      <c r="CH142" s="217"/>
      <c r="CI142" s="217"/>
      <c r="CJ142" s="217"/>
      <c r="CK142" s="217"/>
      <c r="CL142" s="217"/>
      <c r="CM142" s="217"/>
      <c r="CN142" s="217"/>
      <c r="CO142" s="206"/>
      <c r="CP142" s="206"/>
      <c r="CQ142" s="206"/>
      <c r="CR142" s="206"/>
      <c r="CS142" s="206"/>
      <c r="CT142" s="206"/>
      <c r="CU142" s="206"/>
      <c r="CV142" s="206"/>
      <c r="CW142" s="206"/>
      <c r="CX142" s="206"/>
      <c r="CY142" s="206"/>
      <c r="CZ142" s="206"/>
      <c r="DA142" s="206"/>
      <c r="DB142" s="206"/>
      <c r="DC142" s="206"/>
      <c r="DD142" s="206"/>
      <c r="DE142" s="206"/>
      <c r="DF142" s="206"/>
      <c r="DG142" s="206"/>
      <c r="DH142" s="206"/>
      <c r="DI142" s="206"/>
      <c r="DJ142" s="206"/>
      <c r="DK142" s="206"/>
      <c r="DL142" s="206"/>
      <c r="DM142" s="206"/>
      <c r="DN142" s="206"/>
      <c r="DO142" s="206"/>
      <c r="DP142" s="206"/>
      <c r="DQ142" s="206"/>
      <c r="DR142" s="206"/>
      <c r="DS142" s="206"/>
      <c r="DT142" s="206"/>
      <c r="DU142" s="206"/>
      <c r="DV142" s="206"/>
      <c r="DW142" s="206"/>
      <c r="DX142" s="206"/>
      <c r="DY142" s="206"/>
      <c r="DZ142" s="206"/>
      <c r="EA142" s="206"/>
      <c r="EB142" s="206"/>
      <c r="EC142" s="206"/>
      <c r="ED142" s="206"/>
      <c r="EE142" s="206"/>
      <c r="EF142" s="206"/>
      <c r="EG142" s="206"/>
      <c r="EH142" s="206"/>
      <c r="EI142" s="206"/>
      <c r="EJ142" s="206"/>
      <c r="EK142" s="206"/>
      <c r="EL142" s="206"/>
      <c r="EM142" s="206"/>
      <c r="EN142" s="206"/>
      <c r="EO142" s="206"/>
      <c r="EP142" s="206"/>
      <c r="EQ142" s="206"/>
      <c r="ER142" s="206"/>
      <c r="ES142" s="206"/>
      <c r="ET142" s="206"/>
      <c r="EU142" s="206"/>
      <c r="EV142" s="206"/>
      <c r="EW142" s="206"/>
      <c r="EX142" s="206"/>
      <c r="EY142" s="206"/>
      <c r="EZ142" s="206"/>
      <c r="FA142" s="206"/>
      <c r="FB142" s="206"/>
      <c r="FC142" s="206"/>
      <c r="FD142" s="206"/>
      <c r="FE142" s="206"/>
      <c r="FF142" s="206"/>
      <c r="FG142" s="206"/>
      <c r="FH142" s="206"/>
      <c r="FI142" s="206"/>
      <c r="FJ142" s="206"/>
      <c r="FK142" s="206"/>
      <c r="FL142" s="206"/>
      <c r="FM142" s="206"/>
      <c r="FN142" s="206"/>
      <c r="FO142" s="206"/>
      <c r="FP142" s="206"/>
      <c r="FQ142" s="206"/>
      <c r="FR142" s="206"/>
      <c r="FS142" s="206"/>
      <c r="FT142" s="206"/>
      <c r="FU142" s="206"/>
      <c r="FV142" s="206"/>
      <c r="FW142" s="206"/>
      <c r="FX142" s="206"/>
      <c r="FY142" s="206"/>
      <c r="FZ142" s="206"/>
      <c r="GA142" s="206"/>
      <c r="GB142" s="206"/>
      <c r="GC142" s="206"/>
      <c r="GD142" s="206"/>
      <c r="GE142" s="206"/>
      <c r="GF142" s="206"/>
      <c r="GG142" s="206"/>
      <c r="GH142" s="206"/>
      <c r="GI142" s="206"/>
      <c r="GJ142" s="206"/>
      <c r="GK142" s="206"/>
      <c r="GL142" s="206"/>
      <c r="GM142" s="206"/>
      <c r="GN142" s="206"/>
      <c r="GO142" s="206"/>
      <c r="GP142" s="206"/>
      <c r="GQ142" s="206"/>
      <c r="GR142" s="206"/>
      <c r="GS142" s="206"/>
      <c r="GT142" s="206"/>
      <c r="GU142" s="206"/>
      <c r="GV142" s="206"/>
      <c r="GW142" s="206"/>
      <c r="GX142" s="206"/>
      <c r="GY142" s="206"/>
      <c r="GZ142" s="206"/>
      <c r="HA142" s="206"/>
      <c r="HB142" s="206"/>
      <c r="HC142" s="206"/>
      <c r="HD142" s="206"/>
      <c r="HE142" s="206"/>
      <c r="HF142" s="206"/>
      <c r="HG142" s="206"/>
      <c r="HH142" s="206"/>
      <c r="HI142" s="206"/>
      <c r="HJ142" s="206"/>
      <c r="HK142" s="206"/>
      <c r="HL142" s="206"/>
      <c r="HM142" s="206"/>
      <c r="HN142" s="206"/>
      <c r="HO142" s="206"/>
      <c r="HP142" s="206"/>
      <c r="HQ142" s="206"/>
      <c r="HR142" s="206"/>
      <c r="HS142" s="206"/>
      <c r="HT142" s="206"/>
      <c r="HU142" s="206"/>
      <c r="HV142" s="206"/>
      <c r="HW142" s="206"/>
      <c r="HX142" s="206"/>
      <c r="HY142" s="206"/>
      <c r="HZ142" s="206"/>
      <c r="IA142" s="206"/>
      <c r="IB142" s="206"/>
      <c r="IC142" s="206"/>
      <c r="ID142" s="206"/>
      <c r="IE142" s="206"/>
      <c r="IF142" s="206"/>
      <c r="IG142" s="206"/>
      <c r="IH142" s="206"/>
      <c r="II142" s="206"/>
      <c r="IJ142" s="206"/>
      <c r="IK142" s="206"/>
      <c r="IL142" s="206"/>
      <c r="IM142" s="206"/>
      <c r="IN142" s="206"/>
      <c r="IO142" s="206"/>
      <c r="IP142" s="206"/>
      <c r="IQ142" s="206"/>
      <c r="IR142" s="172"/>
    </row>
    <row r="143" spans="1:252" s="7" customFormat="1" hidden="1" x14ac:dyDescent="0.25">
      <c r="A143" s="196"/>
      <c r="B143" s="169"/>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c r="AV143" s="191"/>
      <c r="AW143" s="191"/>
      <c r="AX143" s="191"/>
      <c r="AY143" s="191"/>
      <c r="AZ143" s="191"/>
      <c r="BA143" s="191"/>
      <c r="BB143" s="191"/>
      <c r="BC143" s="191"/>
      <c r="BD143" s="191"/>
      <c r="BE143" s="191"/>
      <c r="BF143" s="191"/>
      <c r="BG143" s="191"/>
      <c r="BH143" s="191"/>
      <c r="BI143" s="191"/>
      <c r="BJ143" s="191"/>
      <c r="BK143" s="191"/>
      <c r="BL143" s="191"/>
      <c r="BM143" s="191"/>
      <c r="BN143" s="191"/>
      <c r="BO143" s="191"/>
      <c r="BP143" s="191"/>
      <c r="BQ143" s="191"/>
      <c r="BR143" s="191"/>
      <c r="BS143" s="191"/>
      <c r="BT143" s="191"/>
      <c r="BU143" s="191"/>
      <c r="BV143" s="191"/>
      <c r="BW143" s="191"/>
      <c r="BX143" s="191"/>
      <c r="BY143" s="191"/>
      <c r="BZ143" s="191"/>
      <c r="CA143" s="191"/>
      <c r="CB143" s="191"/>
      <c r="CC143" s="191"/>
      <c r="CD143" s="191"/>
      <c r="CE143" s="191"/>
      <c r="CF143" s="191"/>
      <c r="CG143" s="191"/>
      <c r="CH143" s="191"/>
      <c r="CI143" s="191"/>
      <c r="CJ143" s="191"/>
      <c r="CK143" s="191"/>
      <c r="CL143" s="191"/>
      <c r="CM143" s="191"/>
      <c r="CN143" s="191"/>
      <c r="CO143" s="169"/>
      <c r="CP143" s="169"/>
      <c r="CQ143" s="169"/>
      <c r="CR143" s="169"/>
      <c r="CS143" s="169"/>
      <c r="CT143" s="169"/>
      <c r="CU143" s="169"/>
      <c r="CV143" s="169"/>
      <c r="CW143" s="169"/>
      <c r="CX143" s="169"/>
      <c r="CY143" s="169"/>
      <c r="CZ143" s="169"/>
      <c r="DA143" s="169"/>
      <c r="DB143" s="169"/>
      <c r="DC143" s="169"/>
      <c r="DD143" s="169"/>
      <c r="DE143" s="169"/>
      <c r="DF143" s="169"/>
      <c r="DG143" s="169"/>
      <c r="DH143" s="169"/>
      <c r="DI143" s="169"/>
      <c r="DJ143" s="169"/>
      <c r="DK143" s="169"/>
      <c r="DL143" s="169"/>
      <c r="DM143" s="169"/>
      <c r="DN143" s="169"/>
      <c r="DO143" s="169"/>
      <c r="DP143" s="169"/>
      <c r="DQ143" s="169"/>
      <c r="DR143" s="169"/>
      <c r="DS143" s="169"/>
      <c r="DT143" s="169"/>
      <c r="DU143" s="169"/>
      <c r="DV143" s="169"/>
      <c r="DW143" s="169"/>
      <c r="DX143" s="169"/>
      <c r="DY143" s="169"/>
      <c r="DZ143" s="169"/>
      <c r="EA143" s="169"/>
      <c r="EB143" s="169"/>
      <c r="EC143" s="169"/>
      <c r="ED143" s="169"/>
      <c r="EE143" s="169"/>
      <c r="EF143" s="169"/>
      <c r="EG143" s="169"/>
      <c r="EH143" s="169"/>
      <c r="EI143" s="169"/>
      <c r="EJ143" s="169"/>
      <c r="EK143" s="169"/>
      <c r="EL143" s="169"/>
      <c r="EM143" s="169"/>
      <c r="EN143" s="169"/>
      <c r="EO143" s="169"/>
      <c r="EP143" s="169"/>
      <c r="EQ143" s="169"/>
      <c r="ER143" s="169"/>
      <c r="ES143" s="169"/>
      <c r="ET143" s="169"/>
      <c r="EU143" s="169"/>
      <c r="EV143" s="169"/>
      <c r="EW143" s="169"/>
      <c r="EX143" s="169"/>
      <c r="EY143" s="169"/>
      <c r="EZ143" s="169"/>
      <c r="FA143" s="169"/>
      <c r="FB143" s="169"/>
      <c r="FC143" s="169"/>
      <c r="FD143" s="169"/>
      <c r="FE143" s="169"/>
      <c r="FF143" s="169"/>
      <c r="FG143" s="169"/>
      <c r="FH143" s="169"/>
      <c r="FI143" s="169"/>
      <c r="FJ143" s="169"/>
      <c r="FK143" s="169"/>
      <c r="FL143" s="169"/>
      <c r="FM143" s="169"/>
      <c r="FN143" s="169"/>
      <c r="FO143" s="169"/>
      <c r="FP143" s="169"/>
      <c r="FQ143" s="169"/>
      <c r="FR143" s="169"/>
      <c r="FS143" s="169"/>
      <c r="FT143" s="169"/>
      <c r="FU143" s="169"/>
      <c r="FV143" s="169"/>
      <c r="FW143" s="169"/>
      <c r="FX143" s="169"/>
      <c r="FY143" s="169"/>
      <c r="FZ143" s="169"/>
      <c r="GA143" s="169"/>
      <c r="GB143" s="169"/>
      <c r="GC143" s="169"/>
      <c r="GD143" s="169"/>
      <c r="GE143" s="169"/>
      <c r="GF143" s="169"/>
      <c r="GG143" s="169"/>
      <c r="GH143" s="169"/>
      <c r="GI143" s="169"/>
      <c r="GJ143" s="169"/>
      <c r="GK143" s="169"/>
      <c r="GL143" s="169"/>
      <c r="GM143" s="169"/>
      <c r="GN143" s="169"/>
      <c r="GO143" s="169"/>
      <c r="GP143" s="169"/>
      <c r="GQ143" s="169"/>
      <c r="GR143" s="169"/>
      <c r="GS143" s="169"/>
      <c r="GT143" s="169"/>
      <c r="GU143" s="169"/>
      <c r="GV143" s="169"/>
      <c r="GW143" s="169"/>
      <c r="GX143" s="169"/>
      <c r="GY143" s="169"/>
      <c r="GZ143" s="169"/>
      <c r="HA143" s="169"/>
      <c r="HB143" s="169"/>
      <c r="HC143" s="169"/>
      <c r="HD143" s="169"/>
      <c r="HE143" s="169"/>
      <c r="HF143" s="169"/>
      <c r="HG143" s="169"/>
      <c r="HH143" s="169"/>
      <c r="HI143" s="169"/>
      <c r="HJ143" s="169"/>
      <c r="HK143" s="169"/>
      <c r="HL143" s="169"/>
      <c r="HM143" s="169"/>
      <c r="HN143" s="169"/>
      <c r="HO143" s="169"/>
      <c r="HP143" s="169"/>
      <c r="HQ143" s="169"/>
      <c r="HR143" s="169"/>
      <c r="HS143" s="169"/>
      <c r="HT143" s="169"/>
      <c r="HU143" s="169"/>
      <c r="HV143" s="169"/>
      <c r="HW143" s="169"/>
      <c r="HX143" s="169"/>
      <c r="HY143" s="169"/>
      <c r="HZ143" s="169"/>
      <c r="IA143" s="169"/>
      <c r="IB143" s="169"/>
      <c r="IC143" s="169"/>
      <c r="ID143" s="169"/>
      <c r="IE143" s="169"/>
      <c r="IF143" s="169"/>
      <c r="IG143" s="169"/>
      <c r="IH143" s="169"/>
      <c r="II143" s="169"/>
      <c r="IJ143" s="169"/>
      <c r="IK143" s="169"/>
      <c r="IL143" s="169"/>
      <c r="IM143" s="169"/>
      <c r="IN143" s="169"/>
      <c r="IO143" s="169"/>
      <c r="IP143" s="169"/>
      <c r="IQ143" s="169"/>
      <c r="IR143" s="180"/>
    </row>
    <row r="144" spans="1:252" s="7" customFormat="1" hidden="1" x14ac:dyDescent="0.25">
      <c r="A144" s="164"/>
      <c r="B144" s="46"/>
      <c r="C144" s="24">
        <f>IF(AND(C110=0,B110&gt;0),1,0)</f>
        <v>0</v>
      </c>
      <c r="D144" s="24">
        <f t="shared" ref="D144:BO144" si="376">IF(AND(D110=0,C110&gt;0),1,0)</f>
        <v>0</v>
      </c>
      <c r="E144" s="24">
        <f t="shared" si="376"/>
        <v>0</v>
      </c>
      <c r="F144" s="24">
        <f t="shared" si="376"/>
        <v>0</v>
      </c>
      <c r="G144" s="24">
        <f t="shared" si="376"/>
        <v>0</v>
      </c>
      <c r="H144" s="24">
        <f t="shared" si="376"/>
        <v>0</v>
      </c>
      <c r="I144" s="24">
        <f t="shared" si="376"/>
        <v>0</v>
      </c>
      <c r="J144" s="24">
        <f t="shared" si="376"/>
        <v>0</v>
      </c>
      <c r="K144" s="24">
        <f t="shared" si="376"/>
        <v>0</v>
      </c>
      <c r="L144" s="24">
        <f t="shared" si="376"/>
        <v>0</v>
      </c>
      <c r="M144" s="24">
        <f t="shared" si="376"/>
        <v>0</v>
      </c>
      <c r="N144" s="24">
        <f t="shared" si="376"/>
        <v>0</v>
      </c>
      <c r="O144" s="24">
        <f t="shared" si="376"/>
        <v>0</v>
      </c>
      <c r="P144" s="24">
        <f t="shared" si="376"/>
        <v>0</v>
      </c>
      <c r="Q144" s="24">
        <f t="shared" si="376"/>
        <v>0</v>
      </c>
      <c r="R144" s="24">
        <f t="shared" si="376"/>
        <v>0</v>
      </c>
      <c r="S144" s="24">
        <f t="shared" si="376"/>
        <v>0</v>
      </c>
      <c r="T144" s="24">
        <f t="shared" si="376"/>
        <v>0</v>
      </c>
      <c r="U144" s="24">
        <f t="shared" si="376"/>
        <v>0</v>
      </c>
      <c r="V144" s="24">
        <f t="shared" si="376"/>
        <v>0</v>
      </c>
      <c r="W144" s="24">
        <f t="shared" si="376"/>
        <v>0</v>
      </c>
      <c r="X144" s="24">
        <f t="shared" si="376"/>
        <v>0</v>
      </c>
      <c r="Y144" s="24">
        <f t="shared" si="376"/>
        <v>0</v>
      </c>
      <c r="Z144" s="24">
        <f t="shared" si="376"/>
        <v>0</v>
      </c>
      <c r="AA144" s="24">
        <f t="shared" si="376"/>
        <v>0</v>
      </c>
      <c r="AB144" s="24">
        <f t="shared" si="376"/>
        <v>0</v>
      </c>
      <c r="AC144" s="24">
        <f t="shared" si="376"/>
        <v>0</v>
      </c>
      <c r="AD144" s="24">
        <f t="shared" si="376"/>
        <v>0</v>
      </c>
      <c r="AE144" s="24">
        <f t="shared" si="376"/>
        <v>0</v>
      </c>
      <c r="AF144" s="24">
        <f t="shared" si="376"/>
        <v>0</v>
      </c>
      <c r="AG144" s="24">
        <f t="shared" si="376"/>
        <v>0</v>
      </c>
      <c r="AH144" s="24">
        <f t="shared" si="376"/>
        <v>0</v>
      </c>
      <c r="AI144" s="24">
        <f t="shared" si="376"/>
        <v>0</v>
      </c>
      <c r="AJ144" s="24">
        <f t="shared" si="376"/>
        <v>0</v>
      </c>
      <c r="AK144" s="24">
        <f t="shared" si="376"/>
        <v>0</v>
      </c>
      <c r="AL144" s="24">
        <f t="shared" si="376"/>
        <v>0</v>
      </c>
      <c r="AM144" s="24">
        <f t="shared" si="376"/>
        <v>0</v>
      </c>
      <c r="AN144" s="24">
        <f t="shared" si="376"/>
        <v>0</v>
      </c>
      <c r="AO144" s="24">
        <f t="shared" si="376"/>
        <v>0</v>
      </c>
      <c r="AP144" s="24">
        <f t="shared" si="376"/>
        <v>0</v>
      </c>
      <c r="AQ144" s="24">
        <f t="shared" si="376"/>
        <v>0</v>
      </c>
      <c r="AR144" s="24">
        <f t="shared" si="376"/>
        <v>0</v>
      </c>
      <c r="AS144" s="24">
        <f t="shared" si="376"/>
        <v>0</v>
      </c>
      <c r="AT144" s="24">
        <f t="shared" si="376"/>
        <v>0</v>
      </c>
      <c r="AU144" s="24">
        <f t="shared" si="376"/>
        <v>0</v>
      </c>
      <c r="AV144" s="24">
        <f t="shared" si="376"/>
        <v>0</v>
      </c>
      <c r="AW144" s="24">
        <f t="shared" si="376"/>
        <v>0</v>
      </c>
      <c r="AX144" s="24">
        <f t="shared" si="376"/>
        <v>0</v>
      </c>
      <c r="AY144" s="24">
        <f t="shared" si="376"/>
        <v>0</v>
      </c>
      <c r="AZ144" s="24">
        <f t="shared" si="376"/>
        <v>0</v>
      </c>
      <c r="BA144" s="24">
        <f t="shared" si="376"/>
        <v>0</v>
      </c>
      <c r="BB144" s="24">
        <f t="shared" si="376"/>
        <v>0</v>
      </c>
      <c r="BC144" s="24">
        <f t="shared" si="376"/>
        <v>0</v>
      </c>
      <c r="BD144" s="24">
        <f t="shared" si="376"/>
        <v>0</v>
      </c>
      <c r="BE144" s="24">
        <f t="shared" si="376"/>
        <v>0</v>
      </c>
      <c r="BF144" s="24">
        <f t="shared" si="376"/>
        <v>0</v>
      </c>
      <c r="BG144" s="24">
        <f t="shared" si="376"/>
        <v>0</v>
      </c>
      <c r="BH144" s="24">
        <f t="shared" si="376"/>
        <v>0</v>
      </c>
      <c r="BI144" s="24">
        <f t="shared" si="376"/>
        <v>0</v>
      </c>
      <c r="BJ144" s="24">
        <f t="shared" si="376"/>
        <v>0</v>
      </c>
      <c r="BK144" s="24">
        <f t="shared" si="376"/>
        <v>0</v>
      </c>
      <c r="BL144" s="24">
        <f t="shared" si="376"/>
        <v>0</v>
      </c>
      <c r="BM144" s="24">
        <f t="shared" si="376"/>
        <v>0</v>
      </c>
      <c r="BN144" s="24">
        <f t="shared" si="376"/>
        <v>0</v>
      </c>
      <c r="BO144" s="24">
        <f t="shared" si="376"/>
        <v>0</v>
      </c>
      <c r="BP144" s="24">
        <f t="shared" ref="BP144:CM144" si="377">IF(AND(BP110=0,BO110&gt;0),1,0)</f>
        <v>0</v>
      </c>
      <c r="BQ144" s="24">
        <f t="shared" si="377"/>
        <v>0</v>
      </c>
      <c r="BR144" s="24">
        <f t="shared" si="377"/>
        <v>0</v>
      </c>
      <c r="BS144" s="24">
        <f t="shared" si="377"/>
        <v>0</v>
      </c>
      <c r="BT144" s="24">
        <f t="shared" si="377"/>
        <v>0</v>
      </c>
      <c r="BU144" s="24">
        <f t="shared" si="377"/>
        <v>0</v>
      </c>
      <c r="BV144" s="24">
        <f t="shared" si="377"/>
        <v>0</v>
      </c>
      <c r="BW144" s="24">
        <f t="shared" si="377"/>
        <v>0</v>
      </c>
      <c r="BX144" s="24">
        <f t="shared" si="377"/>
        <v>0</v>
      </c>
      <c r="BY144" s="24">
        <f t="shared" si="377"/>
        <v>0</v>
      </c>
      <c r="BZ144" s="24">
        <f t="shared" si="377"/>
        <v>0</v>
      </c>
      <c r="CA144" s="24">
        <f t="shared" si="377"/>
        <v>0</v>
      </c>
      <c r="CB144" s="24">
        <f t="shared" si="377"/>
        <v>0</v>
      </c>
      <c r="CC144" s="24">
        <f t="shared" si="377"/>
        <v>0</v>
      </c>
      <c r="CD144" s="24">
        <f t="shared" si="377"/>
        <v>0</v>
      </c>
      <c r="CE144" s="24">
        <f t="shared" si="377"/>
        <v>0</v>
      </c>
      <c r="CF144" s="24">
        <f t="shared" si="377"/>
        <v>0</v>
      </c>
      <c r="CG144" s="24">
        <f t="shared" si="377"/>
        <v>0</v>
      </c>
      <c r="CH144" s="24">
        <f t="shared" si="377"/>
        <v>0</v>
      </c>
      <c r="CI144" s="24">
        <f t="shared" si="377"/>
        <v>0</v>
      </c>
      <c r="CJ144" s="24">
        <f t="shared" si="377"/>
        <v>0</v>
      </c>
      <c r="CK144" s="24">
        <f t="shared" si="377"/>
        <v>0</v>
      </c>
      <c r="CL144" s="24">
        <f t="shared" si="377"/>
        <v>0</v>
      </c>
      <c r="CM144" s="24">
        <f t="shared" si="377"/>
        <v>0</v>
      </c>
      <c r="CN144" s="24">
        <f>IF(AND(CN110=0,CM110&gt;0),1,0)</f>
        <v>0</v>
      </c>
      <c r="CO144" s="24">
        <f t="shared" ref="CO144:CX144" si="378">IF(AND(CO110=0,CN110&gt;0),1,0)</f>
        <v>0</v>
      </c>
      <c r="CP144" s="24">
        <f t="shared" si="378"/>
        <v>0</v>
      </c>
      <c r="CQ144" s="24">
        <f t="shared" si="378"/>
        <v>0</v>
      </c>
      <c r="CR144" s="24">
        <f t="shared" si="378"/>
        <v>0</v>
      </c>
      <c r="CS144" s="24">
        <f t="shared" si="378"/>
        <v>0</v>
      </c>
      <c r="CT144" s="24">
        <f t="shared" si="378"/>
        <v>0</v>
      </c>
      <c r="CU144" s="24">
        <f t="shared" si="378"/>
        <v>0</v>
      </c>
      <c r="CV144" s="24">
        <f t="shared" si="378"/>
        <v>0</v>
      </c>
      <c r="CW144" s="24">
        <f t="shared" si="378"/>
        <v>0</v>
      </c>
      <c r="CX144" s="24">
        <f t="shared" si="378"/>
        <v>0</v>
      </c>
      <c r="CY144" s="24">
        <f t="shared" ref="CY144:ED144" si="379">IF(AND(CY110=0,CX110&gt;0),1,0)</f>
        <v>0</v>
      </c>
      <c r="CZ144" s="24">
        <f t="shared" si="379"/>
        <v>0</v>
      </c>
      <c r="DA144" s="24">
        <f t="shared" si="379"/>
        <v>0</v>
      </c>
      <c r="DB144" s="24">
        <f t="shared" si="379"/>
        <v>0</v>
      </c>
      <c r="DC144" s="24">
        <f t="shared" si="379"/>
        <v>0</v>
      </c>
      <c r="DD144" s="24">
        <f t="shared" si="379"/>
        <v>0</v>
      </c>
      <c r="DE144" s="24">
        <f t="shared" si="379"/>
        <v>0</v>
      </c>
      <c r="DF144" s="24">
        <f t="shared" si="379"/>
        <v>0</v>
      </c>
      <c r="DG144" s="24">
        <f t="shared" si="379"/>
        <v>0</v>
      </c>
      <c r="DH144" s="24">
        <f t="shared" si="379"/>
        <v>0</v>
      </c>
      <c r="DI144" s="24">
        <f t="shared" si="379"/>
        <v>0</v>
      </c>
      <c r="DJ144" s="24">
        <f t="shared" si="379"/>
        <v>0</v>
      </c>
      <c r="DK144" s="24">
        <f t="shared" si="379"/>
        <v>0</v>
      </c>
      <c r="DL144" s="24">
        <f t="shared" si="379"/>
        <v>0</v>
      </c>
      <c r="DM144" s="24">
        <f t="shared" si="379"/>
        <v>0</v>
      </c>
      <c r="DN144" s="24">
        <f t="shared" si="379"/>
        <v>0</v>
      </c>
      <c r="DO144" s="24">
        <f t="shared" si="379"/>
        <v>0</v>
      </c>
      <c r="DP144" s="24">
        <f t="shared" si="379"/>
        <v>0</v>
      </c>
      <c r="DQ144" s="24">
        <f t="shared" si="379"/>
        <v>0</v>
      </c>
      <c r="DR144" s="24">
        <f t="shared" si="379"/>
        <v>0</v>
      </c>
      <c r="DS144" s="24">
        <f t="shared" si="379"/>
        <v>0</v>
      </c>
      <c r="DT144" s="24">
        <f t="shared" si="379"/>
        <v>0</v>
      </c>
      <c r="DU144" s="24">
        <f t="shared" si="379"/>
        <v>0</v>
      </c>
      <c r="DV144" s="24">
        <f t="shared" si="379"/>
        <v>0</v>
      </c>
      <c r="DW144" s="24">
        <f t="shared" si="379"/>
        <v>0</v>
      </c>
      <c r="DX144" s="24">
        <f t="shared" si="379"/>
        <v>0</v>
      </c>
      <c r="DY144" s="24">
        <f t="shared" si="379"/>
        <v>0</v>
      </c>
      <c r="DZ144" s="24">
        <f t="shared" si="379"/>
        <v>0</v>
      </c>
      <c r="EA144" s="24">
        <f t="shared" si="379"/>
        <v>0</v>
      </c>
      <c r="EB144" s="24">
        <f t="shared" si="379"/>
        <v>0</v>
      </c>
      <c r="EC144" s="24">
        <f t="shared" si="379"/>
        <v>0</v>
      </c>
      <c r="ED144" s="24">
        <f t="shared" si="379"/>
        <v>0</v>
      </c>
      <c r="EE144" s="24">
        <f t="shared" ref="EE144:FJ144" si="380">IF(AND(EE110=0,ED110&gt;0),1,0)</f>
        <v>0</v>
      </c>
      <c r="EF144" s="24">
        <f t="shared" si="380"/>
        <v>0</v>
      </c>
      <c r="EG144" s="24">
        <f t="shared" si="380"/>
        <v>0</v>
      </c>
      <c r="EH144" s="24">
        <f t="shared" si="380"/>
        <v>0</v>
      </c>
      <c r="EI144" s="24">
        <f t="shared" si="380"/>
        <v>0</v>
      </c>
      <c r="EJ144" s="24">
        <f t="shared" si="380"/>
        <v>0</v>
      </c>
      <c r="EK144" s="24">
        <f t="shared" si="380"/>
        <v>0</v>
      </c>
      <c r="EL144" s="24">
        <f t="shared" si="380"/>
        <v>0</v>
      </c>
      <c r="EM144" s="24">
        <f t="shared" si="380"/>
        <v>0</v>
      </c>
      <c r="EN144" s="24">
        <f t="shared" si="380"/>
        <v>0</v>
      </c>
      <c r="EO144" s="24">
        <f t="shared" si="380"/>
        <v>0</v>
      </c>
      <c r="EP144" s="24">
        <f t="shared" si="380"/>
        <v>0</v>
      </c>
      <c r="EQ144" s="24">
        <f t="shared" si="380"/>
        <v>0</v>
      </c>
      <c r="ER144" s="24">
        <f t="shared" si="380"/>
        <v>0</v>
      </c>
      <c r="ES144" s="24">
        <f t="shared" si="380"/>
        <v>0</v>
      </c>
      <c r="ET144" s="24">
        <f t="shared" si="380"/>
        <v>0</v>
      </c>
      <c r="EU144" s="24">
        <f t="shared" si="380"/>
        <v>0</v>
      </c>
      <c r="EV144" s="24">
        <f t="shared" si="380"/>
        <v>0</v>
      </c>
      <c r="EW144" s="24">
        <f t="shared" si="380"/>
        <v>0</v>
      </c>
      <c r="EX144" s="24">
        <f t="shared" si="380"/>
        <v>0</v>
      </c>
      <c r="EY144" s="24">
        <f t="shared" si="380"/>
        <v>0</v>
      </c>
      <c r="EZ144" s="24">
        <f t="shared" si="380"/>
        <v>0</v>
      </c>
      <c r="FA144" s="24">
        <f t="shared" si="380"/>
        <v>0</v>
      </c>
      <c r="FB144" s="24">
        <f t="shared" si="380"/>
        <v>0</v>
      </c>
      <c r="FC144" s="24">
        <f t="shared" si="380"/>
        <v>0</v>
      </c>
      <c r="FD144" s="24">
        <f t="shared" si="380"/>
        <v>0</v>
      </c>
      <c r="FE144" s="24">
        <f t="shared" si="380"/>
        <v>0</v>
      </c>
      <c r="FF144" s="24">
        <f t="shared" si="380"/>
        <v>0</v>
      </c>
      <c r="FG144" s="24">
        <f t="shared" si="380"/>
        <v>0</v>
      </c>
      <c r="FH144" s="24">
        <f t="shared" si="380"/>
        <v>0</v>
      </c>
      <c r="FI144" s="24">
        <f t="shared" si="380"/>
        <v>0</v>
      </c>
      <c r="FJ144" s="24">
        <f t="shared" si="380"/>
        <v>0</v>
      </c>
      <c r="FK144" s="24">
        <f t="shared" ref="FK144:GP144" si="381">IF(AND(FK110=0,FJ110&gt;0),1,0)</f>
        <v>0</v>
      </c>
      <c r="FL144" s="24">
        <f t="shared" si="381"/>
        <v>0</v>
      </c>
      <c r="FM144" s="24">
        <f t="shared" si="381"/>
        <v>0</v>
      </c>
      <c r="FN144" s="24">
        <f t="shared" si="381"/>
        <v>0</v>
      </c>
      <c r="FO144" s="24">
        <f t="shared" si="381"/>
        <v>0</v>
      </c>
      <c r="FP144" s="24">
        <f t="shared" si="381"/>
        <v>0</v>
      </c>
      <c r="FQ144" s="24">
        <f t="shared" si="381"/>
        <v>0</v>
      </c>
      <c r="FR144" s="24">
        <f t="shared" si="381"/>
        <v>0</v>
      </c>
      <c r="FS144" s="24">
        <f t="shared" si="381"/>
        <v>0</v>
      </c>
      <c r="FT144" s="24">
        <f t="shared" si="381"/>
        <v>0</v>
      </c>
      <c r="FU144" s="24">
        <f t="shared" si="381"/>
        <v>0</v>
      </c>
      <c r="FV144" s="24">
        <f t="shared" si="381"/>
        <v>0</v>
      </c>
      <c r="FW144" s="24">
        <f t="shared" si="381"/>
        <v>0</v>
      </c>
      <c r="FX144" s="24">
        <f t="shared" si="381"/>
        <v>0</v>
      </c>
      <c r="FY144" s="24">
        <f t="shared" si="381"/>
        <v>0</v>
      </c>
      <c r="FZ144" s="24">
        <f t="shared" si="381"/>
        <v>0</v>
      </c>
      <c r="GA144" s="24">
        <f t="shared" si="381"/>
        <v>0</v>
      </c>
      <c r="GB144" s="24">
        <f t="shared" si="381"/>
        <v>0</v>
      </c>
      <c r="GC144" s="24">
        <f t="shared" si="381"/>
        <v>0</v>
      </c>
      <c r="GD144" s="24">
        <f t="shared" si="381"/>
        <v>0</v>
      </c>
      <c r="GE144" s="24">
        <f t="shared" si="381"/>
        <v>0</v>
      </c>
      <c r="GF144" s="24">
        <f t="shared" si="381"/>
        <v>0</v>
      </c>
      <c r="GG144" s="24">
        <f t="shared" si="381"/>
        <v>0</v>
      </c>
      <c r="GH144" s="24">
        <f t="shared" si="381"/>
        <v>0</v>
      </c>
      <c r="GI144" s="24">
        <f t="shared" si="381"/>
        <v>0</v>
      </c>
      <c r="GJ144" s="24">
        <f t="shared" si="381"/>
        <v>0</v>
      </c>
      <c r="GK144" s="24">
        <f t="shared" si="381"/>
        <v>0</v>
      </c>
      <c r="GL144" s="24">
        <f t="shared" si="381"/>
        <v>0</v>
      </c>
      <c r="GM144" s="24">
        <f t="shared" si="381"/>
        <v>0</v>
      </c>
      <c r="GN144" s="24">
        <f t="shared" si="381"/>
        <v>0</v>
      </c>
      <c r="GO144" s="24">
        <f t="shared" si="381"/>
        <v>0</v>
      </c>
      <c r="GP144" s="24">
        <f t="shared" si="381"/>
        <v>0</v>
      </c>
      <c r="GQ144" s="24">
        <f t="shared" ref="GQ144:HV144" si="382">IF(AND(GQ110=0,GP110&gt;0),1,0)</f>
        <v>0</v>
      </c>
      <c r="GR144" s="24">
        <f t="shared" si="382"/>
        <v>0</v>
      </c>
      <c r="GS144" s="24">
        <f t="shared" si="382"/>
        <v>0</v>
      </c>
      <c r="GT144" s="24">
        <f t="shared" si="382"/>
        <v>0</v>
      </c>
      <c r="GU144" s="24">
        <f t="shared" si="382"/>
        <v>0</v>
      </c>
      <c r="GV144" s="24">
        <f t="shared" si="382"/>
        <v>0</v>
      </c>
      <c r="GW144" s="24">
        <f t="shared" si="382"/>
        <v>0</v>
      </c>
      <c r="GX144" s="24">
        <f t="shared" si="382"/>
        <v>0</v>
      </c>
      <c r="GY144" s="24">
        <f t="shared" si="382"/>
        <v>0</v>
      </c>
      <c r="GZ144" s="24">
        <f t="shared" si="382"/>
        <v>0</v>
      </c>
      <c r="HA144" s="24">
        <f t="shared" si="382"/>
        <v>0</v>
      </c>
      <c r="HB144" s="24">
        <f t="shared" si="382"/>
        <v>0</v>
      </c>
      <c r="HC144" s="24">
        <f t="shared" si="382"/>
        <v>0</v>
      </c>
      <c r="HD144" s="24">
        <f t="shared" si="382"/>
        <v>0</v>
      </c>
      <c r="HE144" s="24">
        <f t="shared" si="382"/>
        <v>0</v>
      </c>
      <c r="HF144" s="24">
        <f t="shared" si="382"/>
        <v>0</v>
      </c>
      <c r="HG144" s="24">
        <f t="shared" si="382"/>
        <v>0</v>
      </c>
      <c r="HH144" s="24">
        <f t="shared" si="382"/>
        <v>0</v>
      </c>
      <c r="HI144" s="24">
        <f t="shared" si="382"/>
        <v>0</v>
      </c>
      <c r="HJ144" s="24">
        <f t="shared" si="382"/>
        <v>0</v>
      </c>
      <c r="HK144" s="24">
        <f t="shared" si="382"/>
        <v>0</v>
      </c>
      <c r="HL144" s="24">
        <f t="shared" si="382"/>
        <v>0</v>
      </c>
      <c r="HM144" s="24">
        <f t="shared" si="382"/>
        <v>0</v>
      </c>
      <c r="HN144" s="24">
        <f t="shared" si="382"/>
        <v>0</v>
      </c>
      <c r="HO144" s="24">
        <f t="shared" si="382"/>
        <v>0</v>
      </c>
      <c r="HP144" s="24">
        <f t="shared" si="382"/>
        <v>0</v>
      </c>
      <c r="HQ144" s="24">
        <f t="shared" si="382"/>
        <v>0</v>
      </c>
      <c r="HR144" s="24">
        <f t="shared" si="382"/>
        <v>0</v>
      </c>
      <c r="HS144" s="24">
        <f t="shared" si="382"/>
        <v>0</v>
      </c>
      <c r="HT144" s="24">
        <f t="shared" si="382"/>
        <v>0</v>
      </c>
      <c r="HU144" s="24">
        <f t="shared" si="382"/>
        <v>0</v>
      </c>
      <c r="HV144" s="24">
        <f t="shared" si="382"/>
        <v>0</v>
      </c>
      <c r="HW144" s="24">
        <f t="shared" ref="HW144:IR144" si="383">IF(AND(HW110=0,HV110&gt;0),1,0)</f>
        <v>0</v>
      </c>
      <c r="HX144" s="24">
        <f t="shared" si="383"/>
        <v>0</v>
      </c>
      <c r="HY144" s="24">
        <f t="shared" si="383"/>
        <v>0</v>
      </c>
      <c r="HZ144" s="24">
        <f t="shared" si="383"/>
        <v>0</v>
      </c>
      <c r="IA144" s="24">
        <f t="shared" si="383"/>
        <v>0</v>
      </c>
      <c r="IB144" s="24">
        <f t="shared" si="383"/>
        <v>0</v>
      </c>
      <c r="IC144" s="24">
        <f t="shared" si="383"/>
        <v>0</v>
      </c>
      <c r="ID144" s="24">
        <f t="shared" si="383"/>
        <v>0</v>
      </c>
      <c r="IE144" s="24">
        <f t="shared" si="383"/>
        <v>0</v>
      </c>
      <c r="IF144" s="24">
        <f t="shared" si="383"/>
        <v>0</v>
      </c>
      <c r="IG144" s="24">
        <f t="shared" si="383"/>
        <v>0</v>
      </c>
      <c r="IH144" s="24">
        <f t="shared" si="383"/>
        <v>0</v>
      </c>
      <c r="II144" s="24">
        <f t="shared" si="383"/>
        <v>0</v>
      </c>
      <c r="IJ144" s="24">
        <f t="shared" si="383"/>
        <v>0</v>
      </c>
      <c r="IK144" s="24">
        <f t="shared" si="383"/>
        <v>0</v>
      </c>
      <c r="IL144" s="24">
        <f t="shared" si="383"/>
        <v>0</v>
      </c>
      <c r="IM144" s="24">
        <f t="shared" si="383"/>
        <v>0</v>
      </c>
      <c r="IN144" s="24">
        <f t="shared" si="383"/>
        <v>0</v>
      </c>
      <c r="IO144" s="24">
        <f t="shared" si="383"/>
        <v>0</v>
      </c>
      <c r="IP144" s="24">
        <f t="shared" si="383"/>
        <v>0</v>
      </c>
      <c r="IQ144" s="24">
        <f t="shared" si="383"/>
        <v>0</v>
      </c>
      <c r="IR144" s="181">
        <f t="shared" si="383"/>
        <v>0</v>
      </c>
    </row>
    <row r="145" spans="1:252" s="7" customFormat="1" hidden="1" x14ac:dyDescent="0.25">
      <c r="A145" s="164"/>
      <c r="B145" s="46"/>
      <c r="C145" s="24">
        <f>IF(C68&gt;0,1,0)</f>
        <v>1</v>
      </c>
      <c r="D145" s="24">
        <f t="shared" ref="D145:BO145" si="384">IF(D68&gt;0,1,0)</f>
        <v>1</v>
      </c>
      <c r="E145" s="24">
        <f t="shared" si="384"/>
        <v>1</v>
      </c>
      <c r="F145" s="24">
        <f t="shared" si="384"/>
        <v>1</v>
      </c>
      <c r="G145" s="24">
        <f t="shared" si="384"/>
        <v>1</v>
      </c>
      <c r="H145" s="24">
        <f t="shared" si="384"/>
        <v>1</v>
      </c>
      <c r="I145" s="24">
        <f t="shared" si="384"/>
        <v>1</v>
      </c>
      <c r="J145" s="24">
        <f t="shared" si="384"/>
        <v>1</v>
      </c>
      <c r="K145" s="24">
        <f t="shared" si="384"/>
        <v>1</v>
      </c>
      <c r="L145" s="24">
        <f t="shared" si="384"/>
        <v>1</v>
      </c>
      <c r="M145" s="24">
        <f t="shared" si="384"/>
        <v>1</v>
      </c>
      <c r="N145" s="24">
        <f t="shared" si="384"/>
        <v>1</v>
      </c>
      <c r="O145" s="24">
        <f t="shared" si="384"/>
        <v>1</v>
      </c>
      <c r="P145" s="24">
        <f t="shared" si="384"/>
        <v>1</v>
      </c>
      <c r="Q145" s="24">
        <f t="shared" si="384"/>
        <v>1</v>
      </c>
      <c r="R145" s="24">
        <f t="shared" si="384"/>
        <v>1</v>
      </c>
      <c r="S145" s="24">
        <f t="shared" si="384"/>
        <v>1</v>
      </c>
      <c r="T145" s="24">
        <f t="shared" si="384"/>
        <v>1</v>
      </c>
      <c r="U145" s="24">
        <f t="shared" si="384"/>
        <v>1</v>
      </c>
      <c r="V145" s="24">
        <f t="shared" si="384"/>
        <v>1</v>
      </c>
      <c r="W145" s="24">
        <f t="shared" si="384"/>
        <v>1</v>
      </c>
      <c r="X145" s="24">
        <f t="shared" si="384"/>
        <v>1</v>
      </c>
      <c r="Y145" s="24">
        <f t="shared" si="384"/>
        <v>1</v>
      </c>
      <c r="Z145" s="24">
        <f t="shared" si="384"/>
        <v>1</v>
      </c>
      <c r="AA145" s="24">
        <f t="shared" si="384"/>
        <v>1</v>
      </c>
      <c r="AB145" s="24">
        <f t="shared" si="384"/>
        <v>1</v>
      </c>
      <c r="AC145" s="24">
        <f t="shared" si="384"/>
        <v>1</v>
      </c>
      <c r="AD145" s="24">
        <f t="shared" si="384"/>
        <v>1</v>
      </c>
      <c r="AE145" s="24">
        <f t="shared" si="384"/>
        <v>1</v>
      </c>
      <c r="AF145" s="24">
        <f t="shared" si="384"/>
        <v>1</v>
      </c>
      <c r="AG145" s="24">
        <f t="shared" si="384"/>
        <v>1</v>
      </c>
      <c r="AH145" s="24">
        <f t="shared" si="384"/>
        <v>1</v>
      </c>
      <c r="AI145" s="24">
        <f t="shared" si="384"/>
        <v>1</v>
      </c>
      <c r="AJ145" s="24">
        <f t="shared" si="384"/>
        <v>1</v>
      </c>
      <c r="AK145" s="24">
        <f t="shared" si="384"/>
        <v>1</v>
      </c>
      <c r="AL145" s="24">
        <f t="shared" si="384"/>
        <v>1</v>
      </c>
      <c r="AM145" s="24">
        <f t="shared" si="384"/>
        <v>1</v>
      </c>
      <c r="AN145" s="24">
        <f t="shared" si="384"/>
        <v>1</v>
      </c>
      <c r="AO145" s="24">
        <f t="shared" si="384"/>
        <v>1</v>
      </c>
      <c r="AP145" s="24">
        <f t="shared" si="384"/>
        <v>1</v>
      </c>
      <c r="AQ145" s="24">
        <f t="shared" si="384"/>
        <v>1</v>
      </c>
      <c r="AR145" s="24">
        <f t="shared" si="384"/>
        <v>1</v>
      </c>
      <c r="AS145" s="24">
        <f t="shared" si="384"/>
        <v>1</v>
      </c>
      <c r="AT145" s="24">
        <f t="shared" si="384"/>
        <v>1</v>
      </c>
      <c r="AU145" s="24">
        <f t="shared" si="384"/>
        <v>1</v>
      </c>
      <c r="AV145" s="24">
        <f t="shared" si="384"/>
        <v>1</v>
      </c>
      <c r="AW145" s="24">
        <f t="shared" si="384"/>
        <v>1</v>
      </c>
      <c r="AX145" s="24">
        <f t="shared" si="384"/>
        <v>1</v>
      </c>
      <c r="AY145" s="24">
        <f t="shared" si="384"/>
        <v>1</v>
      </c>
      <c r="AZ145" s="24">
        <f t="shared" si="384"/>
        <v>1</v>
      </c>
      <c r="BA145" s="24">
        <f t="shared" si="384"/>
        <v>1</v>
      </c>
      <c r="BB145" s="24">
        <f t="shared" si="384"/>
        <v>1</v>
      </c>
      <c r="BC145" s="24">
        <f t="shared" si="384"/>
        <v>0</v>
      </c>
      <c r="BD145" s="24">
        <f t="shared" si="384"/>
        <v>0</v>
      </c>
      <c r="BE145" s="24">
        <f t="shared" si="384"/>
        <v>0</v>
      </c>
      <c r="BF145" s="24">
        <f t="shared" si="384"/>
        <v>0</v>
      </c>
      <c r="BG145" s="24">
        <f t="shared" si="384"/>
        <v>0</v>
      </c>
      <c r="BH145" s="24">
        <f t="shared" si="384"/>
        <v>0</v>
      </c>
      <c r="BI145" s="24">
        <f t="shared" si="384"/>
        <v>0</v>
      </c>
      <c r="BJ145" s="24">
        <f t="shared" si="384"/>
        <v>0</v>
      </c>
      <c r="BK145" s="24">
        <f t="shared" si="384"/>
        <v>0</v>
      </c>
      <c r="BL145" s="24">
        <f t="shared" si="384"/>
        <v>0</v>
      </c>
      <c r="BM145" s="24">
        <f t="shared" si="384"/>
        <v>1</v>
      </c>
      <c r="BN145" s="24">
        <f t="shared" si="384"/>
        <v>1</v>
      </c>
      <c r="BO145" s="24">
        <f t="shared" si="384"/>
        <v>1</v>
      </c>
      <c r="BP145" s="24">
        <f t="shared" ref="BP145:CX145" si="385">IF(BP68&gt;0,1,0)</f>
        <v>1</v>
      </c>
      <c r="BQ145" s="24">
        <f t="shared" si="385"/>
        <v>1</v>
      </c>
      <c r="BR145" s="24">
        <f t="shared" si="385"/>
        <v>1</v>
      </c>
      <c r="BS145" s="24">
        <f t="shared" si="385"/>
        <v>1</v>
      </c>
      <c r="BT145" s="24">
        <f t="shared" si="385"/>
        <v>1</v>
      </c>
      <c r="BU145" s="24">
        <f t="shared" si="385"/>
        <v>1</v>
      </c>
      <c r="BV145" s="24">
        <f t="shared" si="385"/>
        <v>1</v>
      </c>
      <c r="BW145" s="24">
        <f t="shared" si="385"/>
        <v>1</v>
      </c>
      <c r="BX145" s="24">
        <f t="shared" si="385"/>
        <v>1</v>
      </c>
      <c r="BY145" s="24">
        <f t="shared" si="385"/>
        <v>1</v>
      </c>
      <c r="BZ145" s="24">
        <f t="shared" si="385"/>
        <v>1</v>
      </c>
      <c r="CA145" s="24">
        <f t="shared" si="385"/>
        <v>1</v>
      </c>
      <c r="CB145" s="24">
        <f t="shared" si="385"/>
        <v>1</v>
      </c>
      <c r="CC145" s="24">
        <f t="shared" si="385"/>
        <v>1</v>
      </c>
      <c r="CD145" s="24">
        <f t="shared" si="385"/>
        <v>1</v>
      </c>
      <c r="CE145" s="24">
        <f t="shared" si="385"/>
        <v>1</v>
      </c>
      <c r="CF145" s="24">
        <f t="shared" si="385"/>
        <v>1</v>
      </c>
      <c r="CG145" s="24">
        <f t="shared" si="385"/>
        <v>1</v>
      </c>
      <c r="CH145" s="24">
        <f t="shared" si="385"/>
        <v>1</v>
      </c>
      <c r="CI145" s="24">
        <f t="shared" si="385"/>
        <v>1</v>
      </c>
      <c r="CJ145" s="24">
        <f t="shared" si="385"/>
        <v>1</v>
      </c>
      <c r="CK145" s="24">
        <f t="shared" si="385"/>
        <v>1</v>
      </c>
      <c r="CL145" s="24">
        <f t="shared" si="385"/>
        <v>1</v>
      </c>
      <c r="CM145" s="24">
        <f t="shared" si="385"/>
        <v>1</v>
      </c>
      <c r="CN145" s="24">
        <f t="shared" si="385"/>
        <v>1</v>
      </c>
      <c r="CO145" s="24">
        <f t="shared" si="385"/>
        <v>1</v>
      </c>
      <c r="CP145" s="24">
        <f t="shared" si="385"/>
        <v>1</v>
      </c>
      <c r="CQ145" s="24">
        <f t="shared" si="385"/>
        <v>1</v>
      </c>
      <c r="CR145" s="24">
        <f t="shared" si="385"/>
        <v>1</v>
      </c>
      <c r="CS145" s="24">
        <f t="shared" si="385"/>
        <v>1</v>
      </c>
      <c r="CT145" s="24">
        <f t="shared" si="385"/>
        <v>1</v>
      </c>
      <c r="CU145" s="24">
        <f t="shared" si="385"/>
        <v>1</v>
      </c>
      <c r="CV145" s="24">
        <f t="shared" si="385"/>
        <v>1</v>
      </c>
      <c r="CW145" s="24">
        <f t="shared" si="385"/>
        <v>1</v>
      </c>
      <c r="CX145" s="24">
        <f t="shared" si="385"/>
        <v>1</v>
      </c>
      <c r="CY145" s="24">
        <f t="shared" ref="CY145:FJ145" si="386">IF(CY68&gt;0,1,0)</f>
        <v>1</v>
      </c>
      <c r="CZ145" s="24">
        <f t="shared" si="386"/>
        <v>1</v>
      </c>
      <c r="DA145" s="24">
        <f t="shared" si="386"/>
        <v>1</v>
      </c>
      <c r="DB145" s="24">
        <f t="shared" si="386"/>
        <v>1</v>
      </c>
      <c r="DC145" s="24">
        <f t="shared" si="386"/>
        <v>1</v>
      </c>
      <c r="DD145" s="24">
        <f t="shared" si="386"/>
        <v>1</v>
      </c>
      <c r="DE145" s="24">
        <f t="shared" si="386"/>
        <v>1</v>
      </c>
      <c r="DF145" s="24">
        <f t="shared" si="386"/>
        <v>1</v>
      </c>
      <c r="DG145" s="24">
        <f t="shared" si="386"/>
        <v>1</v>
      </c>
      <c r="DH145" s="24">
        <f t="shared" si="386"/>
        <v>1</v>
      </c>
      <c r="DI145" s="24">
        <f t="shared" si="386"/>
        <v>1</v>
      </c>
      <c r="DJ145" s="24">
        <f t="shared" si="386"/>
        <v>1</v>
      </c>
      <c r="DK145" s="24">
        <f t="shared" si="386"/>
        <v>1</v>
      </c>
      <c r="DL145" s="24">
        <f t="shared" si="386"/>
        <v>1</v>
      </c>
      <c r="DM145" s="24">
        <f t="shared" si="386"/>
        <v>1</v>
      </c>
      <c r="DN145" s="24">
        <f t="shared" si="386"/>
        <v>1</v>
      </c>
      <c r="DO145" s="24">
        <f t="shared" si="386"/>
        <v>1</v>
      </c>
      <c r="DP145" s="24">
        <f t="shared" si="386"/>
        <v>1</v>
      </c>
      <c r="DQ145" s="24">
        <f t="shared" si="386"/>
        <v>1</v>
      </c>
      <c r="DR145" s="24">
        <f t="shared" si="386"/>
        <v>1</v>
      </c>
      <c r="DS145" s="24">
        <f t="shared" si="386"/>
        <v>1</v>
      </c>
      <c r="DT145" s="24">
        <f t="shared" si="386"/>
        <v>1</v>
      </c>
      <c r="DU145" s="24">
        <f t="shared" si="386"/>
        <v>1</v>
      </c>
      <c r="DV145" s="24">
        <f t="shared" si="386"/>
        <v>1</v>
      </c>
      <c r="DW145" s="24">
        <f t="shared" si="386"/>
        <v>1</v>
      </c>
      <c r="DX145" s="24">
        <f t="shared" si="386"/>
        <v>1</v>
      </c>
      <c r="DY145" s="24">
        <f t="shared" si="386"/>
        <v>1</v>
      </c>
      <c r="DZ145" s="24">
        <f t="shared" si="386"/>
        <v>1</v>
      </c>
      <c r="EA145" s="24">
        <f t="shared" si="386"/>
        <v>1</v>
      </c>
      <c r="EB145" s="24">
        <f t="shared" si="386"/>
        <v>1</v>
      </c>
      <c r="EC145" s="24">
        <f t="shared" si="386"/>
        <v>1</v>
      </c>
      <c r="ED145" s="24">
        <f t="shared" si="386"/>
        <v>1</v>
      </c>
      <c r="EE145" s="24">
        <f t="shared" si="386"/>
        <v>1</v>
      </c>
      <c r="EF145" s="24">
        <f t="shared" si="386"/>
        <v>1</v>
      </c>
      <c r="EG145" s="24">
        <f t="shared" si="386"/>
        <v>1</v>
      </c>
      <c r="EH145" s="24">
        <f t="shared" si="386"/>
        <v>0</v>
      </c>
      <c r="EI145" s="24">
        <f t="shared" si="386"/>
        <v>0</v>
      </c>
      <c r="EJ145" s="24">
        <f t="shared" si="386"/>
        <v>0</v>
      </c>
      <c r="EK145" s="24">
        <f t="shared" si="386"/>
        <v>0</v>
      </c>
      <c r="EL145" s="24">
        <f t="shared" si="386"/>
        <v>0</v>
      </c>
      <c r="EM145" s="24">
        <f t="shared" si="386"/>
        <v>0</v>
      </c>
      <c r="EN145" s="24">
        <f t="shared" si="386"/>
        <v>0</v>
      </c>
      <c r="EO145" s="24">
        <f t="shared" si="386"/>
        <v>0</v>
      </c>
      <c r="EP145" s="24">
        <f t="shared" si="386"/>
        <v>0</v>
      </c>
      <c r="EQ145" s="24">
        <f t="shared" si="386"/>
        <v>0</v>
      </c>
      <c r="ER145" s="24">
        <f t="shared" si="386"/>
        <v>0</v>
      </c>
      <c r="ES145" s="24">
        <f t="shared" si="386"/>
        <v>0</v>
      </c>
      <c r="ET145" s="24">
        <f t="shared" si="386"/>
        <v>0</v>
      </c>
      <c r="EU145" s="24">
        <f t="shared" si="386"/>
        <v>0</v>
      </c>
      <c r="EV145" s="24">
        <f t="shared" si="386"/>
        <v>0</v>
      </c>
      <c r="EW145" s="24">
        <f t="shared" si="386"/>
        <v>0</v>
      </c>
      <c r="EX145" s="24">
        <f t="shared" si="386"/>
        <v>0</v>
      </c>
      <c r="EY145" s="24">
        <f t="shared" si="386"/>
        <v>0</v>
      </c>
      <c r="EZ145" s="24">
        <f t="shared" si="386"/>
        <v>0</v>
      </c>
      <c r="FA145" s="24">
        <f t="shared" si="386"/>
        <v>0</v>
      </c>
      <c r="FB145" s="24">
        <f t="shared" si="386"/>
        <v>0</v>
      </c>
      <c r="FC145" s="24">
        <f t="shared" si="386"/>
        <v>0</v>
      </c>
      <c r="FD145" s="24">
        <f t="shared" si="386"/>
        <v>0</v>
      </c>
      <c r="FE145" s="24">
        <f t="shared" si="386"/>
        <v>0</v>
      </c>
      <c r="FF145" s="24">
        <f t="shared" si="386"/>
        <v>0</v>
      </c>
      <c r="FG145" s="24">
        <f t="shared" si="386"/>
        <v>0</v>
      </c>
      <c r="FH145" s="24">
        <f t="shared" si="386"/>
        <v>0</v>
      </c>
      <c r="FI145" s="24">
        <f t="shared" si="386"/>
        <v>0</v>
      </c>
      <c r="FJ145" s="24">
        <f t="shared" si="386"/>
        <v>0</v>
      </c>
      <c r="FK145" s="24">
        <f t="shared" ref="FK145:HV145" si="387">IF(FK68&gt;0,1,0)</f>
        <v>0</v>
      </c>
      <c r="FL145" s="24">
        <f t="shared" si="387"/>
        <v>0</v>
      </c>
      <c r="FM145" s="24">
        <f t="shared" si="387"/>
        <v>0</v>
      </c>
      <c r="FN145" s="24">
        <f t="shared" si="387"/>
        <v>0</v>
      </c>
      <c r="FO145" s="24">
        <f t="shared" si="387"/>
        <v>0</v>
      </c>
      <c r="FP145" s="24">
        <f t="shared" si="387"/>
        <v>0</v>
      </c>
      <c r="FQ145" s="24">
        <f t="shared" si="387"/>
        <v>0</v>
      </c>
      <c r="FR145" s="24">
        <f t="shared" si="387"/>
        <v>0</v>
      </c>
      <c r="FS145" s="24">
        <f t="shared" si="387"/>
        <v>0</v>
      </c>
      <c r="FT145" s="24">
        <f t="shared" si="387"/>
        <v>0</v>
      </c>
      <c r="FU145" s="24">
        <f t="shared" si="387"/>
        <v>0</v>
      </c>
      <c r="FV145" s="24">
        <f t="shared" si="387"/>
        <v>0</v>
      </c>
      <c r="FW145" s="24">
        <f t="shared" si="387"/>
        <v>0</v>
      </c>
      <c r="FX145" s="24">
        <f t="shared" si="387"/>
        <v>0</v>
      </c>
      <c r="FY145" s="24">
        <f t="shared" si="387"/>
        <v>0</v>
      </c>
      <c r="FZ145" s="24">
        <f t="shared" si="387"/>
        <v>0</v>
      </c>
      <c r="GA145" s="24">
        <f t="shared" si="387"/>
        <v>0</v>
      </c>
      <c r="GB145" s="24">
        <f t="shared" si="387"/>
        <v>0</v>
      </c>
      <c r="GC145" s="24">
        <f t="shared" si="387"/>
        <v>0</v>
      </c>
      <c r="GD145" s="24">
        <f t="shared" si="387"/>
        <v>0</v>
      </c>
      <c r="GE145" s="24">
        <f t="shared" si="387"/>
        <v>0</v>
      </c>
      <c r="GF145" s="24">
        <f t="shared" si="387"/>
        <v>0</v>
      </c>
      <c r="GG145" s="24">
        <f t="shared" si="387"/>
        <v>0</v>
      </c>
      <c r="GH145" s="24">
        <f t="shared" si="387"/>
        <v>0</v>
      </c>
      <c r="GI145" s="24">
        <f t="shared" si="387"/>
        <v>0</v>
      </c>
      <c r="GJ145" s="24">
        <f t="shared" si="387"/>
        <v>0</v>
      </c>
      <c r="GK145" s="24">
        <f t="shared" si="387"/>
        <v>0</v>
      </c>
      <c r="GL145" s="24">
        <f t="shared" si="387"/>
        <v>0</v>
      </c>
      <c r="GM145" s="24">
        <f t="shared" si="387"/>
        <v>0</v>
      </c>
      <c r="GN145" s="24">
        <f t="shared" si="387"/>
        <v>0</v>
      </c>
      <c r="GO145" s="24">
        <f t="shared" si="387"/>
        <v>0</v>
      </c>
      <c r="GP145" s="24">
        <f t="shared" si="387"/>
        <v>0</v>
      </c>
      <c r="GQ145" s="24">
        <f t="shared" si="387"/>
        <v>0</v>
      </c>
      <c r="GR145" s="24">
        <f t="shared" si="387"/>
        <v>0</v>
      </c>
      <c r="GS145" s="24">
        <f t="shared" si="387"/>
        <v>0</v>
      </c>
      <c r="GT145" s="24">
        <f t="shared" si="387"/>
        <v>0</v>
      </c>
      <c r="GU145" s="24">
        <f t="shared" si="387"/>
        <v>0</v>
      </c>
      <c r="GV145" s="24">
        <f t="shared" si="387"/>
        <v>0</v>
      </c>
      <c r="GW145" s="24">
        <f t="shared" si="387"/>
        <v>0</v>
      </c>
      <c r="GX145" s="24">
        <f t="shared" si="387"/>
        <v>0</v>
      </c>
      <c r="GY145" s="24">
        <f t="shared" si="387"/>
        <v>0</v>
      </c>
      <c r="GZ145" s="24">
        <f t="shared" si="387"/>
        <v>0</v>
      </c>
      <c r="HA145" s="24">
        <f t="shared" si="387"/>
        <v>0</v>
      </c>
      <c r="HB145" s="24">
        <f t="shared" si="387"/>
        <v>0</v>
      </c>
      <c r="HC145" s="24">
        <f t="shared" si="387"/>
        <v>0</v>
      </c>
      <c r="HD145" s="24">
        <f t="shared" si="387"/>
        <v>0</v>
      </c>
      <c r="HE145" s="24">
        <f t="shared" si="387"/>
        <v>0</v>
      </c>
      <c r="HF145" s="24">
        <f t="shared" si="387"/>
        <v>0</v>
      </c>
      <c r="HG145" s="24">
        <f t="shared" si="387"/>
        <v>0</v>
      </c>
      <c r="HH145" s="24">
        <f t="shared" si="387"/>
        <v>0</v>
      </c>
      <c r="HI145" s="24">
        <f t="shared" si="387"/>
        <v>0</v>
      </c>
      <c r="HJ145" s="24">
        <f t="shared" si="387"/>
        <v>0</v>
      </c>
      <c r="HK145" s="24">
        <f t="shared" si="387"/>
        <v>0</v>
      </c>
      <c r="HL145" s="24">
        <f t="shared" si="387"/>
        <v>0</v>
      </c>
      <c r="HM145" s="24">
        <f t="shared" si="387"/>
        <v>0</v>
      </c>
      <c r="HN145" s="24">
        <f t="shared" si="387"/>
        <v>0</v>
      </c>
      <c r="HO145" s="24">
        <f t="shared" si="387"/>
        <v>0</v>
      </c>
      <c r="HP145" s="24">
        <f t="shared" si="387"/>
        <v>0</v>
      </c>
      <c r="HQ145" s="24">
        <f t="shared" si="387"/>
        <v>0</v>
      </c>
      <c r="HR145" s="24">
        <f t="shared" si="387"/>
        <v>0</v>
      </c>
      <c r="HS145" s="24">
        <f t="shared" si="387"/>
        <v>0</v>
      </c>
      <c r="HT145" s="24">
        <f t="shared" si="387"/>
        <v>0</v>
      </c>
      <c r="HU145" s="24">
        <f t="shared" si="387"/>
        <v>0</v>
      </c>
      <c r="HV145" s="24">
        <f t="shared" si="387"/>
        <v>0</v>
      </c>
      <c r="HW145" s="24">
        <f t="shared" ref="HW145:IR145" si="388">IF(HW68&gt;0,1,0)</f>
        <v>0</v>
      </c>
      <c r="HX145" s="24">
        <f t="shared" si="388"/>
        <v>0</v>
      </c>
      <c r="HY145" s="24">
        <f t="shared" si="388"/>
        <v>0</v>
      </c>
      <c r="HZ145" s="24">
        <f t="shared" si="388"/>
        <v>0</v>
      </c>
      <c r="IA145" s="24">
        <f t="shared" si="388"/>
        <v>0</v>
      </c>
      <c r="IB145" s="24">
        <f t="shared" si="388"/>
        <v>0</v>
      </c>
      <c r="IC145" s="24">
        <f t="shared" si="388"/>
        <v>0</v>
      </c>
      <c r="ID145" s="24">
        <f t="shared" si="388"/>
        <v>0</v>
      </c>
      <c r="IE145" s="24">
        <f t="shared" si="388"/>
        <v>0</v>
      </c>
      <c r="IF145" s="24">
        <f t="shared" si="388"/>
        <v>0</v>
      </c>
      <c r="IG145" s="24">
        <f t="shared" si="388"/>
        <v>0</v>
      </c>
      <c r="IH145" s="24">
        <f t="shared" si="388"/>
        <v>0</v>
      </c>
      <c r="II145" s="24">
        <f t="shared" si="388"/>
        <v>0</v>
      </c>
      <c r="IJ145" s="24">
        <f t="shared" si="388"/>
        <v>0</v>
      </c>
      <c r="IK145" s="24">
        <f t="shared" si="388"/>
        <v>0</v>
      </c>
      <c r="IL145" s="24">
        <f t="shared" si="388"/>
        <v>0</v>
      </c>
      <c r="IM145" s="24">
        <f t="shared" si="388"/>
        <v>0</v>
      </c>
      <c r="IN145" s="24">
        <f t="shared" si="388"/>
        <v>0</v>
      </c>
      <c r="IO145" s="24">
        <f t="shared" si="388"/>
        <v>0</v>
      </c>
      <c r="IP145" s="24">
        <f t="shared" si="388"/>
        <v>0</v>
      </c>
      <c r="IQ145" s="24">
        <f t="shared" si="388"/>
        <v>0</v>
      </c>
      <c r="IR145" s="181">
        <f t="shared" si="388"/>
        <v>0</v>
      </c>
    </row>
    <row r="146" spans="1:252" s="7" customFormat="1" hidden="1" x14ac:dyDescent="0.25">
      <c r="A146" s="164"/>
      <c r="B146" s="46"/>
      <c r="C146" s="24">
        <f>IF(AND(C144=1,C145=1),1,0)</f>
        <v>0</v>
      </c>
      <c r="D146" s="24">
        <f t="shared" ref="D146:BO146" si="389">IF(AND(D144=1,D145=1),1,0)</f>
        <v>0</v>
      </c>
      <c r="E146" s="24">
        <f t="shared" si="389"/>
        <v>0</v>
      </c>
      <c r="F146" s="24">
        <f t="shared" si="389"/>
        <v>0</v>
      </c>
      <c r="G146" s="24">
        <f t="shared" si="389"/>
        <v>0</v>
      </c>
      <c r="H146" s="24">
        <f t="shared" si="389"/>
        <v>0</v>
      </c>
      <c r="I146" s="24">
        <f t="shared" si="389"/>
        <v>0</v>
      </c>
      <c r="J146" s="24">
        <f t="shared" si="389"/>
        <v>0</v>
      </c>
      <c r="K146" s="24">
        <f t="shared" si="389"/>
        <v>0</v>
      </c>
      <c r="L146" s="24">
        <f t="shared" si="389"/>
        <v>0</v>
      </c>
      <c r="M146" s="24">
        <f t="shared" si="389"/>
        <v>0</v>
      </c>
      <c r="N146" s="24">
        <f t="shared" si="389"/>
        <v>0</v>
      </c>
      <c r="O146" s="24">
        <f t="shared" si="389"/>
        <v>0</v>
      </c>
      <c r="P146" s="24">
        <f t="shared" si="389"/>
        <v>0</v>
      </c>
      <c r="Q146" s="24">
        <f t="shared" si="389"/>
        <v>0</v>
      </c>
      <c r="R146" s="24">
        <f t="shared" si="389"/>
        <v>0</v>
      </c>
      <c r="S146" s="24">
        <f t="shared" si="389"/>
        <v>0</v>
      </c>
      <c r="T146" s="24">
        <f t="shared" si="389"/>
        <v>0</v>
      </c>
      <c r="U146" s="24">
        <f t="shared" si="389"/>
        <v>0</v>
      </c>
      <c r="V146" s="24">
        <f t="shared" si="389"/>
        <v>0</v>
      </c>
      <c r="W146" s="24">
        <f t="shared" si="389"/>
        <v>0</v>
      </c>
      <c r="X146" s="24">
        <f t="shared" si="389"/>
        <v>0</v>
      </c>
      <c r="Y146" s="24">
        <f t="shared" si="389"/>
        <v>0</v>
      </c>
      <c r="Z146" s="24">
        <f t="shared" si="389"/>
        <v>0</v>
      </c>
      <c r="AA146" s="24">
        <f t="shared" si="389"/>
        <v>0</v>
      </c>
      <c r="AB146" s="24">
        <f t="shared" si="389"/>
        <v>0</v>
      </c>
      <c r="AC146" s="24">
        <f t="shared" si="389"/>
        <v>0</v>
      </c>
      <c r="AD146" s="24">
        <f t="shared" si="389"/>
        <v>0</v>
      </c>
      <c r="AE146" s="24">
        <f t="shared" si="389"/>
        <v>0</v>
      </c>
      <c r="AF146" s="24">
        <f t="shared" si="389"/>
        <v>0</v>
      </c>
      <c r="AG146" s="24">
        <f t="shared" si="389"/>
        <v>0</v>
      </c>
      <c r="AH146" s="24">
        <f t="shared" si="389"/>
        <v>0</v>
      </c>
      <c r="AI146" s="24">
        <f t="shared" si="389"/>
        <v>0</v>
      </c>
      <c r="AJ146" s="24">
        <f t="shared" si="389"/>
        <v>0</v>
      </c>
      <c r="AK146" s="24">
        <f t="shared" si="389"/>
        <v>0</v>
      </c>
      <c r="AL146" s="24">
        <f t="shared" si="389"/>
        <v>0</v>
      </c>
      <c r="AM146" s="24">
        <f t="shared" si="389"/>
        <v>0</v>
      </c>
      <c r="AN146" s="24">
        <f t="shared" si="389"/>
        <v>0</v>
      </c>
      <c r="AO146" s="24">
        <f t="shared" si="389"/>
        <v>0</v>
      </c>
      <c r="AP146" s="24">
        <f t="shared" si="389"/>
        <v>0</v>
      </c>
      <c r="AQ146" s="24">
        <f t="shared" si="389"/>
        <v>0</v>
      </c>
      <c r="AR146" s="24">
        <f t="shared" si="389"/>
        <v>0</v>
      </c>
      <c r="AS146" s="24">
        <f t="shared" si="389"/>
        <v>0</v>
      </c>
      <c r="AT146" s="24">
        <f t="shared" si="389"/>
        <v>0</v>
      </c>
      <c r="AU146" s="24">
        <f t="shared" si="389"/>
        <v>0</v>
      </c>
      <c r="AV146" s="24">
        <f t="shared" si="389"/>
        <v>0</v>
      </c>
      <c r="AW146" s="24">
        <f t="shared" si="389"/>
        <v>0</v>
      </c>
      <c r="AX146" s="24">
        <f t="shared" si="389"/>
        <v>0</v>
      </c>
      <c r="AY146" s="24">
        <f t="shared" si="389"/>
        <v>0</v>
      </c>
      <c r="AZ146" s="24">
        <f t="shared" si="389"/>
        <v>0</v>
      </c>
      <c r="BA146" s="24">
        <f t="shared" si="389"/>
        <v>0</v>
      </c>
      <c r="BB146" s="24">
        <f t="shared" si="389"/>
        <v>0</v>
      </c>
      <c r="BC146" s="24">
        <f t="shared" si="389"/>
        <v>0</v>
      </c>
      <c r="BD146" s="24">
        <f t="shared" si="389"/>
        <v>0</v>
      </c>
      <c r="BE146" s="24">
        <f t="shared" si="389"/>
        <v>0</v>
      </c>
      <c r="BF146" s="24">
        <f t="shared" si="389"/>
        <v>0</v>
      </c>
      <c r="BG146" s="24">
        <f t="shared" si="389"/>
        <v>0</v>
      </c>
      <c r="BH146" s="24">
        <f t="shared" si="389"/>
        <v>0</v>
      </c>
      <c r="BI146" s="24">
        <f t="shared" si="389"/>
        <v>0</v>
      </c>
      <c r="BJ146" s="24">
        <f t="shared" si="389"/>
        <v>0</v>
      </c>
      <c r="BK146" s="24">
        <f t="shared" si="389"/>
        <v>0</v>
      </c>
      <c r="BL146" s="24">
        <f t="shared" si="389"/>
        <v>0</v>
      </c>
      <c r="BM146" s="24">
        <f t="shared" si="389"/>
        <v>0</v>
      </c>
      <c r="BN146" s="24">
        <f t="shared" si="389"/>
        <v>0</v>
      </c>
      <c r="BO146" s="24">
        <f t="shared" si="389"/>
        <v>0</v>
      </c>
      <c r="BP146" s="24">
        <f t="shared" ref="BP146:CX146" si="390">IF(AND(BP144=1,BP145=1),1,0)</f>
        <v>0</v>
      </c>
      <c r="BQ146" s="24">
        <f t="shared" si="390"/>
        <v>0</v>
      </c>
      <c r="BR146" s="24">
        <f t="shared" si="390"/>
        <v>0</v>
      </c>
      <c r="BS146" s="24">
        <f t="shared" si="390"/>
        <v>0</v>
      </c>
      <c r="BT146" s="24">
        <f t="shared" si="390"/>
        <v>0</v>
      </c>
      <c r="BU146" s="24">
        <f t="shared" si="390"/>
        <v>0</v>
      </c>
      <c r="BV146" s="24">
        <f t="shared" si="390"/>
        <v>0</v>
      </c>
      <c r="BW146" s="24">
        <f t="shared" si="390"/>
        <v>0</v>
      </c>
      <c r="BX146" s="24">
        <f t="shared" si="390"/>
        <v>0</v>
      </c>
      <c r="BY146" s="24">
        <f t="shared" si="390"/>
        <v>0</v>
      </c>
      <c r="BZ146" s="24">
        <f t="shared" si="390"/>
        <v>0</v>
      </c>
      <c r="CA146" s="24">
        <f t="shared" si="390"/>
        <v>0</v>
      </c>
      <c r="CB146" s="24">
        <f t="shared" si="390"/>
        <v>0</v>
      </c>
      <c r="CC146" s="24">
        <f t="shared" si="390"/>
        <v>0</v>
      </c>
      <c r="CD146" s="24">
        <f t="shared" si="390"/>
        <v>0</v>
      </c>
      <c r="CE146" s="24">
        <f t="shared" si="390"/>
        <v>0</v>
      </c>
      <c r="CF146" s="24">
        <f t="shared" si="390"/>
        <v>0</v>
      </c>
      <c r="CG146" s="24">
        <f t="shared" si="390"/>
        <v>0</v>
      </c>
      <c r="CH146" s="24">
        <f t="shared" si="390"/>
        <v>0</v>
      </c>
      <c r="CI146" s="24">
        <f t="shared" si="390"/>
        <v>0</v>
      </c>
      <c r="CJ146" s="24">
        <f t="shared" si="390"/>
        <v>0</v>
      </c>
      <c r="CK146" s="24">
        <f t="shared" si="390"/>
        <v>0</v>
      </c>
      <c r="CL146" s="24">
        <f t="shared" si="390"/>
        <v>0</v>
      </c>
      <c r="CM146" s="24">
        <f t="shared" si="390"/>
        <v>0</v>
      </c>
      <c r="CN146" s="24">
        <f t="shared" si="390"/>
        <v>0</v>
      </c>
      <c r="CO146" s="24">
        <f t="shared" si="390"/>
        <v>0</v>
      </c>
      <c r="CP146" s="24">
        <f t="shared" si="390"/>
        <v>0</v>
      </c>
      <c r="CQ146" s="24">
        <f t="shared" si="390"/>
        <v>0</v>
      </c>
      <c r="CR146" s="24">
        <f t="shared" si="390"/>
        <v>0</v>
      </c>
      <c r="CS146" s="24">
        <f t="shared" si="390"/>
        <v>0</v>
      </c>
      <c r="CT146" s="24">
        <f t="shared" si="390"/>
        <v>0</v>
      </c>
      <c r="CU146" s="24">
        <f t="shared" si="390"/>
        <v>0</v>
      </c>
      <c r="CV146" s="24">
        <f t="shared" si="390"/>
        <v>0</v>
      </c>
      <c r="CW146" s="24">
        <f t="shared" si="390"/>
        <v>0</v>
      </c>
      <c r="CX146" s="24">
        <f t="shared" si="390"/>
        <v>0</v>
      </c>
      <c r="CY146" s="24">
        <f t="shared" ref="CY146:ED146" si="391">IF(AND(CY144=1,CY145=1),1,0)</f>
        <v>0</v>
      </c>
      <c r="CZ146" s="24">
        <f t="shared" si="391"/>
        <v>0</v>
      </c>
      <c r="DA146" s="24">
        <f t="shared" si="391"/>
        <v>0</v>
      </c>
      <c r="DB146" s="24">
        <f t="shared" si="391"/>
        <v>0</v>
      </c>
      <c r="DC146" s="24">
        <f t="shared" si="391"/>
        <v>0</v>
      </c>
      <c r="DD146" s="24">
        <f t="shared" si="391"/>
        <v>0</v>
      </c>
      <c r="DE146" s="24">
        <f t="shared" si="391"/>
        <v>0</v>
      </c>
      <c r="DF146" s="24">
        <f t="shared" si="391"/>
        <v>0</v>
      </c>
      <c r="DG146" s="24">
        <f t="shared" si="391"/>
        <v>0</v>
      </c>
      <c r="DH146" s="24">
        <f t="shared" si="391"/>
        <v>0</v>
      </c>
      <c r="DI146" s="24">
        <f t="shared" si="391"/>
        <v>0</v>
      </c>
      <c r="DJ146" s="24">
        <f t="shared" si="391"/>
        <v>0</v>
      </c>
      <c r="DK146" s="24">
        <f t="shared" si="391"/>
        <v>0</v>
      </c>
      <c r="DL146" s="24">
        <f t="shared" si="391"/>
        <v>0</v>
      </c>
      <c r="DM146" s="24">
        <f t="shared" si="391"/>
        <v>0</v>
      </c>
      <c r="DN146" s="24">
        <f t="shared" si="391"/>
        <v>0</v>
      </c>
      <c r="DO146" s="24">
        <f t="shared" si="391"/>
        <v>0</v>
      </c>
      <c r="DP146" s="24">
        <f t="shared" si="391"/>
        <v>0</v>
      </c>
      <c r="DQ146" s="24">
        <f t="shared" si="391"/>
        <v>0</v>
      </c>
      <c r="DR146" s="24">
        <f t="shared" si="391"/>
        <v>0</v>
      </c>
      <c r="DS146" s="24">
        <f t="shared" si="391"/>
        <v>0</v>
      </c>
      <c r="DT146" s="24">
        <f t="shared" si="391"/>
        <v>0</v>
      </c>
      <c r="DU146" s="24">
        <f t="shared" si="391"/>
        <v>0</v>
      </c>
      <c r="DV146" s="24">
        <f t="shared" si="391"/>
        <v>0</v>
      </c>
      <c r="DW146" s="24">
        <f t="shared" si="391"/>
        <v>0</v>
      </c>
      <c r="DX146" s="24">
        <f t="shared" si="391"/>
        <v>0</v>
      </c>
      <c r="DY146" s="24">
        <f t="shared" si="391"/>
        <v>0</v>
      </c>
      <c r="DZ146" s="24">
        <f t="shared" si="391"/>
        <v>0</v>
      </c>
      <c r="EA146" s="24">
        <f t="shared" si="391"/>
        <v>0</v>
      </c>
      <c r="EB146" s="24">
        <f t="shared" si="391"/>
        <v>0</v>
      </c>
      <c r="EC146" s="24">
        <f t="shared" si="391"/>
        <v>0</v>
      </c>
      <c r="ED146" s="24">
        <f t="shared" si="391"/>
        <v>0</v>
      </c>
      <c r="EE146" s="24">
        <f t="shared" ref="EE146:FJ146" si="392">IF(AND(EE144=1,EE145=1),1,0)</f>
        <v>0</v>
      </c>
      <c r="EF146" s="24">
        <f t="shared" si="392"/>
        <v>0</v>
      </c>
      <c r="EG146" s="24">
        <f t="shared" si="392"/>
        <v>0</v>
      </c>
      <c r="EH146" s="24">
        <f t="shared" si="392"/>
        <v>0</v>
      </c>
      <c r="EI146" s="24">
        <f t="shared" si="392"/>
        <v>0</v>
      </c>
      <c r="EJ146" s="24">
        <f t="shared" si="392"/>
        <v>0</v>
      </c>
      <c r="EK146" s="24">
        <f t="shared" si="392"/>
        <v>0</v>
      </c>
      <c r="EL146" s="24">
        <f t="shared" si="392"/>
        <v>0</v>
      </c>
      <c r="EM146" s="24">
        <f t="shared" si="392"/>
        <v>0</v>
      </c>
      <c r="EN146" s="24">
        <f t="shared" si="392"/>
        <v>0</v>
      </c>
      <c r="EO146" s="24">
        <f t="shared" si="392"/>
        <v>0</v>
      </c>
      <c r="EP146" s="24">
        <f t="shared" si="392"/>
        <v>0</v>
      </c>
      <c r="EQ146" s="24">
        <f t="shared" si="392"/>
        <v>0</v>
      </c>
      <c r="ER146" s="24">
        <f t="shared" si="392"/>
        <v>0</v>
      </c>
      <c r="ES146" s="24">
        <f t="shared" si="392"/>
        <v>0</v>
      </c>
      <c r="ET146" s="24">
        <f t="shared" si="392"/>
        <v>0</v>
      </c>
      <c r="EU146" s="24">
        <f t="shared" si="392"/>
        <v>0</v>
      </c>
      <c r="EV146" s="24">
        <f t="shared" si="392"/>
        <v>0</v>
      </c>
      <c r="EW146" s="24">
        <f t="shared" si="392"/>
        <v>0</v>
      </c>
      <c r="EX146" s="24">
        <f t="shared" si="392"/>
        <v>0</v>
      </c>
      <c r="EY146" s="24">
        <f t="shared" si="392"/>
        <v>0</v>
      </c>
      <c r="EZ146" s="24">
        <f t="shared" si="392"/>
        <v>0</v>
      </c>
      <c r="FA146" s="24">
        <f t="shared" si="392"/>
        <v>0</v>
      </c>
      <c r="FB146" s="24">
        <f t="shared" si="392"/>
        <v>0</v>
      </c>
      <c r="FC146" s="24">
        <f t="shared" si="392"/>
        <v>0</v>
      </c>
      <c r="FD146" s="24">
        <f t="shared" si="392"/>
        <v>0</v>
      </c>
      <c r="FE146" s="24">
        <f t="shared" si="392"/>
        <v>0</v>
      </c>
      <c r="FF146" s="24">
        <f t="shared" si="392"/>
        <v>0</v>
      </c>
      <c r="FG146" s="24">
        <f t="shared" si="392"/>
        <v>0</v>
      </c>
      <c r="FH146" s="24">
        <f t="shared" si="392"/>
        <v>0</v>
      </c>
      <c r="FI146" s="24">
        <f t="shared" si="392"/>
        <v>0</v>
      </c>
      <c r="FJ146" s="24">
        <f t="shared" si="392"/>
        <v>0</v>
      </c>
      <c r="FK146" s="24">
        <f t="shared" ref="FK146:GP146" si="393">IF(AND(FK144=1,FK145=1),1,0)</f>
        <v>0</v>
      </c>
      <c r="FL146" s="24">
        <f t="shared" si="393"/>
        <v>0</v>
      </c>
      <c r="FM146" s="24">
        <f t="shared" si="393"/>
        <v>0</v>
      </c>
      <c r="FN146" s="24">
        <f t="shared" si="393"/>
        <v>0</v>
      </c>
      <c r="FO146" s="24">
        <f t="shared" si="393"/>
        <v>0</v>
      </c>
      <c r="FP146" s="24">
        <f t="shared" si="393"/>
        <v>0</v>
      </c>
      <c r="FQ146" s="24">
        <f t="shared" si="393"/>
        <v>0</v>
      </c>
      <c r="FR146" s="24">
        <f t="shared" si="393"/>
        <v>0</v>
      </c>
      <c r="FS146" s="24">
        <f t="shared" si="393"/>
        <v>0</v>
      </c>
      <c r="FT146" s="24">
        <f t="shared" si="393"/>
        <v>0</v>
      </c>
      <c r="FU146" s="24">
        <f t="shared" si="393"/>
        <v>0</v>
      </c>
      <c r="FV146" s="24">
        <f t="shared" si="393"/>
        <v>0</v>
      </c>
      <c r="FW146" s="24">
        <f t="shared" si="393"/>
        <v>0</v>
      </c>
      <c r="FX146" s="24">
        <f t="shared" si="393"/>
        <v>0</v>
      </c>
      <c r="FY146" s="24">
        <f t="shared" si="393"/>
        <v>0</v>
      </c>
      <c r="FZ146" s="24">
        <f t="shared" si="393"/>
        <v>0</v>
      </c>
      <c r="GA146" s="24">
        <f t="shared" si="393"/>
        <v>0</v>
      </c>
      <c r="GB146" s="24">
        <f t="shared" si="393"/>
        <v>0</v>
      </c>
      <c r="GC146" s="24">
        <f t="shared" si="393"/>
        <v>0</v>
      </c>
      <c r="GD146" s="24">
        <f t="shared" si="393"/>
        <v>0</v>
      </c>
      <c r="GE146" s="24">
        <f t="shared" si="393"/>
        <v>0</v>
      </c>
      <c r="GF146" s="24">
        <f t="shared" si="393"/>
        <v>0</v>
      </c>
      <c r="GG146" s="24">
        <f t="shared" si="393"/>
        <v>0</v>
      </c>
      <c r="GH146" s="24">
        <f t="shared" si="393"/>
        <v>0</v>
      </c>
      <c r="GI146" s="24">
        <f t="shared" si="393"/>
        <v>0</v>
      </c>
      <c r="GJ146" s="24">
        <f t="shared" si="393"/>
        <v>0</v>
      </c>
      <c r="GK146" s="24">
        <f t="shared" si="393"/>
        <v>0</v>
      </c>
      <c r="GL146" s="24">
        <f t="shared" si="393"/>
        <v>0</v>
      </c>
      <c r="GM146" s="24">
        <f t="shared" si="393"/>
        <v>0</v>
      </c>
      <c r="GN146" s="24">
        <f t="shared" si="393"/>
        <v>0</v>
      </c>
      <c r="GO146" s="24">
        <f t="shared" si="393"/>
        <v>0</v>
      </c>
      <c r="GP146" s="24">
        <f t="shared" si="393"/>
        <v>0</v>
      </c>
      <c r="GQ146" s="24">
        <f t="shared" ref="GQ146:HV146" si="394">IF(AND(GQ144=1,GQ145=1),1,0)</f>
        <v>0</v>
      </c>
      <c r="GR146" s="24">
        <f t="shared" si="394"/>
        <v>0</v>
      </c>
      <c r="GS146" s="24">
        <f t="shared" si="394"/>
        <v>0</v>
      </c>
      <c r="GT146" s="24">
        <f t="shared" si="394"/>
        <v>0</v>
      </c>
      <c r="GU146" s="24">
        <f t="shared" si="394"/>
        <v>0</v>
      </c>
      <c r="GV146" s="24">
        <f t="shared" si="394"/>
        <v>0</v>
      </c>
      <c r="GW146" s="24">
        <f t="shared" si="394"/>
        <v>0</v>
      </c>
      <c r="GX146" s="24">
        <f t="shared" si="394"/>
        <v>0</v>
      </c>
      <c r="GY146" s="24">
        <f t="shared" si="394"/>
        <v>0</v>
      </c>
      <c r="GZ146" s="24">
        <f t="shared" si="394"/>
        <v>0</v>
      </c>
      <c r="HA146" s="24">
        <f t="shared" si="394"/>
        <v>0</v>
      </c>
      <c r="HB146" s="24">
        <f t="shared" si="394"/>
        <v>0</v>
      </c>
      <c r="HC146" s="24">
        <f t="shared" si="394"/>
        <v>0</v>
      </c>
      <c r="HD146" s="24">
        <f t="shared" si="394"/>
        <v>0</v>
      </c>
      <c r="HE146" s="24">
        <f t="shared" si="394"/>
        <v>0</v>
      </c>
      <c r="HF146" s="24">
        <f t="shared" si="394"/>
        <v>0</v>
      </c>
      <c r="HG146" s="24">
        <f t="shared" si="394"/>
        <v>0</v>
      </c>
      <c r="HH146" s="24">
        <f t="shared" si="394"/>
        <v>0</v>
      </c>
      <c r="HI146" s="24">
        <f t="shared" si="394"/>
        <v>0</v>
      </c>
      <c r="HJ146" s="24">
        <f t="shared" si="394"/>
        <v>0</v>
      </c>
      <c r="HK146" s="24">
        <f t="shared" si="394"/>
        <v>0</v>
      </c>
      <c r="HL146" s="24">
        <f t="shared" si="394"/>
        <v>0</v>
      </c>
      <c r="HM146" s="24">
        <f t="shared" si="394"/>
        <v>0</v>
      </c>
      <c r="HN146" s="24">
        <f t="shared" si="394"/>
        <v>0</v>
      </c>
      <c r="HO146" s="24">
        <f t="shared" si="394"/>
        <v>0</v>
      </c>
      <c r="HP146" s="24">
        <f t="shared" si="394"/>
        <v>0</v>
      </c>
      <c r="HQ146" s="24">
        <f t="shared" si="394"/>
        <v>0</v>
      </c>
      <c r="HR146" s="24">
        <f t="shared" si="394"/>
        <v>0</v>
      </c>
      <c r="HS146" s="24">
        <f t="shared" si="394"/>
        <v>0</v>
      </c>
      <c r="HT146" s="24">
        <f t="shared" si="394"/>
        <v>0</v>
      </c>
      <c r="HU146" s="24">
        <f t="shared" si="394"/>
        <v>0</v>
      </c>
      <c r="HV146" s="24">
        <f t="shared" si="394"/>
        <v>0</v>
      </c>
      <c r="HW146" s="24">
        <f t="shared" ref="HW146:IR146" si="395">IF(AND(HW144=1,HW145=1),1,0)</f>
        <v>0</v>
      </c>
      <c r="HX146" s="24">
        <f t="shared" si="395"/>
        <v>0</v>
      </c>
      <c r="HY146" s="24">
        <f t="shared" si="395"/>
        <v>0</v>
      </c>
      <c r="HZ146" s="24">
        <f t="shared" si="395"/>
        <v>0</v>
      </c>
      <c r="IA146" s="24">
        <f t="shared" si="395"/>
        <v>0</v>
      </c>
      <c r="IB146" s="24">
        <f t="shared" si="395"/>
        <v>0</v>
      </c>
      <c r="IC146" s="24">
        <f t="shared" si="395"/>
        <v>0</v>
      </c>
      <c r="ID146" s="24">
        <f t="shared" si="395"/>
        <v>0</v>
      </c>
      <c r="IE146" s="24">
        <f t="shared" si="395"/>
        <v>0</v>
      </c>
      <c r="IF146" s="24">
        <f t="shared" si="395"/>
        <v>0</v>
      </c>
      <c r="IG146" s="24">
        <f t="shared" si="395"/>
        <v>0</v>
      </c>
      <c r="IH146" s="24">
        <f t="shared" si="395"/>
        <v>0</v>
      </c>
      <c r="II146" s="24">
        <f t="shared" si="395"/>
        <v>0</v>
      </c>
      <c r="IJ146" s="24">
        <f t="shared" si="395"/>
        <v>0</v>
      </c>
      <c r="IK146" s="24">
        <f t="shared" si="395"/>
        <v>0</v>
      </c>
      <c r="IL146" s="24">
        <f t="shared" si="395"/>
        <v>0</v>
      </c>
      <c r="IM146" s="24">
        <f t="shared" si="395"/>
        <v>0</v>
      </c>
      <c r="IN146" s="24">
        <f t="shared" si="395"/>
        <v>0</v>
      </c>
      <c r="IO146" s="24">
        <f t="shared" si="395"/>
        <v>0</v>
      </c>
      <c r="IP146" s="24">
        <f t="shared" si="395"/>
        <v>0</v>
      </c>
      <c r="IQ146" s="24">
        <f t="shared" si="395"/>
        <v>0</v>
      </c>
      <c r="IR146" s="181">
        <f t="shared" si="395"/>
        <v>0</v>
      </c>
    </row>
    <row r="147" spans="1:252" s="7" customFormat="1" hidden="1" x14ac:dyDescent="0.25">
      <c r="A147" s="164"/>
      <c r="B147" s="46"/>
      <c r="C147" s="24">
        <f>IF(B147=1,1,C144)</f>
        <v>0</v>
      </c>
      <c r="D147" s="24">
        <f t="shared" ref="D147:BO147" si="396">IF(C147=1,1,D144)</f>
        <v>0</v>
      </c>
      <c r="E147" s="24">
        <f t="shared" si="396"/>
        <v>0</v>
      </c>
      <c r="F147" s="24">
        <f t="shared" si="396"/>
        <v>0</v>
      </c>
      <c r="G147" s="24">
        <f t="shared" si="396"/>
        <v>0</v>
      </c>
      <c r="H147" s="24">
        <f t="shared" si="396"/>
        <v>0</v>
      </c>
      <c r="I147" s="24">
        <f t="shared" si="396"/>
        <v>0</v>
      </c>
      <c r="J147" s="24">
        <f t="shared" si="396"/>
        <v>0</v>
      </c>
      <c r="K147" s="24">
        <f t="shared" si="396"/>
        <v>0</v>
      </c>
      <c r="L147" s="24">
        <f t="shared" si="396"/>
        <v>0</v>
      </c>
      <c r="M147" s="24">
        <f t="shared" si="396"/>
        <v>0</v>
      </c>
      <c r="N147" s="24">
        <f t="shared" si="396"/>
        <v>0</v>
      </c>
      <c r="O147" s="24">
        <f t="shared" si="396"/>
        <v>0</v>
      </c>
      <c r="P147" s="24">
        <f t="shared" si="396"/>
        <v>0</v>
      </c>
      <c r="Q147" s="24">
        <f t="shared" si="396"/>
        <v>0</v>
      </c>
      <c r="R147" s="24">
        <f t="shared" si="396"/>
        <v>0</v>
      </c>
      <c r="S147" s="24">
        <f t="shared" si="396"/>
        <v>0</v>
      </c>
      <c r="T147" s="24">
        <f t="shared" si="396"/>
        <v>0</v>
      </c>
      <c r="U147" s="24">
        <f t="shared" si="396"/>
        <v>0</v>
      </c>
      <c r="V147" s="24">
        <f t="shared" si="396"/>
        <v>0</v>
      </c>
      <c r="W147" s="24">
        <f t="shared" si="396"/>
        <v>0</v>
      </c>
      <c r="X147" s="24">
        <f t="shared" si="396"/>
        <v>0</v>
      </c>
      <c r="Y147" s="24">
        <f t="shared" si="396"/>
        <v>0</v>
      </c>
      <c r="Z147" s="24">
        <f t="shared" si="396"/>
        <v>0</v>
      </c>
      <c r="AA147" s="24">
        <f t="shared" si="396"/>
        <v>0</v>
      </c>
      <c r="AB147" s="24">
        <f t="shared" si="396"/>
        <v>0</v>
      </c>
      <c r="AC147" s="24">
        <f t="shared" si="396"/>
        <v>0</v>
      </c>
      <c r="AD147" s="24">
        <f t="shared" si="396"/>
        <v>0</v>
      </c>
      <c r="AE147" s="24">
        <f t="shared" si="396"/>
        <v>0</v>
      </c>
      <c r="AF147" s="24">
        <f t="shared" si="396"/>
        <v>0</v>
      </c>
      <c r="AG147" s="24">
        <f t="shared" si="396"/>
        <v>0</v>
      </c>
      <c r="AH147" s="24">
        <f t="shared" si="396"/>
        <v>0</v>
      </c>
      <c r="AI147" s="24">
        <f t="shared" si="396"/>
        <v>0</v>
      </c>
      <c r="AJ147" s="24">
        <f t="shared" si="396"/>
        <v>0</v>
      </c>
      <c r="AK147" s="24">
        <f t="shared" si="396"/>
        <v>0</v>
      </c>
      <c r="AL147" s="24">
        <f t="shared" si="396"/>
        <v>0</v>
      </c>
      <c r="AM147" s="24">
        <f t="shared" si="396"/>
        <v>0</v>
      </c>
      <c r="AN147" s="24">
        <f t="shared" si="396"/>
        <v>0</v>
      </c>
      <c r="AO147" s="24">
        <f t="shared" si="396"/>
        <v>0</v>
      </c>
      <c r="AP147" s="24">
        <f t="shared" si="396"/>
        <v>0</v>
      </c>
      <c r="AQ147" s="24">
        <f t="shared" si="396"/>
        <v>0</v>
      </c>
      <c r="AR147" s="24">
        <f t="shared" si="396"/>
        <v>0</v>
      </c>
      <c r="AS147" s="24">
        <f t="shared" si="396"/>
        <v>0</v>
      </c>
      <c r="AT147" s="24">
        <f t="shared" si="396"/>
        <v>0</v>
      </c>
      <c r="AU147" s="24">
        <f t="shared" si="396"/>
        <v>0</v>
      </c>
      <c r="AV147" s="24">
        <f t="shared" si="396"/>
        <v>0</v>
      </c>
      <c r="AW147" s="24">
        <f t="shared" si="396"/>
        <v>0</v>
      </c>
      <c r="AX147" s="24">
        <f t="shared" si="396"/>
        <v>0</v>
      </c>
      <c r="AY147" s="24">
        <f t="shared" si="396"/>
        <v>0</v>
      </c>
      <c r="AZ147" s="24">
        <f t="shared" si="396"/>
        <v>0</v>
      </c>
      <c r="BA147" s="24">
        <f t="shared" si="396"/>
        <v>0</v>
      </c>
      <c r="BB147" s="24">
        <f t="shared" si="396"/>
        <v>0</v>
      </c>
      <c r="BC147" s="24">
        <f t="shared" si="396"/>
        <v>0</v>
      </c>
      <c r="BD147" s="24">
        <f t="shared" si="396"/>
        <v>0</v>
      </c>
      <c r="BE147" s="24">
        <f t="shared" si="396"/>
        <v>0</v>
      </c>
      <c r="BF147" s="24">
        <f t="shared" si="396"/>
        <v>0</v>
      </c>
      <c r="BG147" s="24">
        <f t="shared" si="396"/>
        <v>0</v>
      </c>
      <c r="BH147" s="24">
        <f t="shared" si="396"/>
        <v>0</v>
      </c>
      <c r="BI147" s="24">
        <f t="shared" si="396"/>
        <v>0</v>
      </c>
      <c r="BJ147" s="24">
        <f t="shared" si="396"/>
        <v>0</v>
      </c>
      <c r="BK147" s="24">
        <f t="shared" si="396"/>
        <v>0</v>
      </c>
      <c r="BL147" s="24">
        <f t="shared" si="396"/>
        <v>0</v>
      </c>
      <c r="BM147" s="24">
        <f t="shared" si="396"/>
        <v>0</v>
      </c>
      <c r="BN147" s="24">
        <f t="shared" si="396"/>
        <v>0</v>
      </c>
      <c r="BO147" s="24">
        <f t="shared" si="396"/>
        <v>0</v>
      </c>
      <c r="BP147" s="24">
        <f t="shared" ref="BP147:CX147" si="397">IF(BO147=1,1,BP144)</f>
        <v>0</v>
      </c>
      <c r="BQ147" s="24">
        <f t="shared" si="397"/>
        <v>0</v>
      </c>
      <c r="BR147" s="24">
        <f t="shared" si="397"/>
        <v>0</v>
      </c>
      <c r="BS147" s="24">
        <f t="shared" si="397"/>
        <v>0</v>
      </c>
      <c r="BT147" s="24">
        <f t="shared" si="397"/>
        <v>0</v>
      </c>
      <c r="BU147" s="24">
        <f t="shared" si="397"/>
        <v>0</v>
      </c>
      <c r="BV147" s="24">
        <f t="shared" si="397"/>
        <v>0</v>
      </c>
      <c r="BW147" s="24">
        <f t="shared" si="397"/>
        <v>0</v>
      </c>
      <c r="BX147" s="24">
        <f t="shared" si="397"/>
        <v>0</v>
      </c>
      <c r="BY147" s="24">
        <f t="shared" si="397"/>
        <v>0</v>
      </c>
      <c r="BZ147" s="24">
        <f t="shared" si="397"/>
        <v>0</v>
      </c>
      <c r="CA147" s="24">
        <f t="shared" si="397"/>
        <v>0</v>
      </c>
      <c r="CB147" s="24">
        <f t="shared" si="397"/>
        <v>0</v>
      </c>
      <c r="CC147" s="24">
        <f t="shared" si="397"/>
        <v>0</v>
      </c>
      <c r="CD147" s="24">
        <f t="shared" si="397"/>
        <v>0</v>
      </c>
      <c r="CE147" s="24">
        <f t="shared" si="397"/>
        <v>0</v>
      </c>
      <c r="CF147" s="24">
        <f t="shared" si="397"/>
        <v>0</v>
      </c>
      <c r="CG147" s="24">
        <f t="shared" si="397"/>
        <v>0</v>
      </c>
      <c r="CH147" s="24">
        <f t="shared" si="397"/>
        <v>0</v>
      </c>
      <c r="CI147" s="24">
        <f t="shared" si="397"/>
        <v>0</v>
      </c>
      <c r="CJ147" s="24">
        <f t="shared" si="397"/>
        <v>0</v>
      </c>
      <c r="CK147" s="24">
        <f t="shared" si="397"/>
        <v>0</v>
      </c>
      <c r="CL147" s="24">
        <f t="shared" si="397"/>
        <v>0</v>
      </c>
      <c r="CM147" s="24">
        <f t="shared" si="397"/>
        <v>0</v>
      </c>
      <c r="CN147" s="24">
        <f t="shared" si="397"/>
        <v>0</v>
      </c>
      <c r="CO147" s="24">
        <f t="shared" si="397"/>
        <v>0</v>
      </c>
      <c r="CP147" s="24">
        <f t="shared" si="397"/>
        <v>0</v>
      </c>
      <c r="CQ147" s="24">
        <f t="shared" si="397"/>
        <v>0</v>
      </c>
      <c r="CR147" s="24">
        <f t="shared" si="397"/>
        <v>0</v>
      </c>
      <c r="CS147" s="24">
        <f t="shared" si="397"/>
        <v>0</v>
      </c>
      <c r="CT147" s="24">
        <f t="shared" si="397"/>
        <v>0</v>
      </c>
      <c r="CU147" s="24">
        <f t="shared" si="397"/>
        <v>0</v>
      </c>
      <c r="CV147" s="24">
        <f t="shared" si="397"/>
        <v>0</v>
      </c>
      <c r="CW147" s="24">
        <f t="shared" si="397"/>
        <v>0</v>
      </c>
      <c r="CX147" s="24">
        <f t="shared" si="397"/>
        <v>0</v>
      </c>
      <c r="CY147" s="24">
        <f t="shared" ref="CY147:FJ147" si="398">IF(CX147=1,1,CY144)</f>
        <v>0</v>
      </c>
      <c r="CZ147" s="24">
        <f t="shared" si="398"/>
        <v>0</v>
      </c>
      <c r="DA147" s="24">
        <f t="shared" si="398"/>
        <v>0</v>
      </c>
      <c r="DB147" s="24">
        <f t="shared" si="398"/>
        <v>0</v>
      </c>
      <c r="DC147" s="24">
        <f t="shared" si="398"/>
        <v>0</v>
      </c>
      <c r="DD147" s="24">
        <f t="shared" si="398"/>
        <v>0</v>
      </c>
      <c r="DE147" s="24">
        <f t="shared" si="398"/>
        <v>0</v>
      </c>
      <c r="DF147" s="24">
        <f t="shared" si="398"/>
        <v>0</v>
      </c>
      <c r="DG147" s="24">
        <f t="shared" si="398"/>
        <v>0</v>
      </c>
      <c r="DH147" s="24">
        <f t="shared" si="398"/>
        <v>0</v>
      </c>
      <c r="DI147" s="24">
        <f t="shared" si="398"/>
        <v>0</v>
      </c>
      <c r="DJ147" s="24">
        <f t="shared" si="398"/>
        <v>0</v>
      </c>
      <c r="DK147" s="24">
        <f t="shared" si="398"/>
        <v>0</v>
      </c>
      <c r="DL147" s="24">
        <f t="shared" si="398"/>
        <v>0</v>
      </c>
      <c r="DM147" s="24">
        <f t="shared" si="398"/>
        <v>0</v>
      </c>
      <c r="DN147" s="24">
        <f t="shared" si="398"/>
        <v>0</v>
      </c>
      <c r="DO147" s="24">
        <f t="shared" si="398"/>
        <v>0</v>
      </c>
      <c r="DP147" s="24">
        <f t="shared" si="398"/>
        <v>0</v>
      </c>
      <c r="DQ147" s="24">
        <f t="shared" si="398"/>
        <v>0</v>
      </c>
      <c r="DR147" s="24">
        <f t="shared" si="398"/>
        <v>0</v>
      </c>
      <c r="DS147" s="24">
        <f t="shared" si="398"/>
        <v>0</v>
      </c>
      <c r="DT147" s="24">
        <f t="shared" si="398"/>
        <v>0</v>
      </c>
      <c r="DU147" s="24">
        <f t="shared" si="398"/>
        <v>0</v>
      </c>
      <c r="DV147" s="24">
        <f t="shared" si="398"/>
        <v>0</v>
      </c>
      <c r="DW147" s="24">
        <f t="shared" si="398"/>
        <v>0</v>
      </c>
      <c r="DX147" s="24">
        <f t="shared" si="398"/>
        <v>0</v>
      </c>
      <c r="DY147" s="24">
        <f t="shared" si="398"/>
        <v>0</v>
      </c>
      <c r="DZ147" s="24">
        <f t="shared" si="398"/>
        <v>0</v>
      </c>
      <c r="EA147" s="24">
        <f t="shared" si="398"/>
        <v>0</v>
      </c>
      <c r="EB147" s="24">
        <f t="shared" si="398"/>
        <v>0</v>
      </c>
      <c r="EC147" s="24">
        <f t="shared" si="398"/>
        <v>0</v>
      </c>
      <c r="ED147" s="24">
        <f t="shared" si="398"/>
        <v>0</v>
      </c>
      <c r="EE147" s="24">
        <f t="shared" si="398"/>
        <v>0</v>
      </c>
      <c r="EF147" s="24">
        <f t="shared" si="398"/>
        <v>0</v>
      </c>
      <c r="EG147" s="24">
        <f t="shared" si="398"/>
        <v>0</v>
      </c>
      <c r="EH147" s="24">
        <f t="shared" si="398"/>
        <v>0</v>
      </c>
      <c r="EI147" s="24">
        <f t="shared" si="398"/>
        <v>0</v>
      </c>
      <c r="EJ147" s="24">
        <f t="shared" si="398"/>
        <v>0</v>
      </c>
      <c r="EK147" s="24">
        <f t="shared" si="398"/>
        <v>0</v>
      </c>
      <c r="EL147" s="24">
        <f t="shared" si="398"/>
        <v>0</v>
      </c>
      <c r="EM147" s="24">
        <f t="shared" si="398"/>
        <v>0</v>
      </c>
      <c r="EN147" s="24">
        <f t="shared" si="398"/>
        <v>0</v>
      </c>
      <c r="EO147" s="24">
        <f t="shared" si="398"/>
        <v>0</v>
      </c>
      <c r="EP147" s="24">
        <f t="shared" si="398"/>
        <v>0</v>
      </c>
      <c r="EQ147" s="24">
        <f t="shared" si="398"/>
        <v>0</v>
      </c>
      <c r="ER147" s="24">
        <f t="shared" si="398"/>
        <v>0</v>
      </c>
      <c r="ES147" s="24">
        <f t="shared" si="398"/>
        <v>0</v>
      </c>
      <c r="ET147" s="24">
        <f t="shared" si="398"/>
        <v>0</v>
      </c>
      <c r="EU147" s="24">
        <f t="shared" si="398"/>
        <v>0</v>
      </c>
      <c r="EV147" s="24">
        <f t="shared" si="398"/>
        <v>0</v>
      </c>
      <c r="EW147" s="24">
        <f t="shared" si="398"/>
        <v>0</v>
      </c>
      <c r="EX147" s="24">
        <f t="shared" si="398"/>
        <v>0</v>
      </c>
      <c r="EY147" s="24">
        <f t="shared" si="398"/>
        <v>0</v>
      </c>
      <c r="EZ147" s="24">
        <f t="shared" si="398"/>
        <v>0</v>
      </c>
      <c r="FA147" s="24">
        <f t="shared" si="398"/>
        <v>0</v>
      </c>
      <c r="FB147" s="24">
        <f t="shared" si="398"/>
        <v>0</v>
      </c>
      <c r="FC147" s="24">
        <f t="shared" si="398"/>
        <v>0</v>
      </c>
      <c r="FD147" s="24">
        <f t="shared" si="398"/>
        <v>0</v>
      </c>
      <c r="FE147" s="24">
        <f t="shared" si="398"/>
        <v>0</v>
      </c>
      <c r="FF147" s="24">
        <f t="shared" si="398"/>
        <v>0</v>
      </c>
      <c r="FG147" s="24">
        <f t="shared" si="398"/>
        <v>0</v>
      </c>
      <c r="FH147" s="24">
        <f t="shared" si="398"/>
        <v>0</v>
      </c>
      <c r="FI147" s="24">
        <f t="shared" si="398"/>
        <v>0</v>
      </c>
      <c r="FJ147" s="24">
        <f t="shared" si="398"/>
        <v>0</v>
      </c>
      <c r="FK147" s="24">
        <f t="shared" ref="FK147:HV147" si="399">IF(FJ147=1,1,FK144)</f>
        <v>0</v>
      </c>
      <c r="FL147" s="24">
        <f t="shared" si="399"/>
        <v>0</v>
      </c>
      <c r="FM147" s="24">
        <f t="shared" si="399"/>
        <v>0</v>
      </c>
      <c r="FN147" s="24">
        <f t="shared" si="399"/>
        <v>0</v>
      </c>
      <c r="FO147" s="24">
        <f t="shared" si="399"/>
        <v>0</v>
      </c>
      <c r="FP147" s="24">
        <f t="shared" si="399"/>
        <v>0</v>
      </c>
      <c r="FQ147" s="24">
        <f t="shared" si="399"/>
        <v>0</v>
      </c>
      <c r="FR147" s="24">
        <f t="shared" si="399"/>
        <v>0</v>
      </c>
      <c r="FS147" s="24">
        <f t="shared" si="399"/>
        <v>0</v>
      </c>
      <c r="FT147" s="24">
        <f t="shared" si="399"/>
        <v>0</v>
      </c>
      <c r="FU147" s="24">
        <f t="shared" si="399"/>
        <v>0</v>
      </c>
      <c r="FV147" s="24">
        <f t="shared" si="399"/>
        <v>0</v>
      </c>
      <c r="FW147" s="24">
        <f t="shared" si="399"/>
        <v>0</v>
      </c>
      <c r="FX147" s="24">
        <f t="shared" si="399"/>
        <v>0</v>
      </c>
      <c r="FY147" s="24">
        <f t="shared" si="399"/>
        <v>0</v>
      </c>
      <c r="FZ147" s="24">
        <f t="shared" si="399"/>
        <v>0</v>
      </c>
      <c r="GA147" s="24">
        <f t="shared" si="399"/>
        <v>0</v>
      </c>
      <c r="GB147" s="24">
        <f t="shared" si="399"/>
        <v>0</v>
      </c>
      <c r="GC147" s="24">
        <f t="shared" si="399"/>
        <v>0</v>
      </c>
      <c r="GD147" s="24">
        <f t="shared" si="399"/>
        <v>0</v>
      </c>
      <c r="GE147" s="24">
        <f t="shared" si="399"/>
        <v>0</v>
      </c>
      <c r="GF147" s="24">
        <f t="shared" si="399"/>
        <v>0</v>
      </c>
      <c r="GG147" s="24">
        <f t="shared" si="399"/>
        <v>0</v>
      </c>
      <c r="GH147" s="24">
        <f t="shared" si="399"/>
        <v>0</v>
      </c>
      <c r="GI147" s="24">
        <f t="shared" si="399"/>
        <v>0</v>
      </c>
      <c r="GJ147" s="24">
        <f t="shared" si="399"/>
        <v>0</v>
      </c>
      <c r="GK147" s="24">
        <f t="shared" si="399"/>
        <v>0</v>
      </c>
      <c r="GL147" s="24">
        <f t="shared" si="399"/>
        <v>0</v>
      </c>
      <c r="GM147" s="24">
        <f t="shared" si="399"/>
        <v>0</v>
      </c>
      <c r="GN147" s="24">
        <f t="shared" si="399"/>
        <v>0</v>
      </c>
      <c r="GO147" s="24">
        <f t="shared" si="399"/>
        <v>0</v>
      </c>
      <c r="GP147" s="24">
        <f t="shared" si="399"/>
        <v>0</v>
      </c>
      <c r="GQ147" s="24">
        <f t="shared" si="399"/>
        <v>0</v>
      </c>
      <c r="GR147" s="24">
        <f t="shared" si="399"/>
        <v>0</v>
      </c>
      <c r="GS147" s="24">
        <f t="shared" si="399"/>
        <v>0</v>
      </c>
      <c r="GT147" s="24">
        <f t="shared" si="399"/>
        <v>0</v>
      </c>
      <c r="GU147" s="24">
        <f t="shared" si="399"/>
        <v>0</v>
      </c>
      <c r="GV147" s="24">
        <f t="shared" si="399"/>
        <v>0</v>
      </c>
      <c r="GW147" s="24">
        <f t="shared" si="399"/>
        <v>0</v>
      </c>
      <c r="GX147" s="24">
        <f t="shared" si="399"/>
        <v>0</v>
      </c>
      <c r="GY147" s="24">
        <f t="shared" si="399"/>
        <v>0</v>
      </c>
      <c r="GZ147" s="24">
        <f t="shared" si="399"/>
        <v>0</v>
      </c>
      <c r="HA147" s="24">
        <f t="shared" si="399"/>
        <v>0</v>
      </c>
      <c r="HB147" s="24">
        <f t="shared" si="399"/>
        <v>0</v>
      </c>
      <c r="HC147" s="24">
        <f t="shared" si="399"/>
        <v>0</v>
      </c>
      <c r="HD147" s="24">
        <f t="shared" si="399"/>
        <v>0</v>
      </c>
      <c r="HE147" s="24">
        <f t="shared" si="399"/>
        <v>0</v>
      </c>
      <c r="HF147" s="24">
        <f t="shared" si="399"/>
        <v>0</v>
      </c>
      <c r="HG147" s="24">
        <f t="shared" si="399"/>
        <v>0</v>
      </c>
      <c r="HH147" s="24">
        <f t="shared" si="399"/>
        <v>0</v>
      </c>
      <c r="HI147" s="24">
        <f t="shared" si="399"/>
        <v>0</v>
      </c>
      <c r="HJ147" s="24">
        <f t="shared" si="399"/>
        <v>0</v>
      </c>
      <c r="HK147" s="24">
        <f t="shared" si="399"/>
        <v>0</v>
      </c>
      <c r="HL147" s="24">
        <f t="shared" si="399"/>
        <v>0</v>
      </c>
      <c r="HM147" s="24">
        <f t="shared" si="399"/>
        <v>0</v>
      </c>
      <c r="HN147" s="24">
        <f t="shared" si="399"/>
        <v>0</v>
      </c>
      <c r="HO147" s="24">
        <f t="shared" si="399"/>
        <v>0</v>
      </c>
      <c r="HP147" s="24">
        <f t="shared" si="399"/>
        <v>0</v>
      </c>
      <c r="HQ147" s="24">
        <f t="shared" si="399"/>
        <v>0</v>
      </c>
      <c r="HR147" s="24">
        <f t="shared" si="399"/>
        <v>0</v>
      </c>
      <c r="HS147" s="24">
        <f t="shared" si="399"/>
        <v>0</v>
      </c>
      <c r="HT147" s="24">
        <f t="shared" si="399"/>
        <v>0</v>
      </c>
      <c r="HU147" s="24">
        <f t="shared" si="399"/>
        <v>0</v>
      </c>
      <c r="HV147" s="24">
        <f t="shared" si="399"/>
        <v>0</v>
      </c>
      <c r="HW147" s="24">
        <f t="shared" ref="HW147:IR147" si="400">IF(HV147=1,1,HW144)</f>
        <v>0</v>
      </c>
      <c r="HX147" s="24">
        <f t="shared" si="400"/>
        <v>0</v>
      </c>
      <c r="HY147" s="24">
        <f t="shared" si="400"/>
        <v>0</v>
      </c>
      <c r="HZ147" s="24">
        <f t="shared" si="400"/>
        <v>0</v>
      </c>
      <c r="IA147" s="24">
        <f t="shared" si="400"/>
        <v>0</v>
      </c>
      <c r="IB147" s="24">
        <f t="shared" si="400"/>
        <v>0</v>
      </c>
      <c r="IC147" s="24">
        <f t="shared" si="400"/>
        <v>0</v>
      </c>
      <c r="ID147" s="24">
        <f t="shared" si="400"/>
        <v>0</v>
      </c>
      <c r="IE147" s="24">
        <f t="shared" si="400"/>
        <v>0</v>
      </c>
      <c r="IF147" s="24">
        <f t="shared" si="400"/>
        <v>0</v>
      </c>
      <c r="IG147" s="24">
        <f t="shared" si="400"/>
        <v>0</v>
      </c>
      <c r="IH147" s="24">
        <f t="shared" si="400"/>
        <v>0</v>
      </c>
      <c r="II147" s="24">
        <f t="shared" si="400"/>
        <v>0</v>
      </c>
      <c r="IJ147" s="24">
        <f t="shared" si="400"/>
        <v>0</v>
      </c>
      <c r="IK147" s="24">
        <f t="shared" si="400"/>
        <v>0</v>
      </c>
      <c r="IL147" s="24">
        <f t="shared" si="400"/>
        <v>0</v>
      </c>
      <c r="IM147" s="24">
        <f t="shared" si="400"/>
        <v>0</v>
      </c>
      <c r="IN147" s="24">
        <f t="shared" si="400"/>
        <v>0</v>
      </c>
      <c r="IO147" s="24">
        <f t="shared" si="400"/>
        <v>0</v>
      </c>
      <c r="IP147" s="24">
        <f t="shared" si="400"/>
        <v>0</v>
      </c>
      <c r="IQ147" s="24">
        <f t="shared" si="400"/>
        <v>0</v>
      </c>
      <c r="IR147" s="181">
        <f t="shared" si="400"/>
        <v>0</v>
      </c>
    </row>
    <row r="148" spans="1:252" s="7" customFormat="1" hidden="1" x14ac:dyDescent="0.25">
      <c r="A148" s="164"/>
      <c r="B148" s="9"/>
      <c r="C148" s="47">
        <f t="shared" ref="C148:BN148" si="401">IF(C144=1,C124,0)</f>
        <v>0</v>
      </c>
      <c r="D148" s="47">
        <f t="shared" si="401"/>
        <v>0</v>
      </c>
      <c r="E148" s="47">
        <f t="shared" si="401"/>
        <v>0</v>
      </c>
      <c r="F148" s="47">
        <f t="shared" si="401"/>
        <v>0</v>
      </c>
      <c r="G148" s="47">
        <f t="shared" si="401"/>
        <v>0</v>
      </c>
      <c r="H148" s="47">
        <f t="shared" si="401"/>
        <v>0</v>
      </c>
      <c r="I148" s="47">
        <f t="shared" si="401"/>
        <v>0</v>
      </c>
      <c r="J148" s="47">
        <f t="shared" si="401"/>
        <v>0</v>
      </c>
      <c r="K148" s="47">
        <f t="shared" si="401"/>
        <v>0</v>
      </c>
      <c r="L148" s="47">
        <f t="shared" si="401"/>
        <v>0</v>
      </c>
      <c r="M148" s="47">
        <f t="shared" si="401"/>
        <v>0</v>
      </c>
      <c r="N148" s="47">
        <f t="shared" si="401"/>
        <v>0</v>
      </c>
      <c r="O148" s="47">
        <f t="shared" si="401"/>
        <v>0</v>
      </c>
      <c r="P148" s="47">
        <f t="shared" si="401"/>
        <v>0</v>
      </c>
      <c r="Q148" s="47">
        <f t="shared" si="401"/>
        <v>0</v>
      </c>
      <c r="R148" s="47">
        <f t="shared" si="401"/>
        <v>0</v>
      </c>
      <c r="S148" s="47">
        <f t="shared" si="401"/>
        <v>0</v>
      </c>
      <c r="T148" s="47">
        <f t="shared" si="401"/>
        <v>0</v>
      </c>
      <c r="U148" s="47">
        <f t="shared" si="401"/>
        <v>0</v>
      </c>
      <c r="V148" s="47">
        <f t="shared" si="401"/>
        <v>0</v>
      </c>
      <c r="W148" s="47">
        <f t="shared" si="401"/>
        <v>0</v>
      </c>
      <c r="X148" s="47">
        <f t="shared" si="401"/>
        <v>0</v>
      </c>
      <c r="Y148" s="47">
        <f t="shared" si="401"/>
        <v>0</v>
      </c>
      <c r="Z148" s="47">
        <f t="shared" si="401"/>
        <v>0</v>
      </c>
      <c r="AA148" s="47">
        <f t="shared" si="401"/>
        <v>0</v>
      </c>
      <c r="AB148" s="47">
        <f t="shared" si="401"/>
        <v>0</v>
      </c>
      <c r="AC148" s="47">
        <f t="shared" si="401"/>
        <v>0</v>
      </c>
      <c r="AD148" s="47">
        <f t="shared" si="401"/>
        <v>0</v>
      </c>
      <c r="AE148" s="47">
        <f t="shared" si="401"/>
        <v>0</v>
      </c>
      <c r="AF148" s="47">
        <f t="shared" si="401"/>
        <v>0</v>
      </c>
      <c r="AG148" s="47">
        <f t="shared" si="401"/>
        <v>0</v>
      </c>
      <c r="AH148" s="47">
        <f t="shared" si="401"/>
        <v>0</v>
      </c>
      <c r="AI148" s="47">
        <f t="shared" si="401"/>
        <v>0</v>
      </c>
      <c r="AJ148" s="47">
        <f t="shared" si="401"/>
        <v>0</v>
      </c>
      <c r="AK148" s="47">
        <f t="shared" si="401"/>
        <v>0</v>
      </c>
      <c r="AL148" s="47">
        <f t="shared" si="401"/>
        <v>0</v>
      </c>
      <c r="AM148" s="47">
        <f t="shared" si="401"/>
        <v>0</v>
      </c>
      <c r="AN148" s="47">
        <f t="shared" si="401"/>
        <v>0</v>
      </c>
      <c r="AO148" s="47">
        <f t="shared" si="401"/>
        <v>0</v>
      </c>
      <c r="AP148" s="47">
        <f t="shared" si="401"/>
        <v>0</v>
      </c>
      <c r="AQ148" s="47">
        <f t="shared" si="401"/>
        <v>0</v>
      </c>
      <c r="AR148" s="47">
        <f t="shared" si="401"/>
        <v>0</v>
      </c>
      <c r="AS148" s="47">
        <f t="shared" si="401"/>
        <v>0</v>
      </c>
      <c r="AT148" s="47">
        <f t="shared" si="401"/>
        <v>0</v>
      </c>
      <c r="AU148" s="47">
        <f t="shared" si="401"/>
        <v>0</v>
      </c>
      <c r="AV148" s="47">
        <f t="shared" si="401"/>
        <v>0</v>
      </c>
      <c r="AW148" s="47">
        <f t="shared" si="401"/>
        <v>0</v>
      </c>
      <c r="AX148" s="47">
        <f t="shared" si="401"/>
        <v>0</v>
      </c>
      <c r="AY148" s="47">
        <f t="shared" si="401"/>
        <v>0</v>
      </c>
      <c r="AZ148" s="47">
        <f t="shared" si="401"/>
        <v>0</v>
      </c>
      <c r="BA148" s="47">
        <f t="shared" si="401"/>
        <v>0</v>
      </c>
      <c r="BB148" s="47">
        <f t="shared" si="401"/>
        <v>0</v>
      </c>
      <c r="BC148" s="47">
        <f t="shared" si="401"/>
        <v>0</v>
      </c>
      <c r="BD148" s="47">
        <f t="shared" si="401"/>
        <v>0</v>
      </c>
      <c r="BE148" s="47">
        <f t="shared" si="401"/>
        <v>0</v>
      </c>
      <c r="BF148" s="47">
        <f t="shared" si="401"/>
        <v>0</v>
      </c>
      <c r="BG148" s="47">
        <f t="shared" si="401"/>
        <v>0</v>
      </c>
      <c r="BH148" s="47">
        <f t="shared" si="401"/>
        <v>0</v>
      </c>
      <c r="BI148" s="47">
        <f t="shared" si="401"/>
        <v>0</v>
      </c>
      <c r="BJ148" s="47">
        <f t="shared" si="401"/>
        <v>0</v>
      </c>
      <c r="BK148" s="47">
        <f t="shared" si="401"/>
        <v>0</v>
      </c>
      <c r="BL148" s="47">
        <f t="shared" si="401"/>
        <v>0</v>
      </c>
      <c r="BM148" s="47">
        <f t="shared" si="401"/>
        <v>0</v>
      </c>
      <c r="BN148" s="47">
        <f t="shared" si="401"/>
        <v>0</v>
      </c>
      <c r="BO148" s="47">
        <f t="shared" ref="BO148:DZ148" si="402">IF(BO144=1,BO124,0)</f>
        <v>0</v>
      </c>
      <c r="BP148" s="47">
        <f t="shared" si="402"/>
        <v>0</v>
      </c>
      <c r="BQ148" s="47">
        <f t="shared" si="402"/>
        <v>0</v>
      </c>
      <c r="BR148" s="47">
        <f t="shared" si="402"/>
        <v>0</v>
      </c>
      <c r="BS148" s="47">
        <f t="shared" si="402"/>
        <v>0</v>
      </c>
      <c r="BT148" s="47">
        <f t="shared" si="402"/>
        <v>0</v>
      </c>
      <c r="BU148" s="47">
        <f t="shared" si="402"/>
        <v>0</v>
      </c>
      <c r="BV148" s="47">
        <f t="shared" si="402"/>
        <v>0</v>
      </c>
      <c r="BW148" s="47">
        <f t="shared" si="402"/>
        <v>0</v>
      </c>
      <c r="BX148" s="47">
        <f t="shared" si="402"/>
        <v>0</v>
      </c>
      <c r="BY148" s="47">
        <f t="shared" si="402"/>
        <v>0</v>
      </c>
      <c r="BZ148" s="47">
        <f t="shared" si="402"/>
        <v>0</v>
      </c>
      <c r="CA148" s="47">
        <f t="shared" si="402"/>
        <v>0</v>
      </c>
      <c r="CB148" s="47">
        <f t="shared" si="402"/>
        <v>0</v>
      </c>
      <c r="CC148" s="47">
        <f t="shared" si="402"/>
        <v>0</v>
      </c>
      <c r="CD148" s="47">
        <f t="shared" si="402"/>
        <v>0</v>
      </c>
      <c r="CE148" s="47">
        <f t="shared" si="402"/>
        <v>0</v>
      </c>
      <c r="CF148" s="47">
        <f t="shared" si="402"/>
        <v>0</v>
      </c>
      <c r="CG148" s="47">
        <f t="shared" si="402"/>
        <v>0</v>
      </c>
      <c r="CH148" s="47">
        <f t="shared" si="402"/>
        <v>0</v>
      </c>
      <c r="CI148" s="47">
        <f t="shared" si="402"/>
        <v>0</v>
      </c>
      <c r="CJ148" s="47">
        <f t="shared" si="402"/>
        <v>0</v>
      </c>
      <c r="CK148" s="47">
        <f t="shared" si="402"/>
        <v>0</v>
      </c>
      <c r="CL148" s="47">
        <f t="shared" si="402"/>
        <v>0</v>
      </c>
      <c r="CM148" s="47">
        <f t="shared" si="402"/>
        <v>0</v>
      </c>
      <c r="CN148" s="47">
        <f t="shared" si="402"/>
        <v>0</v>
      </c>
      <c r="CO148" s="47">
        <f t="shared" si="402"/>
        <v>0</v>
      </c>
      <c r="CP148" s="47">
        <f t="shared" si="402"/>
        <v>0</v>
      </c>
      <c r="CQ148" s="47">
        <f t="shared" si="402"/>
        <v>0</v>
      </c>
      <c r="CR148" s="47">
        <f t="shared" si="402"/>
        <v>0</v>
      </c>
      <c r="CS148" s="47">
        <f t="shared" si="402"/>
        <v>0</v>
      </c>
      <c r="CT148" s="47">
        <f t="shared" si="402"/>
        <v>0</v>
      </c>
      <c r="CU148" s="47">
        <f t="shared" si="402"/>
        <v>0</v>
      </c>
      <c r="CV148" s="47">
        <f t="shared" si="402"/>
        <v>0</v>
      </c>
      <c r="CW148" s="47">
        <f t="shared" si="402"/>
        <v>0</v>
      </c>
      <c r="CX148" s="47">
        <f t="shared" si="402"/>
        <v>0</v>
      </c>
      <c r="CY148" s="47">
        <f t="shared" si="402"/>
        <v>0</v>
      </c>
      <c r="CZ148" s="47">
        <f t="shared" si="402"/>
        <v>0</v>
      </c>
      <c r="DA148" s="47">
        <f t="shared" si="402"/>
        <v>0</v>
      </c>
      <c r="DB148" s="47">
        <f t="shared" si="402"/>
        <v>0</v>
      </c>
      <c r="DC148" s="47">
        <f t="shared" si="402"/>
        <v>0</v>
      </c>
      <c r="DD148" s="47">
        <f t="shared" si="402"/>
        <v>0</v>
      </c>
      <c r="DE148" s="47">
        <f t="shared" si="402"/>
        <v>0</v>
      </c>
      <c r="DF148" s="47">
        <f t="shared" si="402"/>
        <v>0</v>
      </c>
      <c r="DG148" s="47">
        <f t="shared" si="402"/>
        <v>0</v>
      </c>
      <c r="DH148" s="47">
        <f t="shared" si="402"/>
        <v>0</v>
      </c>
      <c r="DI148" s="47">
        <f t="shared" si="402"/>
        <v>0</v>
      </c>
      <c r="DJ148" s="47">
        <f t="shared" si="402"/>
        <v>0</v>
      </c>
      <c r="DK148" s="47">
        <f t="shared" si="402"/>
        <v>0</v>
      </c>
      <c r="DL148" s="47">
        <f t="shared" si="402"/>
        <v>0</v>
      </c>
      <c r="DM148" s="47">
        <f t="shared" si="402"/>
        <v>0</v>
      </c>
      <c r="DN148" s="47">
        <f t="shared" si="402"/>
        <v>0</v>
      </c>
      <c r="DO148" s="47">
        <f t="shared" si="402"/>
        <v>0</v>
      </c>
      <c r="DP148" s="47">
        <f t="shared" si="402"/>
        <v>0</v>
      </c>
      <c r="DQ148" s="47">
        <f t="shared" si="402"/>
        <v>0</v>
      </c>
      <c r="DR148" s="47">
        <f t="shared" si="402"/>
        <v>0</v>
      </c>
      <c r="DS148" s="47">
        <f t="shared" si="402"/>
        <v>0</v>
      </c>
      <c r="DT148" s="47">
        <f t="shared" si="402"/>
        <v>0</v>
      </c>
      <c r="DU148" s="47">
        <f t="shared" si="402"/>
        <v>0</v>
      </c>
      <c r="DV148" s="47">
        <f t="shared" si="402"/>
        <v>0</v>
      </c>
      <c r="DW148" s="47">
        <f t="shared" si="402"/>
        <v>0</v>
      </c>
      <c r="DX148" s="47">
        <f t="shared" si="402"/>
        <v>0</v>
      </c>
      <c r="DY148" s="47">
        <f t="shared" si="402"/>
        <v>0</v>
      </c>
      <c r="DZ148" s="47">
        <f t="shared" si="402"/>
        <v>0</v>
      </c>
      <c r="EA148" s="47">
        <f t="shared" ref="EA148:GL148" si="403">IF(EA144=1,EA124,0)</f>
        <v>0</v>
      </c>
      <c r="EB148" s="47">
        <f t="shared" si="403"/>
        <v>0</v>
      </c>
      <c r="EC148" s="47">
        <f t="shared" si="403"/>
        <v>0</v>
      </c>
      <c r="ED148" s="47">
        <f t="shared" si="403"/>
        <v>0</v>
      </c>
      <c r="EE148" s="47">
        <f t="shared" si="403"/>
        <v>0</v>
      </c>
      <c r="EF148" s="47">
        <f t="shared" si="403"/>
        <v>0</v>
      </c>
      <c r="EG148" s="47">
        <f t="shared" si="403"/>
        <v>0</v>
      </c>
      <c r="EH148" s="47">
        <f t="shared" si="403"/>
        <v>0</v>
      </c>
      <c r="EI148" s="47">
        <f t="shared" si="403"/>
        <v>0</v>
      </c>
      <c r="EJ148" s="47">
        <f t="shared" si="403"/>
        <v>0</v>
      </c>
      <c r="EK148" s="47">
        <f t="shared" si="403"/>
        <v>0</v>
      </c>
      <c r="EL148" s="47">
        <f t="shared" si="403"/>
        <v>0</v>
      </c>
      <c r="EM148" s="47">
        <f t="shared" si="403"/>
        <v>0</v>
      </c>
      <c r="EN148" s="47">
        <f t="shared" si="403"/>
        <v>0</v>
      </c>
      <c r="EO148" s="47">
        <f t="shared" si="403"/>
        <v>0</v>
      </c>
      <c r="EP148" s="47">
        <f t="shared" si="403"/>
        <v>0</v>
      </c>
      <c r="EQ148" s="47">
        <f t="shared" si="403"/>
        <v>0</v>
      </c>
      <c r="ER148" s="47">
        <f t="shared" si="403"/>
        <v>0</v>
      </c>
      <c r="ES148" s="47">
        <f t="shared" si="403"/>
        <v>0</v>
      </c>
      <c r="ET148" s="47">
        <f t="shared" si="403"/>
        <v>0</v>
      </c>
      <c r="EU148" s="47">
        <f t="shared" si="403"/>
        <v>0</v>
      </c>
      <c r="EV148" s="47">
        <f t="shared" si="403"/>
        <v>0</v>
      </c>
      <c r="EW148" s="47">
        <f t="shared" si="403"/>
        <v>0</v>
      </c>
      <c r="EX148" s="47">
        <f t="shared" si="403"/>
        <v>0</v>
      </c>
      <c r="EY148" s="47">
        <f t="shared" si="403"/>
        <v>0</v>
      </c>
      <c r="EZ148" s="47">
        <f t="shared" si="403"/>
        <v>0</v>
      </c>
      <c r="FA148" s="47">
        <f t="shared" si="403"/>
        <v>0</v>
      </c>
      <c r="FB148" s="47">
        <f t="shared" si="403"/>
        <v>0</v>
      </c>
      <c r="FC148" s="47">
        <f t="shared" si="403"/>
        <v>0</v>
      </c>
      <c r="FD148" s="47">
        <f t="shared" si="403"/>
        <v>0</v>
      </c>
      <c r="FE148" s="47">
        <f t="shared" si="403"/>
        <v>0</v>
      </c>
      <c r="FF148" s="47">
        <f t="shared" si="403"/>
        <v>0</v>
      </c>
      <c r="FG148" s="47">
        <f t="shared" si="403"/>
        <v>0</v>
      </c>
      <c r="FH148" s="47">
        <f t="shared" si="403"/>
        <v>0</v>
      </c>
      <c r="FI148" s="47">
        <f t="shared" si="403"/>
        <v>0</v>
      </c>
      <c r="FJ148" s="47">
        <f t="shared" si="403"/>
        <v>0</v>
      </c>
      <c r="FK148" s="47">
        <f t="shared" si="403"/>
        <v>0</v>
      </c>
      <c r="FL148" s="47">
        <f t="shared" si="403"/>
        <v>0</v>
      </c>
      <c r="FM148" s="47">
        <f t="shared" si="403"/>
        <v>0</v>
      </c>
      <c r="FN148" s="47">
        <f t="shared" si="403"/>
        <v>0</v>
      </c>
      <c r="FO148" s="47">
        <f t="shared" si="403"/>
        <v>0</v>
      </c>
      <c r="FP148" s="47">
        <f t="shared" si="403"/>
        <v>0</v>
      </c>
      <c r="FQ148" s="47">
        <f t="shared" si="403"/>
        <v>0</v>
      </c>
      <c r="FR148" s="47">
        <f t="shared" si="403"/>
        <v>0</v>
      </c>
      <c r="FS148" s="47">
        <f t="shared" si="403"/>
        <v>0</v>
      </c>
      <c r="FT148" s="47">
        <f t="shared" si="403"/>
        <v>0</v>
      </c>
      <c r="FU148" s="47">
        <f t="shared" si="403"/>
        <v>0</v>
      </c>
      <c r="FV148" s="47">
        <f t="shared" si="403"/>
        <v>0</v>
      </c>
      <c r="FW148" s="47">
        <f t="shared" si="403"/>
        <v>0</v>
      </c>
      <c r="FX148" s="47">
        <f t="shared" si="403"/>
        <v>0</v>
      </c>
      <c r="FY148" s="47">
        <f t="shared" si="403"/>
        <v>0</v>
      </c>
      <c r="FZ148" s="47">
        <f t="shared" si="403"/>
        <v>0</v>
      </c>
      <c r="GA148" s="47">
        <f t="shared" si="403"/>
        <v>0</v>
      </c>
      <c r="GB148" s="47">
        <f t="shared" si="403"/>
        <v>0</v>
      </c>
      <c r="GC148" s="47">
        <f t="shared" si="403"/>
        <v>0</v>
      </c>
      <c r="GD148" s="47">
        <f t="shared" si="403"/>
        <v>0</v>
      </c>
      <c r="GE148" s="47">
        <f t="shared" si="403"/>
        <v>0</v>
      </c>
      <c r="GF148" s="47">
        <f t="shared" si="403"/>
        <v>0</v>
      </c>
      <c r="GG148" s="47">
        <f t="shared" si="403"/>
        <v>0</v>
      </c>
      <c r="GH148" s="47">
        <f t="shared" si="403"/>
        <v>0</v>
      </c>
      <c r="GI148" s="47">
        <f t="shared" si="403"/>
        <v>0</v>
      </c>
      <c r="GJ148" s="47">
        <f t="shared" si="403"/>
        <v>0</v>
      </c>
      <c r="GK148" s="47">
        <f t="shared" si="403"/>
        <v>0</v>
      </c>
      <c r="GL148" s="47">
        <f t="shared" si="403"/>
        <v>0</v>
      </c>
      <c r="GM148" s="47">
        <f t="shared" ref="GM148:IR148" si="404">IF(GM144=1,GM124,0)</f>
        <v>0</v>
      </c>
      <c r="GN148" s="47">
        <f t="shared" si="404"/>
        <v>0</v>
      </c>
      <c r="GO148" s="47">
        <f t="shared" si="404"/>
        <v>0</v>
      </c>
      <c r="GP148" s="47">
        <f t="shared" si="404"/>
        <v>0</v>
      </c>
      <c r="GQ148" s="47">
        <f t="shared" si="404"/>
        <v>0</v>
      </c>
      <c r="GR148" s="47">
        <f t="shared" si="404"/>
        <v>0</v>
      </c>
      <c r="GS148" s="47">
        <f t="shared" si="404"/>
        <v>0</v>
      </c>
      <c r="GT148" s="47">
        <f t="shared" si="404"/>
        <v>0</v>
      </c>
      <c r="GU148" s="47">
        <f t="shared" si="404"/>
        <v>0</v>
      </c>
      <c r="GV148" s="47">
        <f t="shared" si="404"/>
        <v>0</v>
      </c>
      <c r="GW148" s="47">
        <f t="shared" si="404"/>
        <v>0</v>
      </c>
      <c r="GX148" s="47">
        <f t="shared" si="404"/>
        <v>0</v>
      </c>
      <c r="GY148" s="47">
        <f t="shared" si="404"/>
        <v>0</v>
      </c>
      <c r="GZ148" s="47">
        <f t="shared" si="404"/>
        <v>0</v>
      </c>
      <c r="HA148" s="47">
        <f t="shared" si="404"/>
        <v>0</v>
      </c>
      <c r="HB148" s="47">
        <f t="shared" si="404"/>
        <v>0</v>
      </c>
      <c r="HC148" s="47">
        <f t="shared" si="404"/>
        <v>0</v>
      </c>
      <c r="HD148" s="47">
        <f t="shared" si="404"/>
        <v>0</v>
      </c>
      <c r="HE148" s="47">
        <f t="shared" si="404"/>
        <v>0</v>
      </c>
      <c r="HF148" s="47">
        <f t="shared" si="404"/>
        <v>0</v>
      </c>
      <c r="HG148" s="47">
        <f t="shared" si="404"/>
        <v>0</v>
      </c>
      <c r="HH148" s="47">
        <f t="shared" si="404"/>
        <v>0</v>
      </c>
      <c r="HI148" s="47">
        <f t="shared" si="404"/>
        <v>0</v>
      </c>
      <c r="HJ148" s="47">
        <f t="shared" si="404"/>
        <v>0</v>
      </c>
      <c r="HK148" s="47">
        <f t="shared" si="404"/>
        <v>0</v>
      </c>
      <c r="HL148" s="47">
        <f t="shared" si="404"/>
        <v>0</v>
      </c>
      <c r="HM148" s="47">
        <f t="shared" si="404"/>
        <v>0</v>
      </c>
      <c r="HN148" s="47">
        <f t="shared" si="404"/>
        <v>0</v>
      </c>
      <c r="HO148" s="47">
        <f t="shared" si="404"/>
        <v>0</v>
      </c>
      <c r="HP148" s="47">
        <f t="shared" si="404"/>
        <v>0</v>
      </c>
      <c r="HQ148" s="47">
        <f t="shared" si="404"/>
        <v>0</v>
      </c>
      <c r="HR148" s="47">
        <f t="shared" si="404"/>
        <v>0</v>
      </c>
      <c r="HS148" s="47">
        <f t="shared" si="404"/>
        <v>0</v>
      </c>
      <c r="HT148" s="47">
        <f t="shared" si="404"/>
        <v>0</v>
      </c>
      <c r="HU148" s="47">
        <f t="shared" si="404"/>
        <v>0</v>
      </c>
      <c r="HV148" s="47">
        <f t="shared" si="404"/>
        <v>0</v>
      </c>
      <c r="HW148" s="47">
        <f t="shared" si="404"/>
        <v>0</v>
      </c>
      <c r="HX148" s="47">
        <f t="shared" si="404"/>
        <v>0</v>
      </c>
      <c r="HY148" s="47">
        <f t="shared" si="404"/>
        <v>0</v>
      </c>
      <c r="HZ148" s="47">
        <f t="shared" si="404"/>
        <v>0</v>
      </c>
      <c r="IA148" s="47">
        <f t="shared" si="404"/>
        <v>0</v>
      </c>
      <c r="IB148" s="47">
        <f t="shared" si="404"/>
        <v>0</v>
      </c>
      <c r="IC148" s="47">
        <f t="shared" si="404"/>
        <v>0</v>
      </c>
      <c r="ID148" s="47">
        <f t="shared" si="404"/>
        <v>0</v>
      </c>
      <c r="IE148" s="47">
        <f t="shared" si="404"/>
        <v>0</v>
      </c>
      <c r="IF148" s="47">
        <f t="shared" si="404"/>
        <v>0</v>
      </c>
      <c r="IG148" s="47">
        <f t="shared" si="404"/>
        <v>0</v>
      </c>
      <c r="IH148" s="47">
        <f t="shared" si="404"/>
        <v>0</v>
      </c>
      <c r="II148" s="47">
        <f t="shared" si="404"/>
        <v>0</v>
      </c>
      <c r="IJ148" s="47">
        <f t="shared" si="404"/>
        <v>0</v>
      </c>
      <c r="IK148" s="47">
        <f t="shared" si="404"/>
        <v>0</v>
      </c>
      <c r="IL148" s="47">
        <f t="shared" si="404"/>
        <v>0</v>
      </c>
      <c r="IM148" s="47">
        <f t="shared" si="404"/>
        <v>0</v>
      </c>
      <c r="IN148" s="47">
        <f t="shared" si="404"/>
        <v>0</v>
      </c>
      <c r="IO148" s="47">
        <f t="shared" si="404"/>
        <v>0</v>
      </c>
      <c r="IP148" s="47">
        <f t="shared" si="404"/>
        <v>0</v>
      </c>
      <c r="IQ148" s="47">
        <f t="shared" si="404"/>
        <v>0</v>
      </c>
      <c r="IR148" s="218">
        <f t="shared" si="404"/>
        <v>0</v>
      </c>
    </row>
    <row r="149" spans="1:252" s="7" customFormat="1" hidden="1" x14ac:dyDescent="0.25">
      <c r="A149" s="164"/>
      <c r="B149" s="9"/>
      <c r="C149" s="24">
        <f t="shared" ref="C149:BN149" si="405">IF(C144=1,C118,0)</f>
        <v>0</v>
      </c>
      <c r="D149" s="24">
        <f t="shared" si="405"/>
        <v>0</v>
      </c>
      <c r="E149" s="24">
        <f t="shared" si="405"/>
        <v>0</v>
      </c>
      <c r="F149" s="24">
        <f t="shared" si="405"/>
        <v>0</v>
      </c>
      <c r="G149" s="24">
        <f t="shared" si="405"/>
        <v>0</v>
      </c>
      <c r="H149" s="24">
        <f t="shared" si="405"/>
        <v>0</v>
      </c>
      <c r="I149" s="24">
        <f t="shared" si="405"/>
        <v>0</v>
      </c>
      <c r="J149" s="24">
        <f t="shared" si="405"/>
        <v>0</v>
      </c>
      <c r="K149" s="24">
        <f t="shared" si="405"/>
        <v>0</v>
      </c>
      <c r="L149" s="24">
        <f t="shared" si="405"/>
        <v>0</v>
      </c>
      <c r="M149" s="24">
        <f t="shared" si="405"/>
        <v>0</v>
      </c>
      <c r="N149" s="24">
        <f t="shared" si="405"/>
        <v>0</v>
      </c>
      <c r="O149" s="24">
        <f t="shared" si="405"/>
        <v>0</v>
      </c>
      <c r="P149" s="24">
        <f t="shared" si="405"/>
        <v>0</v>
      </c>
      <c r="Q149" s="24">
        <f t="shared" si="405"/>
        <v>0</v>
      </c>
      <c r="R149" s="24">
        <f t="shared" si="405"/>
        <v>0</v>
      </c>
      <c r="S149" s="24">
        <f t="shared" si="405"/>
        <v>0</v>
      </c>
      <c r="T149" s="24">
        <f t="shared" si="405"/>
        <v>0</v>
      </c>
      <c r="U149" s="24">
        <f t="shared" si="405"/>
        <v>0</v>
      </c>
      <c r="V149" s="24">
        <f t="shared" si="405"/>
        <v>0</v>
      </c>
      <c r="W149" s="24">
        <f t="shared" si="405"/>
        <v>0</v>
      </c>
      <c r="X149" s="24">
        <f t="shared" si="405"/>
        <v>0</v>
      </c>
      <c r="Y149" s="24">
        <f t="shared" si="405"/>
        <v>0</v>
      </c>
      <c r="Z149" s="24">
        <f t="shared" si="405"/>
        <v>0</v>
      </c>
      <c r="AA149" s="24">
        <f t="shared" si="405"/>
        <v>0</v>
      </c>
      <c r="AB149" s="24">
        <f t="shared" si="405"/>
        <v>0</v>
      </c>
      <c r="AC149" s="24">
        <f t="shared" si="405"/>
        <v>0</v>
      </c>
      <c r="AD149" s="24">
        <f t="shared" si="405"/>
        <v>0</v>
      </c>
      <c r="AE149" s="24">
        <f t="shared" si="405"/>
        <v>0</v>
      </c>
      <c r="AF149" s="24">
        <f t="shared" si="405"/>
        <v>0</v>
      </c>
      <c r="AG149" s="24">
        <f t="shared" si="405"/>
        <v>0</v>
      </c>
      <c r="AH149" s="24">
        <f t="shared" si="405"/>
        <v>0</v>
      </c>
      <c r="AI149" s="24">
        <f t="shared" si="405"/>
        <v>0</v>
      </c>
      <c r="AJ149" s="24">
        <f t="shared" si="405"/>
        <v>0</v>
      </c>
      <c r="AK149" s="24">
        <f t="shared" si="405"/>
        <v>0</v>
      </c>
      <c r="AL149" s="24">
        <f t="shared" si="405"/>
        <v>0</v>
      </c>
      <c r="AM149" s="24">
        <f t="shared" si="405"/>
        <v>0</v>
      </c>
      <c r="AN149" s="24">
        <f t="shared" si="405"/>
        <v>0</v>
      </c>
      <c r="AO149" s="24">
        <f t="shared" si="405"/>
        <v>0</v>
      </c>
      <c r="AP149" s="24">
        <f t="shared" si="405"/>
        <v>0</v>
      </c>
      <c r="AQ149" s="24">
        <f t="shared" si="405"/>
        <v>0</v>
      </c>
      <c r="AR149" s="24">
        <f t="shared" si="405"/>
        <v>0</v>
      </c>
      <c r="AS149" s="24">
        <f t="shared" si="405"/>
        <v>0</v>
      </c>
      <c r="AT149" s="24">
        <f t="shared" si="405"/>
        <v>0</v>
      </c>
      <c r="AU149" s="24">
        <f t="shared" si="405"/>
        <v>0</v>
      </c>
      <c r="AV149" s="24">
        <f t="shared" si="405"/>
        <v>0</v>
      </c>
      <c r="AW149" s="24">
        <f t="shared" si="405"/>
        <v>0</v>
      </c>
      <c r="AX149" s="24">
        <f t="shared" si="405"/>
        <v>0</v>
      </c>
      <c r="AY149" s="24">
        <f t="shared" si="405"/>
        <v>0</v>
      </c>
      <c r="AZ149" s="24">
        <f t="shared" si="405"/>
        <v>0</v>
      </c>
      <c r="BA149" s="24">
        <f t="shared" si="405"/>
        <v>0</v>
      </c>
      <c r="BB149" s="24">
        <f t="shared" si="405"/>
        <v>0</v>
      </c>
      <c r="BC149" s="24">
        <f t="shared" si="405"/>
        <v>0</v>
      </c>
      <c r="BD149" s="24">
        <f t="shared" si="405"/>
        <v>0</v>
      </c>
      <c r="BE149" s="24">
        <f t="shared" si="405"/>
        <v>0</v>
      </c>
      <c r="BF149" s="24">
        <f t="shared" si="405"/>
        <v>0</v>
      </c>
      <c r="BG149" s="24">
        <f t="shared" si="405"/>
        <v>0</v>
      </c>
      <c r="BH149" s="24">
        <f t="shared" si="405"/>
        <v>0</v>
      </c>
      <c r="BI149" s="24">
        <f t="shared" si="405"/>
        <v>0</v>
      </c>
      <c r="BJ149" s="24">
        <f t="shared" si="405"/>
        <v>0</v>
      </c>
      <c r="BK149" s="24">
        <f t="shared" si="405"/>
        <v>0</v>
      </c>
      <c r="BL149" s="24">
        <f t="shared" si="405"/>
        <v>0</v>
      </c>
      <c r="BM149" s="24">
        <f t="shared" si="405"/>
        <v>0</v>
      </c>
      <c r="BN149" s="24">
        <f t="shared" si="405"/>
        <v>0</v>
      </c>
      <c r="BO149" s="24">
        <f t="shared" ref="BO149:DZ149" si="406">IF(BO144=1,BO118,0)</f>
        <v>0</v>
      </c>
      <c r="BP149" s="24">
        <f t="shared" si="406"/>
        <v>0</v>
      </c>
      <c r="BQ149" s="24">
        <f t="shared" si="406"/>
        <v>0</v>
      </c>
      <c r="BR149" s="24">
        <f t="shared" si="406"/>
        <v>0</v>
      </c>
      <c r="BS149" s="24">
        <f t="shared" si="406"/>
        <v>0</v>
      </c>
      <c r="BT149" s="24">
        <f t="shared" si="406"/>
        <v>0</v>
      </c>
      <c r="BU149" s="24">
        <f t="shared" si="406"/>
        <v>0</v>
      </c>
      <c r="BV149" s="24">
        <f t="shared" si="406"/>
        <v>0</v>
      </c>
      <c r="BW149" s="24">
        <f t="shared" si="406"/>
        <v>0</v>
      </c>
      <c r="BX149" s="24">
        <f t="shared" si="406"/>
        <v>0</v>
      </c>
      <c r="BY149" s="24">
        <f t="shared" si="406"/>
        <v>0</v>
      </c>
      <c r="BZ149" s="24">
        <f t="shared" si="406"/>
        <v>0</v>
      </c>
      <c r="CA149" s="24">
        <f t="shared" si="406"/>
        <v>0</v>
      </c>
      <c r="CB149" s="24">
        <f t="shared" si="406"/>
        <v>0</v>
      </c>
      <c r="CC149" s="24">
        <f t="shared" si="406"/>
        <v>0</v>
      </c>
      <c r="CD149" s="24">
        <f t="shared" si="406"/>
        <v>0</v>
      </c>
      <c r="CE149" s="24">
        <f t="shared" si="406"/>
        <v>0</v>
      </c>
      <c r="CF149" s="24">
        <f t="shared" si="406"/>
        <v>0</v>
      </c>
      <c r="CG149" s="24">
        <f t="shared" si="406"/>
        <v>0</v>
      </c>
      <c r="CH149" s="24">
        <f t="shared" si="406"/>
        <v>0</v>
      </c>
      <c r="CI149" s="24">
        <f t="shared" si="406"/>
        <v>0</v>
      </c>
      <c r="CJ149" s="24">
        <f t="shared" si="406"/>
        <v>0</v>
      </c>
      <c r="CK149" s="24">
        <f t="shared" si="406"/>
        <v>0</v>
      </c>
      <c r="CL149" s="24">
        <f t="shared" si="406"/>
        <v>0</v>
      </c>
      <c r="CM149" s="24">
        <f t="shared" si="406"/>
        <v>0</v>
      </c>
      <c r="CN149" s="24">
        <f t="shared" si="406"/>
        <v>0</v>
      </c>
      <c r="CO149" s="24">
        <f t="shared" si="406"/>
        <v>0</v>
      </c>
      <c r="CP149" s="24">
        <f t="shared" si="406"/>
        <v>0</v>
      </c>
      <c r="CQ149" s="24">
        <f t="shared" si="406"/>
        <v>0</v>
      </c>
      <c r="CR149" s="24">
        <f t="shared" si="406"/>
        <v>0</v>
      </c>
      <c r="CS149" s="24">
        <f t="shared" si="406"/>
        <v>0</v>
      </c>
      <c r="CT149" s="24">
        <f t="shared" si="406"/>
        <v>0</v>
      </c>
      <c r="CU149" s="24">
        <f t="shared" si="406"/>
        <v>0</v>
      </c>
      <c r="CV149" s="24">
        <f t="shared" si="406"/>
        <v>0</v>
      </c>
      <c r="CW149" s="24">
        <f t="shared" si="406"/>
        <v>0</v>
      </c>
      <c r="CX149" s="24">
        <f t="shared" si="406"/>
        <v>0</v>
      </c>
      <c r="CY149" s="24">
        <f t="shared" si="406"/>
        <v>0</v>
      </c>
      <c r="CZ149" s="24">
        <f t="shared" si="406"/>
        <v>0</v>
      </c>
      <c r="DA149" s="24">
        <f t="shared" si="406"/>
        <v>0</v>
      </c>
      <c r="DB149" s="24">
        <f t="shared" si="406"/>
        <v>0</v>
      </c>
      <c r="DC149" s="24">
        <f t="shared" si="406"/>
        <v>0</v>
      </c>
      <c r="DD149" s="24">
        <f t="shared" si="406"/>
        <v>0</v>
      </c>
      <c r="DE149" s="24">
        <f t="shared" si="406"/>
        <v>0</v>
      </c>
      <c r="DF149" s="24">
        <f t="shared" si="406"/>
        <v>0</v>
      </c>
      <c r="DG149" s="24">
        <f t="shared" si="406"/>
        <v>0</v>
      </c>
      <c r="DH149" s="24">
        <f t="shared" si="406"/>
        <v>0</v>
      </c>
      <c r="DI149" s="24">
        <f t="shared" si="406"/>
        <v>0</v>
      </c>
      <c r="DJ149" s="24">
        <f t="shared" si="406"/>
        <v>0</v>
      </c>
      <c r="DK149" s="24">
        <f t="shared" si="406"/>
        <v>0</v>
      </c>
      <c r="DL149" s="24">
        <f t="shared" si="406"/>
        <v>0</v>
      </c>
      <c r="DM149" s="24">
        <f t="shared" si="406"/>
        <v>0</v>
      </c>
      <c r="DN149" s="24">
        <f t="shared" si="406"/>
        <v>0</v>
      </c>
      <c r="DO149" s="24">
        <f t="shared" si="406"/>
        <v>0</v>
      </c>
      <c r="DP149" s="24">
        <f t="shared" si="406"/>
        <v>0</v>
      </c>
      <c r="DQ149" s="24">
        <f t="shared" si="406"/>
        <v>0</v>
      </c>
      <c r="DR149" s="24">
        <f t="shared" si="406"/>
        <v>0</v>
      </c>
      <c r="DS149" s="24">
        <f t="shared" si="406"/>
        <v>0</v>
      </c>
      <c r="DT149" s="24">
        <f t="shared" si="406"/>
        <v>0</v>
      </c>
      <c r="DU149" s="24">
        <f t="shared" si="406"/>
        <v>0</v>
      </c>
      <c r="DV149" s="24">
        <f t="shared" si="406"/>
        <v>0</v>
      </c>
      <c r="DW149" s="24">
        <f t="shared" si="406"/>
        <v>0</v>
      </c>
      <c r="DX149" s="24">
        <f t="shared" si="406"/>
        <v>0</v>
      </c>
      <c r="DY149" s="24">
        <f t="shared" si="406"/>
        <v>0</v>
      </c>
      <c r="DZ149" s="24">
        <f t="shared" si="406"/>
        <v>0</v>
      </c>
      <c r="EA149" s="24">
        <f t="shared" ref="EA149:GL149" si="407">IF(EA144=1,EA118,0)</f>
        <v>0</v>
      </c>
      <c r="EB149" s="24">
        <f t="shared" si="407"/>
        <v>0</v>
      </c>
      <c r="EC149" s="24">
        <f t="shared" si="407"/>
        <v>0</v>
      </c>
      <c r="ED149" s="24">
        <f t="shared" si="407"/>
        <v>0</v>
      </c>
      <c r="EE149" s="24">
        <f t="shared" si="407"/>
        <v>0</v>
      </c>
      <c r="EF149" s="24">
        <f t="shared" si="407"/>
        <v>0</v>
      </c>
      <c r="EG149" s="24">
        <f t="shared" si="407"/>
        <v>0</v>
      </c>
      <c r="EH149" s="24">
        <f t="shared" si="407"/>
        <v>0</v>
      </c>
      <c r="EI149" s="24">
        <f t="shared" si="407"/>
        <v>0</v>
      </c>
      <c r="EJ149" s="24">
        <f t="shared" si="407"/>
        <v>0</v>
      </c>
      <c r="EK149" s="24">
        <f t="shared" si="407"/>
        <v>0</v>
      </c>
      <c r="EL149" s="24">
        <f t="shared" si="407"/>
        <v>0</v>
      </c>
      <c r="EM149" s="24">
        <f t="shared" si="407"/>
        <v>0</v>
      </c>
      <c r="EN149" s="24">
        <f t="shared" si="407"/>
        <v>0</v>
      </c>
      <c r="EO149" s="24">
        <f t="shared" si="407"/>
        <v>0</v>
      </c>
      <c r="EP149" s="24">
        <f t="shared" si="407"/>
        <v>0</v>
      </c>
      <c r="EQ149" s="24">
        <f t="shared" si="407"/>
        <v>0</v>
      </c>
      <c r="ER149" s="24">
        <f t="shared" si="407"/>
        <v>0</v>
      </c>
      <c r="ES149" s="24">
        <f t="shared" si="407"/>
        <v>0</v>
      </c>
      <c r="ET149" s="24">
        <f t="shared" si="407"/>
        <v>0</v>
      </c>
      <c r="EU149" s="24">
        <f t="shared" si="407"/>
        <v>0</v>
      </c>
      <c r="EV149" s="24">
        <f t="shared" si="407"/>
        <v>0</v>
      </c>
      <c r="EW149" s="24">
        <f t="shared" si="407"/>
        <v>0</v>
      </c>
      <c r="EX149" s="24">
        <f t="shared" si="407"/>
        <v>0</v>
      </c>
      <c r="EY149" s="24">
        <f t="shared" si="407"/>
        <v>0</v>
      </c>
      <c r="EZ149" s="24">
        <f t="shared" si="407"/>
        <v>0</v>
      </c>
      <c r="FA149" s="24">
        <f t="shared" si="407"/>
        <v>0</v>
      </c>
      <c r="FB149" s="24">
        <f t="shared" si="407"/>
        <v>0</v>
      </c>
      <c r="FC149" s="24">
        <f t="shared" si="407"/>
        <v>0</v>
      </c>
      <c r="FD149" s="24">
        <f t="shared" si="407"/>
        <v>0</v>
      </c>
      <c r="FE149" s="24">
        <f t="shared" si="407"/>
        <v>0</v>
      </c>
      <c r="FF149" s="24">
        <f t="shared" si="407"/>
        <v>0</v>
      </c>
      <c r="FG149" s="24">
        <f t="shared" si="407"/>
        <v>0</v>
      </c>
      <c r="FH149" s="24">
        <f t="shared" si="407"/>
        <v>0</v>
      </c>
      <c r="FI149" s="24">
        <f t="shared" si="407"/>
        <v>0</v>
      </c>
      <c r="FJ149" s="24">
        <f t="shared" si="407"/>
        <v>0</v>
      </c>
      <c r="FK149" s="24">
        <f t="shared" si="407"/>
        <v>0</v>
      </c>
      <c r="FL149" s="24">
        <f t="shared" si="407"/>
        <v>0</v>
      </c>
      <c r="FM149" s="24">
        <f t="shared" si="407"/>
        <v>0</v>
      </c>
      <c r="FN149" s="24">
        <f t="shared" si="407"/>
        <v>0</v>
      </c>
      <c r="FO149" s="24">
        <f t="shared" si="407"/>
        <v>0</v>
      </c>
      <c r="FP149" s="24">
        <f t="shared" si="407"/>
        <v>0</v>
      </c>
      <c r="FQ149" s="24">
        <f t="shared" si="407"/>
        <v>0</v>
      </c>
      <c r="FR149" s="24">
        <f t="shared" si="407"/>
        <v>0</v>
      </c>
      <c r="FS149" s="24">
        <f t="shared" si="407"/>
        <v>0</v>
      </c>
      <c r="FT149" s="24">
        <f t="shared" si="407"/>
        <v>0</v>
      </c>
      <c r="FU149" s="24">
        <f t="shared" si="407"/>
        <v>0</v>
      </c>
      <c r="FV149" s="24">
        <f t="shared" si="407"/>
        <v>0</v>
      </c>
      <c r="FW149" s="24">
        <f t="shared" si="407"/>
        <v>0</v>
      </c>
      <c r="FX149" s="24">
        <f t="shared" si="407"/>
        <v>0</v>
      </c>
      <c r="FY149" s="24">
        <f t="shared" si="407"/>
        <v>0</v>
      </c>
      <c r="FZ149" s="24">
        <f t="shared" si="407"/>
        <v>0</v>
      </c>
      <c r="GA149" s="24">
        <f t="shared" si="407"/>
        <v>0</v>
      </c>
      <c r="GB149" s="24">
        <f t="shared" si="407"/>
        <v>0</v>
      </c>
      <c r="GC149" s="24">
        <f t="shared" si="407"/>
        <v>0</v>
      </c>
      <c r="GD149" s="24">
        <f t="shared" si="407"/>
        <v>0</v>
      </c>
      <c r="GE149" s="24">
        <f t="shared" si="407"/>
        <v>0</v>
      </c>
      <c r="GF149" s="24">
        <f t="shared" si="407"/>
        <v>0</v>
      </c>
      <c r="GG149" s="24">
        <f t="shared" si="407"/>
        <v>0</v>
      </c>
      <c r="GH149" s="24">
        <f t="shared" si="407"/>
        <v>0</v>
      </c>
      <c r="GI149" s="24">
        <f t="shared" si="407"/>
        <v>0</v>
      </c>
      <c r="GJ149" s="24">
        <f t="shared" si="407"/>
        <v>0</v>
      </c>
      <c r="GK149" s="24">
        <f t="shared" si="407"/>
        <v>0</v>
      </c>
      <c r="GL149" s="24">
        <f t="shared" si="407"/>
        <v>0</v>
      </c>
      <c r="GM149" s="24">
        <f t="shared" ref="GM149:IR149" si="408">IF(GM144=1,GM118,0)</f>
        <v>0</v>
      </c>
      <c r="GN149" s="24">
        <f t="shared" si="408"/>
        <v>0</v>
      </c>
      <c r="GO149" s="24">
        <f t="shared" si="408"/>
        <v>0</v>
      </c>
      <c r="GP149" s="24">
        <f t="shared" si="408"/>
        <v>0</v>
      </c>
      <c r="GQ149" s="24">
        <f t="shared" si="408"/>
        <v>0</v>
      </c>
      <c r="GR149" s="24">
        <f t="shared" si="408"/>
        <v>0</v>
      </c>
      <c r="GS149" s="24">
        <f t="shared" si="408"/>
        <v>0</v>
      </c>
      <c r="GT149" s="24">
        <f t="shared" si="408"/>
        <v>0</v>
      </c>
      <c r="GU149" s="24">
        <f t="shared" si="408"/>
        <v>0</v>
      </c>
      <c r="GV149" s="24">
        <f t="shared" si="408"/>
        <v>0</v>
      </c>
      <c r="GW149" s="24">
        <f t="shared" si="408"/>
        <v>0</v>
      </c>
      <c r="GX149" s="24">
        <f t="shared" si="408"/>
        <v>0</v>
      </c>
      <c r="GY149" s="24">
        <f t="shared" si="408"/>
        <v>0</v>
      </c>
      <c r="GZ149" s="24">
        <f t="shared" si="408"/>
        <v>0</v>
      </c>
      <c r="HA149" s="24">
        <f t="shared" si="408"/>
        <v>0</v>
      </c>
      <c r="HB149" s="24">
        <f t="shared" si="408"/>
        <v>0</v>
      </c>
      <c r="HC149" s="24">
        <f t="shared" si="408"/>
        <v>0</v>
      </c>
      <c r="HD149" s="24">
        <f t="shared" si="408"/>
        <v>0</v>
      </c>
      <c r="HE149" s="24">
        <f t="shared" si="408"/>
        <v>0</v>
      </c>
      <c r="HF149" s="24">
        <f t="shared" si="408"/>
        <v>0</v>
      </c>
      <c r="HG149" s="24">
        <f t="shared" si="408"/>
        <v>0</v>
      </c>
      <c r="HH149" s="24">
        <f t="shared" si="408"/>
        <v>0</v>
      </c>
      <c r="HI149" s="24">
        <f t="shared" si="408"/>
        <v>0</v>
      </c>
      <c r="HJ149" s="24">
        <f t="shared" si="408"/>
        <v>0</v>
      </c>
      <c r="HK149" s="24">
        <f t="shared" si="408"/>
        <v>0</v>
      </c>
      <c r="HL149" s="24">
        <f t="shared" si="408"/>
        <v>0</v>
      </c>
      <c r="HM149" s="24">
        <f t="shared" si="408"/>
        <v>0</v>
      </c>
      <c r="HN149" s="24">
        <f t="shared" si="408"/>
        <v>0</v>
      </c>
      <c r="HO149" s="24">
        <f t="shared" si="408"/>
        <v>0</v>
      </c>
      <c r="HP149" s="24">
        <f t="shared" si="408"/>
        <v>0</v>
      </c>
      <c r="HQ149" s="24">
        <f t="shared" si="408"/>
        <v>0</v>
      </c>
      <c r="HR149" s="24">
        <f t="shared" si="408"/>
        <v>0</v>
      </c>
      <c r="HS149" s="24">
        <f t="shared" si="408"/>
        <v>0</v>
      </c>
      <c r="HT149" s="24">
        <f t="shared" si="408"/>
        <v>0</v>
      </c>
      <c r="HU149" s="24">
        <f t="shared" si="408"/>
        <v>0</v>
      </c>
      <c r="HV149" s="24">
        <f t="shared" si="408"/>
        <v>0</v>
      </c>
      <c r="HW149" s="24">
        <f t="shared" si="408"/>
        <v>0</v>
      </c>
      <c r="HX149" s="24">
        <f t="shared" si="408"/>
        <v>0</v>
      </c>
      <c r="HY149" s="24">
        <f t="shared" si="408"/>
        <v>0</v>
      </c>
      <c r="HZ149" s="24">
        <f t="shared" si="408"/>
        <v>0</v>
      </c>
      <c r="IA149" s="24">
        <f t="shared" si="408"/>
        <v>0</v>
      </c>
      <c r="IB149" s="24">
        <f t="shared" si="408"/>
        <v>0</v>
      </c>
      <c r="IC149" s="24">
        <f t="shared" si="408"/>
        <v>0</v>
      </c>
      <c r="ID149" s="24">
        <f t="shared" si="408"/>
        <v>0</v>
      </c>
      <c r="IE149" s="24">
        <f t="shared" si="408"/>
        <v>0</v>
      </c>
      <c r="IF149" s="24">
        <f t="shared" si="408"/>
        <v>0</v>
      </c>
      <c r="IG149" s="24">
        <f t="shared" si="408"/>
        <v>0</v>
      </c>
      <c r="IH149" s="24">
        <f t="shared" si="408"/>
        <v>0</v>
      </c>
      <c r="II149" s="24">
        <f t="shared" si="408"/>
        <v>0</v>
      </c>
      <c r="IJ149" s="24">
        <f t="shared" si="408"/>
        <v>0</v>
      </c>
      <c r="IK149" s="24">
        <f t="shared" si="408"/>
        <v>0</v>
      </c>
      <c r="IL149" s="24">
        <f t="shared" si="408"/>
        <v>0</v>
      </c>
      <c r="IM149" s="24">
        <f t="shared" si="408"/>
        <v>0</v>
      </c>
      <c r="IN149" s="24">
        <f t="shared" si="408"/>
        <v>0</v>
      </c>
      <c r="IO149" s="24">
        <f t="shared" si="408"/>
        <v>0</v>
      </c>
      <c r="IP149" s="24">
        <f t="shared" si="408"/>
        <v>0</v>
      </c>
      <c r="IQ149" s="24">
        <f t="shared" si="408"/>
        <v>0</v>
      </c>
      <c r="IR149" s="181">
        <f t="shared" si="408"/>
        <v>0</v>
      </c>
    </row>
    <row r="150" spans="1:252" s="7" customFormat="1" hidden="1" x14ac:dyDescent="0.25">
      <c r="A150" s="215"/>
      <c r="B150" s="9"/>
      <c r="C150" s="24">
        <f t="shared" ref="C150:BN150" si="409">IF(C144=1,C107,0)</f>
        <v>0</v>
      </c>
      <c r="D150" s="24">
        <f t="shared" si="409"/>
        <v>0</v>
      </c>
      <c r="E150" s="24">
        <f t="shared" si="409"/>
        <v>0</v>
      </c>
      <c r="F150" s="24">
        <f t="shared" si="409"/>
        <v>0</v>
      </c>
      <c r="G150" s="24">
        <f t="shared" si="409"/>
        <v>0</v>
      </c>
      <c r="H150" s="24">
        <f t="shared" si="409"/>
        <v>0</v>
      </c>
      <c r="I150" s="24">
        <f t="shared" si="409"/>
        <v>0</v>
      </c>
      <c r="J150" s="24">
        <f t="shared" si="409"/>
        <v>0</v>
      </c>
      <c r="K150" s="24">
        <f t="shared" si="409"/>
        <v>0</v>
      </c>
      <c r="L150" s="24">
        <f t="shared" si="409"/>
        <v>0</v>
      </c>
      <c r="M150" s="24">
        <f t="shared" si="409"/>
        <v>0</v>
      </c>
      <c r="N150" s="24">
        <f t="shared" si="409"/>
        <v>0</v>
      </c>
      <c r="O150" s="24">
        <f t="shared" si="409"/>
        <v>0</v>
      </c>
      <c r="P150" s="24">
        <f t="shared" si="409"/>
        <v>0</v>
      </c>
      <c r="Q150" s="24">
        <f t="shared" si="409"/>
        <v>0</v>
      </c>
      <c r="R150" s="24">
        <f t="shared" si="409"/>
        <v>0</v>
      </c>
      <c r="S150" s="24">
        <f t="shared" si="409"/>
        <v>0</v>
      </c>
      <c r="T150" s="24">
        <f t="shared" si="409"/>
        <v>0</v>
      </c>
      <c r="U150" s="24">
        <f t="shared" si="409"/>
        <v>0</v>
      </c>
      <c r="V150" s="24">
        <f t="shared" si="409"/>
        <v>0</v>
      </c>
      <c r="W150" s="24">
        <f t="shared" si="409"/>
        <v>0</v>
      </c>
      <c r="X150" s="24">
        <f t="shared" si="409"/>
        <v>0</v>
      </c>
      <c r="Y150" s="24">
        <f t="shared" si="409"/>
        <v>0</v>
      </c>
      <c r="Z150" s="24">
        <f t="shared" si="409"/>
        <v>0</v>
      </c>
      <c r="AA150" s="24">
        <f t="shared" si="409"/>
        <v>0</v>
      </c>
      <c r="AB150" s="24">
        <f t="shared" si="409"/>
        <v>0</v>
      </c>
      <c r="AC150" s="24">
        <f t="shared" si="409"/>
        <v>0</v>
      </c>
      <c r="AD150" s="24">
        <f t="shared" si="409"/>
        <v>0</v>
      </c>
      <c r="AE150" s="24">
        <f t="shared" si="409"/>
        <v>0</v>
      </c>
      <c r="AF150" s="24">
        <f t="shared" si="409"/>
        <v>0</v>
      </c>
      <c r="AG150" s="24">
        <f t="shared" si="409"/>
        <v>0</v>
      </c>
      <c r="AH150" s="24">
        <f t="shared" si="409"/>
        <v>0</v>
      </c>
      <c r="AI150" s="24">
        <f t="shared" si="409"/>
        <v>0</v>
      </c>
      <c r="AJ150" s="24">
        <f t="shared" si="409"/>
        <v>0</v>
      </c>
      <c r="AK150" s="24">
        <f t="shared" si="409"/>
        <v>0</v>
      </c>
      <c r="AL150" s="24">
        <f t="shared" si="409"/>
        <v>0</v>
      </c>
      <c r="AM150" s="24">
        <f t="shared" si="409"/>
        <v>0</v>
      </c>
      <c r="AN150" s="24">
        <f t="shared" si="409"/>
        <v>0</v>
      </c>
      <c r="AO150" s="24">
        <f t="shared" si="409"/>
        <v>0</v>
      </c>
      <c r="AP150" s="24">
        <f t="shared" si="409"/>
        <v>0</v>
      </c>
      <c r="AQ150" s="24">
        <f t="shared" si="409"/>
        <v>0</v>
      </c>
      <c r="AR150" s="24">
        <f t="shared" si="409"/>
        <v>0</v>
      </c>
      <c r="AS150" s="24">
        <f t="shared" si="409"/>
        <v>0</v>
      </c>
      <c r="AT150" s="24">
        <f t="shared" si="409"/>
        <v>0</v>
      </c>
      <c r="AU150" s="24">
        <f t="shared" si="409"/>
        <v>0</v>
      </c>
      <c r="AV150" s="24">
        <f t="shared" si="409"/>
        <v>0</v>
      </c>
      <c r="AW150" s="24">
        <f t="shared" si="409"/>
        <v>0</v>
      </c>
      <c r="AX150" s="24">
        <f t="shared" si="409"/>
        <v>0</v>
      </c>
      <c r="AY150" s="24">
        <f t="shared" si="409"/>
        <v>0</v>
      </c>
      <c r="AZ150" s="24">
        <f t="shared" si="409"/>
        <v>0</v>
      </c>
      <c r="BA150" s="24">
        <f t="shared" si="409"/>
        <v>0</v>
      </c>
      <c r="BB150" s="24">
        <f t="shared" si="409"/>
        <v>0</v>
      </c>
      <c r="BC150" s="24">
        <f t="shared" si="409"/>
        <v>0</v>
      </c>
      <c r="BD150" s="24">
        <f t="shared" si="409"/>
        <v>0</v>
      </c>
      <c r="BE150" s="24">
        <f t="shared" si="409"/>
        <v>0</v>
      </c>
      <c r="BF150" s="24">
        <f t="shared" si="409"/>
        <v>0</v>
      </c>
      <c r="BG150" s="24">
        <f t="shared" si="409"/>
        <v>0</v>
      </c>
      <c r="BH150" s="24">
        <f t="shared" si="409"/>
        <v>0</v>
      </c>
      <c r="BI150" s="24">
        <f t="shared" si="409"/>
        <v>0</v>
      </c>
      <c r="BJ150" s="24">
        <f t="shared" si="409"/>
        <v>0</v>
      </c>
      <c r="BK150" s="24">
        <f t="shared" si="409"/>
        <v>0</v>
      </c>
      <c r="BL150" s="24">
        <f t="shared" si="409"/>
        <v>0</v>
      </c>
      <c r="BM150" s="24">
        <f t="shared" si="409"/>
        <v>0</v>
      </c>
      <c r="BN150" s="24">
        <f t="shared" si="409"/>
        <v>0</v>
      </c>
      <c r="BO150" s="24">
        <f t="shared" ref="BO150:DZ150" si="410">IF(BO144=1,BO107,0)</f>
        <v>0</v>
      </c>
      <c r="BP150" s="24">
        <f t="shared" si="410"/>
        <v>0</v>
      </c>
      <c r="BQ150" s="24">
        <f t="shared" si="410"/>
        <v>0</v>
      </c>
      <c r="BR150" s="24">
        <f t="shared" si="410"/>
        <v>0</v>
      </c>
      <c r="BS150" s="24">
        <f t="shared" si="410"/>
        <v>0</v>
      </c>
      <c r="BT150" s="24">
        <f t="shared" si="410"/>
        <v>0</v>
      </c>
      <c r="BU150" s="24">
        <f t="shared" si="410"/>
        <v>0</v>
      </c>
      <c r="BV150" s="24">
        <f t="shared" si="410"/>
        <v>0</v>
      </c>
      <c r="BW150" s="24">
        <f t="shared" si="410"/>
        <v>0</v>
      </c>
      <c r="BX150" s="24">
        <f t="shared" si="410"/>
        <v>0</v>
      </c>
      <c r="BY150" s="24">
        <f t="shared" si="410"/>
        <v>0</v>
      </c>
      <c r="BZ150" s="24">
        <f t="shared" si="410"/>
        <v>0</v>
      </c>
      <c r="CA150" s="24">
        <f t="shared" si="410"/>
        <v>0</v>
      </c>
      <c r="CB150" s="24">
        <f t="shared" si="410"/>
        <v>0</v>
      </c>
      <c r="CC150" s="24">
        <f t="shared" si="410"/>
        <v>0</v>
      </c>
      <c r="CD150" s="24">
        <f t="shared" si="410"/>
        <v>0</v>
      </c>
      <c r="CE150" s="24">
        <f t="shared" si="410"/>
        <v>0</v>
      </c>
      <c r="CF150" s="24">
        <f t="shared" si="410"/>
        <v>0</v>
      </c>
      <c r="CG150" s="24">
        <f t="shared" si="410"/>
        <v>0</v>
      </c>
      <c r="CH150" s="24">
        <f t="shared" si="410"/>
        <v>0</v>
      </c>
      <c r="CI150" s="24">
        <f t="shared" si="410"/>
        <v>0</v>
      </c>
      <c r="CJ150" s="24">
        <f t="shared" si="410"/>
        <v>0</v>
      </c>
      <c r="CK150" s="24">
        <f t="shared" si="410"/>
        <v>0</v>
      </c>
      <c r="CL150" s="24">
        <f t="shared" si="410"/>
        <v>0</v>
      </c>
      <c r="CM150" s="24">
        <f t="shared" si="410"/>
        <v>0</v>
      </c>
      <c r="CN150" s="24">
        <f t="shared" si="410"/>
        <v>0</v>
      </c>
      <c r="CO150" s="24">
        <f t="shared" si="410"/>
        <v>0</v>
      </c>
      <c r="CP150" s="24">
        <f t="shared" si="410"/>
        <v>0</v>
      </c>
      <c r="CQ150" s="24">
        <f t="shared" si="410"/>
        <v>0</v>
      </c>
      <c r="CR150" s="24">
        <f t="shared" si="410"/>
        <v>0</v>
      </c>
      <c r="CS150" s="24">
        <f t="shared" si="410"/>
        <v>0</v>
      </c>
      <c r="CT150" s="24">
        <f t="shared" si="410"/>
        <v>0</v>
      </c>
      <c r="CU150" s="24">
        <f t="shared" si="410"/>
        <v>0</v>
      </c>
      <c r="CV150" s="24">
        <f t="shared" si="410"/>
        <v>0</v>
      </c>
      <c r="CW150" s="24">
        <f t="shared" si="410"/>
        <v>0</v>
      </c>
      <c r="CX150" s="24">
        <f t="shared" si="410"/>
        <v>0</v>
      </c>
      <c r="CY150" s="24">
        <f t="shared" si="410"/>
        <v>0</v>
      </c>
      <c r="CZ150" s="24">
        <f t="shared" si="410"/>
        <v>0</v>
      </c>
      <c r="DA150" s="24">
        <f t="shared" si="410"/>
        <v>0</v>
      </c>
      <c r="DB150" s="24">
        <f t="shared" si="410"/>
        <v>0</v>
      </c>
      <c r="DC150" s="24">
        <f t="shared" si="410"/>
        <v>0</v>
      </c>
      <c r="DD150" s="24">
        <f t="shared" si="410"/>
        <v>0</v>
      </c>
      <c r="DE150" s="24">
        <f t="shared" si="410"/>
        <v>0</v>
      </c>
      <c r="DF150" s="24">
        <f t="shared" si="410"/>
        <v>0</v>
      </c>
      <c r="DG150" s="24">
        <f t="shared" si="410"/>
        <v>0</v>
      </c>
      <c r="DH150" s="24">
        <f t="shared" si="410"/>
        <v>0</v>
      </c>
      <c r="DI150" s="24">
        <f t="shared" si="410"/>
        <v>0</v>
      </c>
      <c r="DJ150" s="24">
        <f t="shared" si="410"/>
        <v>0</v>
      </c>
      <c r="DK150" s="24">
        <f t="shared" si="410"/>
        <v>0</v>
      </c>
      <c r="DL150" s="24">
        <f t="shared" si="410"/>
        <v>0</v>
      </c>
      <c r="DM150" s="24">
        <f t="shared" si="410"/>
        <v>0</v>
      </c>
      <c r="DN150" s="24">
        <f t="shared" si="410"/>
        <v>0</v>
      </c>
      <c r="DO150" s="24">
        <f t="shared" si="410"/>
        <v>0</v>
      </c>
      <c r="DP150" s="24">
        <f t="shared" si="410"/>
        <v>0</v>
      </c>
      <c r="DQ150" s="24">
        <f t="shared" si="410"/>
        <v>0</v>
      </c>
      <c r="DR150" s="24">
        <f t="shared" si="410"/>
        <v>0</v>
      </c>
      <c r="DS150" s="24">
        <f t="shared" si="410"/>
        <v>0</v>
      </c>
      <c r="DT150" s="24">
        <f t="shared" si="410"/>
        <v>0</v>
      </c>
      <c r="DU150" s="24">
        <f t="shared" si="410"/>
        <v>0</v>
      </c>
      <c r="DV150" s="24">
        <f t="shared" si="410"/>
        <v>0</v>
      </c>
      <c r="DW150" s="24">
        <f t="shared" si="410"/>
        <v>0</v>
      </c>
      <c r="DX150" s="24">
        <f t="shared" si="410"/>
        <v>0</v>
      </c>
      <c r="DY150" s="24">
        <f t="shared" si="410"/>
        <v>0</v>
      </c>
      <c r="DZ150" s="24">
        <f t="shared" si="410"/>
        <v>0</v>
      </c>
      <c r="EA150" s="24">
        <f t="shared" ref="EA150:GL150" si="411">IF(EA144=1,EA107,0)</f>
        <v>0</v>
      </c>
      <c r="EB150" s="24">
        <f t="shared" si="411"/>
        <v>0</v>
      </c>
      <c r="EC150" s="24">
        <f t="shared" si="411"/>
        <v>0</v>
      </c>
      <c r="ED150" s="24">
        <f t="shared" si="411"/>
        <v>0</v>
      </c>
      <c r="EE150" s="24">
        <f t="shared" si="411"/>
        <v>0</v>
      </c>
      <c r="EF150" s="24">
        <f t="shared" si="411"/>
        <v>0</v>
      </c>
      <c r="EG150" s="24">
        <f t="shared" si="411"/>
        <v>0</v>
      </c>
      <c r="EH150" s="24">
        <f t="shared" si="411"/>
        <v>0</v>
      </c>
      <c r="EI150" s="24">
        <f t="shared" si="411"/>
        <v>0</v>
      </c>
      <c r="EJ150" s="24">
        <f t="shared" si="411"/>
        <v>0</v>
      </c>
      <c r="EK150" s="24">
        <f t="shared" si="411"/>
        <v>0</v>
      </c>
      <c r="EL150" s="24">
        <f t="shared" si="411"/>
        <v>0</v>
      </c>
      <c r="EM150" s="24">
        <f t="shared" si="411"/>
        <v>0</v>
      </c>
      <c r="EN150" s="24">
        <f t="shared" si="411"/>
        <v>0</v>
      </c>
      <c r="EO150" s="24">
        <f t="shared" si="411"/>
        <v>0</v>
      </c>
      <c r="EP150" s="24">
        <f t="shared" si="411"/>
        <v>0</v>
      </c>
      <c r="EQ150" s="24">
        <f t="shared" si="411"/>
        <v>0</v>
      </c>
      <c r="ER150" s="24">
        <f t="shared" si="411"/>
        <v>0</v>
      </c>
      <c r="ES150" s="24">
        <f t="shared" si="411"/>
        <v>0</v>
      </c>
      <c r="ET150" s="24">
        <f t="shared" si="411"/>
        <v>0</v>
      </c>
      <c r="EU150" s="24">
        <f t="shared" si="411"/>
        <v>0</v>
      </c>
      <c r="EV150" s="24">
        <f t="shared" si="411"/>
        <v>0</v>
      </c>
      <c r="EW150" s="24">
        <f t="shared" si="411"/>
        <v>0</v>
      </c>
      <c r="EX150" s="24">
        <f t="shared" si="411"/>
        <v>0</v>
      </c>
      <c r="EY150" s="24">
        <f t="shared" si="411"/>
        <v>0</v>
      </c>
      <c r="EZ150" s="24">
        <f t="shared" si="411"/>
        <v>0</v>
      </c>
      <c r="FA150" s="24">
        <f t="shared" si="411"/>
        <v>0</v>
      </c>
      <c r="FB150" s="24">
        <f t="shared" si="411"/>
        <v>0</v>
      </c>
      <c r="FC150" s="24">
        <f t="shared" si="411"/>
        <v>0</v>
      </c>
      <c r="FD150" s="24">
        <f t="shared" si="411"/>
        <v>0</v>
      </c>
      <c r="FE150" s="24">
        <f t="shared" si="411"/>
        <v>0</v>
      </c>
      <c r="FF150" s="24">
        <f t="shared" si="411"/>
        <v>0</v>
      </c>
      <c r="FG150" s="24">
        <f t="shared" si="411"/>
        <v>0</v>
      </c>
      <c r="FH150" s="24">
        <f t="shared" si="411"/>
        <v>0</v>
      </c>
      <c r="FI150" s="24">
        <f t="shared" si="411"/>
        <v>0</v>
      </c>
      <c r="FJ150" s="24">
        <f t="shared" si="411"/>
        <v>0</v>
      </c>
      <c r="FK150" s="24">
        <f t="shared" si="411"/>
        <v>0</v>
      </c>
      <c r="FL150" s="24">
        <f t="shared" si="411"/>
        <v>0</v>
      </c>
      <c r="FM150" s="24">
        <f t="shared" si="411"/>
        <v>0</v>
      </c>
      <c r="FN150" s="24">
        <f t="shared" si="411"/>
        <v>0</v>
      </c>
      <c r="FO150" s="24">
        <f t="shared" si="411"/>
        <v>0</v>
      </c>
      <c r="FP150" s="24">
        <f t="shared" si="411"/>
        <v>0</v>
      </c>
      <c r="FQ150" s="24">
        <f t="shared" si="411"/>
        <v>0</v>
      </c>
      <c r="FR150" s="24">
        <f t="shared" si="411"/>
        <v>0</v>
      </c>
      <c r="FS150" s="24">
        <f t="shared" si="411"/>
        <v>0</v>
      </c>
      <c r="FT150" s="24">
        <f t="shared" si="411"/>
        <v>0</v>
      </c>
      <c r="FU150" s="24">
        <f t="shared" si="411"/>
        <v>0</v>
      </c>
      <c r="FV150" s="24">
        <f t="shared" si="411"/>
        <v>0</v>
      </c>
      <c r="FW150" s="24">
        <f t="shared" si="411"/>
        <v>0</v>
      </c>
      <c r="FX150" s="24">
        <f t="shared" si="411"/>
        <v>0</v>
      </c>
      <c r="FY150" s="24">
        <f t="shared" si="411"/>
        <v>0</v>
      </c>
      <c r="FZ150" s="24">
        <f t="shared" si="411"/>
        <v>0</v>
      </c>
      <c r="GA150" s="24">
        <f t="shared" si="411"/>
        <v>0</v>
      </c>
      <c r="GB150" s="24">
        <f t="shared" si="411"/>
        <v>0</v>
      </c>
      <c r="GC150" s="24">
        <f t="shared" si="411"/>
        <v>0</v>
      </c>
      <c r="GD150" s="24">
        <f t="shared" si="411"/>
        <v>0</v>
      </c>
      <c r="GE150" s="24">
        <f t="shared" si="411"/>
        <v>0</v>
      </c>
      <c r="GF150" s="24">
        <f t="shared" si="411"/>
        <v>0</v>
      </c>
      <c r="GG150" s="24">
        <f t="shared" si="411"/>
        <v>0</v>
      </c>
      <c r="GH150" s="24">
        <f t="shared" si="411"/>
        <v>0</v>
      </c>
      <c r="GI150" s="24">
        <f t="shared" si="411"/>
        <v>0</v>
      </c>
      <c r="GJ150" s="24">
        <f t="shared" si="411"/>
        <v>0</v>
      </c>
      <c r="GK150" s="24">
        <f t="shared" si="411"/>
        <v>0</v>
      </c>
      <c r="GL150" s="24">
        <f t="shared" si="411"/>
        <v>0</v>
      </c>
      <c r="GM150" s="24">
        <f t="shared" ref="GM150:IR150" si="412">IF(GM144=1,GM107,0)</f>
        <v>0</v>
      </c>
      <c r="GN150" s="24">
        <f t="shared" si="412"/>
        <v>0</v>
      </c>
      <c r="GO150" s="24">
        <f t="shared" si="412"/>
        <v>0</v>
      </c>
      <c r="GP150" s="24">
        <f t="shared" si="412"/>
        <v>0</v>
      </c>
      <c r="GQ150" s="24">
        <f t="shared" si="412"/>
        <v>0</v>
      </c>
      <c r="GR150" s="24">
        <f t="shared" si="412"/>
        <v>0</v>
      </c>
      <c r="GS150" s="24">
        <f t="shared" si="412"/>
        <v>0</v>
      </c>
      <c r="GT150" s="24">
        <f t="shared" si="412"/>
        <v>0</v>
      </c>
      <c r="GU150" s="24">
        <f t="shared" si="412"/>
        <v>0</v>
      </c>
      <c r="GV150" s="24">
        <f t="shared" si="412"/>
        <v>0</v>
      </c>
      <c r="GW150" s="24">
        <f t="shared" si="412"/>
        <v>0</v>
      </c>
      <c r="GX150" s="24">
        <f t="shared" si="412"/>
        <v>0</v>
      </c>
      <c r="GY150" s="24">
        <f t="shared" si="412"/>
        <v>0</v>
      </c>
      <c r="GZ150" s="24">
        <f t="shared" si="412"/>
        <v>0</v>
      </c>
      <c r="HA150" s="24">
        <f t="shared" si="412"/>
        <v>0</v>
      </c>
      <c r="HB150" s="24">
        <f t="shared" si="412"/>
        <v>0</v>
      </c>
      <c r="HC150" s="24">
        <f t="shared" si="412"/>
        <v>0</v>
      </c>
      <c r="HD150" s="24">
        <f t="shared" si="412"/>
        <v>0</v>
      </c>
      <c r="HE150" s="24">
        <f t="shared" si="412"/>
        <v>0</v>
      </c>
      <c r="HF150" s="24">
        <f t="shared" si="412"/>
        <v>0</v>
      </c>
      <c r="HG150" s="24">
        <f t="shared" si="412"/>
        <v>0</v>
      </c>
      <c r="HH150" s="24">
        <f t="shared" si="412"/>
        <v>0</v>
      </c>
      <c r="HI150" s="24">
        <f t="shared" si="412"/>
        <v>0</v>
      </c>
      <c r="HJ150" s="24">
        <f t="shared" si="412"/>
        <v>0</v>
      </c>
      <c r="HK150" s="24">
        <f t="shared" si="412"/>
        <v>0</v>
      </c>
      <c r="HL150" s="24">
        <f t="shared" si="412"/>
        <v>0</v>
      </c>
      <c r="HM150" s="24">
        <f t="shared" si="412"/>
        <v>0</v>
      </c>
      <c r="HN150" s="24">
        <f t="shared" si="412"/>
        <v>0</v>
      </c>
      <c r="HO150" s="24">
        <f t="shared" si="412"/>
        <v>0</v>
      </c>
      <c r="HP150" s="24">
        <f t="shared" si="412"/>
        <v>0</v>
      </c>
      <c r="HQ150" s="24">
        <f t="shared" si="412"/>
        <v>0</v>
      </c>
      <c r="HR150" s="24">
        <f t="shared" si="412"/>
        <v>0</v>
      </c>
      <c r="HS150" s="24">
        <f t="shared" si="412"/>
        <v>0</v>
      </c>
      <c r="HT150" s="24">
        <f t="shared" si="412"/>
        <v>0</v>
      </c>
      <c r="HU150" s="24">
        <f t="shared" si="412"/>
        <v>0</v>
      </c>
      <c r="HV150" s="24">
        <f t="shared" si="412"/>
        <v>0</v>
      </c>
      <c r="HW150" s="24">
        <f t="shared" si="412"/>
        <v>0</v>
      </c>
      <c r="HX150" s="24">
        <f t="shared" si="412"/>
        <v>0</v>
      </c>
      <c r="HY150" s="24">
        <f t="shared" si="412"/>
        <v>0</v>
      </c>
      <c r="HZ150" s="24">
        <f t="shared" si="412"/>
        <v>0</v>
      </c>
      <c r="IA150" s="24">
        <f t="shared" si="412"/>
        <v>0</v>
      </c>
      <c r="IB150" s="24">
        <f t="shared" si="412"/>
        <v>0</v>
      </c>
      <c r="IC150" s="24">
        <f t="shared" si="412"/>
        <v>0</v>
      </c>
      <c r="ID150" s="24">
        <f t="shared" si="412"/>
        <v>0</v>
      </c>
      <c r="IE150" s="24">
        <f t="shared" si="412"/>
        <v>0</v>
      </c>
      <c r="IF150" s="24">
        <f t="shared" si="412"/>
        <v>0</v>
      </c>
      <c r="IG150" s="24">
        <f t="shared" si="412"/>
        <v>0</v>
      </c>
      <c r="IH150" s="24">
        <f t="shared" si="412"/>
        <v>0</v>
      </c>
      <c r="II150" s="24">
        <f t="shared" si="412"/>
        <v>0</v>
      </c>
      <c r="IJ150" s="24">
        <f t="shared" si="412"/>
        <v>0</v>
      </c>
      <c r="IK150" s="24">
        <f t="shared" si="412"/>
        <v>0</v>
      </c>
      <c r="IL150" s="24">
        <f t="shared" si="412"/>
        <v>0</v>
      </c>
      <c r="IM150" s="24">
        <f t="shared" si="412"/>
        <v>0</v>
      </c>
      <c r="IN150" s="24">
        <f t="shared" si="412"/>
        <v>0</v>
      </c>
      <c r="IO150" s="24">
        <f t="shared" si="412"/>
        <v>0</v>
      </c>
      <c r="IP150" s="24">
        <f t="shared" si="412"/>
        <v>0</v>
      </c>
      <c r="IQ150" s="24">
        <f t="shared" si="412"/>
        <v>0</v>
      </c>
      <c r="IR150" s="181">
        <f t="shared" si="412"/>
        <v>0</v>
      </c>
    </row>
    <row r="151" spans="1:252" s="7" customFormat="1" hidden="1" x14ac:dyDescent="0.25">
      <c r="A151" s="219"/>
      <c r="B151" s="206"/>
      <c r="C151" s="220">
        <f t="shared" ref="C151:BN151" si="413">IF(C144=1,C2,0)</f>
        <v>0</v>
      </c>
      <c r="D151" s="220">
        <f t="shared" si="413"/>
        <v>0</v>
      </c>
      <c r="E151" s="220">
        <f t="shared" si="413"/>
        <v>0</v>
      </c>
      <c r="F151" s="220">
        <f t="shared" si="413"/>
        <v>0</v>
      </c>
      <c r="G151" s="220">
        <f t="shared" si="413"/>
        <v>0</v>
      </c>
      <c r="H151" s="220">
        <f t="shared" si="413"/>
        <v>0</v>
      </c>
      <c r="I151" s="220">
        <f t="shared" si="413"/>
        <v>0</v>
      </c>
      <c r="J151" s="220">
        <f t="shared" si="413"/>
        <v>0</v>
      </c>
      <c r="K151" s="220">
        <f t="shared" si="413"/>
        <v>0</v>
      </c>
      <c r="L151" s="220">
        <f t="shared" si="413"/>
        <v>0</v>
      </c>
      <c r="M151" s="220">
        <f t="shared" si="413"/>
        <v>0</v>
      </c>
      <c r="N151" s="220">
        <f t="shared" si="413"/>
        <v>0</v>
      </c>
      <c r="O151" s="220">
        <f t="shared" si="413"/>
        <v>0</v>
      </c>
      <c r="P151" s="220">
        <f t="shared" si="413"/>
        <v>0</v>
      </c>
      <c r="Q151" s="220">
        <f t="shared" si="413"/>
        <v>0</v>
      </c>
      <c r="R151" s="220">
        <f t="shared" si="413"/>
        <v>0</v>
      </c>
      <c r="S151" s="220">
        <f t="shared" si="413"/>
        <v>0</v>
      </c>
      <c r="T151" s="220">
        <f t="shared" si="413"/>
        <v>0</v>
      </c>
      <c r="U151" s="220">
        <f t="shared" si="413"/>
        <v>0</v>
      </c>
      <c r="V151" s="220">
        <f t="shared" si="413"/>
        <v>0</v>
      </c>
      <c r="W151" s="220">
        <f t="shared" si="413"/>
        <v>0</v>
      </c>
      <c r="X151" s="220">
        <f t="shared" si="413"/>
        <v>0</v>
      </c>
      <c r="Y151" s="220">
        <f t="shared" si="413"/>
        <v>0</v>
      </c>
      <c r="Z151" s="220">
        <f t="shared" si="413"/>
        <v>0</v>
      </c>
      <c r="AA151" s="220">
        <f t="shared" si="413"/>
        <v>0</v>
      </c>
      <c r="AB151" s="220">
        <f t="shared" si="413"/>
        <v>0</v>
      </c>
      <c r="AC151" s="220">
        <f t="shared" si="413"/>
        <v>0</v>
      </c>
      <c r="AD151" s="220">
        <f t="shared" si="413"/>
        <v>0</v>
      </c>
      <c r="AE151" s="220">
        <f t="shared" si="413"/>
        <v>0</v>
      </c>
      <c r="AF151" s="220">
        <f t="shared" si="413"/>
        <v>0</v>
      </c>
      <c r="AG151" s="220">
        <f t="shared" si="413"/>
        <v>0</v>
      </c>
      <c r="AH151" s="220">
        <f t="shared" si="413"/>
        <v>0</v>
      </c>
      <c r="AI151" s="220">
        <f t="shared" si="413"/>
        <v>0</v>
      </c>
      <c r="AJ151" s="220">
        <f t="shared" si="413"/>
        <v>0</v>
      </c>
      <c r="AK151" s="220">
        <f t="shared" si="413"/>
        <v>0</v>
      </c>
      <c r="AL151" s="220">
        <f t="shared" si="413"/>
        <v>0</v>
      </c>
      <c r="AM151" s="220">
        <f t="shared" si="413"/>
        <v>0</v>
      </c>
      <c r="AN151" s="220">
        <f t="shared" si="413"/>
        <v>0</v>
      </c>
      <c r="AO151" s="220">
        <f t="shared" si="413"/>
        <v>0</v>
      </c>
      <c r="AP151" s="220">
        <f t="shared" si="413"/>
        <v>0</v>
      </c>
      <c r="AQ151" s="220">
        <f t="shared" si="413"/>
        <v>0</v>
      </c>
      <c r="AR151" s="220">
        <f t="shared" si="413"/>
        <v>0</v>
      </c>
      <c r="AS151" s="220">
        <f t="shared" si="413"/>
        <v>0</v>
      </c>
      <c r="AT151" s="220">
        <f t="shared" si="413"/>
        <v>0</v>
      </c>
      <c r="AU151" s="220">
        <f t="shared" si="413"/>
        <v>0</v>
      </c>
      <c r="AV151" s="220">
        <f t="shared" si="413"/>
        <v>0</v>
      </c>
      <c r="AW151" s="220">
        <f t="shared" si="413"/>
        <v>0</v>
      </c>
      <c r="AX151" s="220">
        <f t="shared" si="413"/>
        <v>0</v>
      </c>
      <c r="AY151" s="220">
        <f t="shared" si="413"/>
        <v>0</v>
      </c>
      <c r="AZ151" s="220">
        <f t="shared" si="413"/>
        <v>0</v>
      </c>
      <c r="BA151" s="220">
        <f t="shared" si="413"/>
        <v>0</v>
      </c>
      <c r="BB151" s="220">
        <f t="shared" si="413"/>
        <v>0</v>
      </c>
      <c r="BC151" s="220">
        <f t="shared" si="413"/>
        <v>0</v>
      </c>
      <c r="BD151" s="220">
        <f t="shared" si="413"/>
        <v>0</v>
      </c>
      <c r="BE151" s="220">
        <f t="shared" si="413"/>
        <v>0</v>
      </c>
      <c r="BF151" s="220">
        <f t="shared" si="413"/>
        <v>0</v>
      </c>
      <c r="BG151" s="220">
        <f t="shared" si="413"/>
        <v>0</v>
      </c>
      <c r="BH151" s="220">
        <f t="shared" si="413"/>
        <v>0</v>
      </c>
      <c r="BI151" s="220">
        <f t="shared" si="413"/>
        <v>0</v>
      </c>
      <c r="BJ151" s="220">
        <f t="shared" si="413"/>
        <v>0</v>
      </c>
      <c r="BK151" s="220">
        <f t="shared" si="413"/>
        <v>0</v>
      </c>
      <c r="BL151" s="220">
        <f t="shared" si="413"/>
        <v>0</v>
      </c>
      <c r="BM151" s="220">
        <f t="shared" si="413"/>
        <v>0</v>
      </c>
      <c r="BN151" s="220">
        <f t="shared" si="413"/>
        <v>0</v>
      </c>
      <c r="BO151" s="220">
        <f t="shared" ref="BO151:DZ151" si="414">IF(BO144=1,BO2,0)</f>
        <v>0</v>
      </c>
      <c r="BP151" s="220">
        <f t="shared" si="414"/>
        <v>0</v>
      </c>
      <c r="BQ151" s="220">
        <f t="shared" si="414"/>
        <v>0</v>
      </c>
      <c r="BR151" s="220">
        <f t="shared" si="414"/>
        <v>0</v>
      </c>
      <c r="BS151" s="220">
        <f t="shared" si="414"/>
        <v>0</v>
      </c>
      <c r="BT151" s="220">
        <f t="shared" si="414"/>
        <v>0</v>
      </c>
      <c r="BU151" s="220">
        <f t="shared" si="414"/>
        <v>0</v>
      </c>
      <c r="BV151" s="220">
        <f t="shared" si="414"/>
        <v>0</v>
      </c>
      <c r="BW151" s="220">
        <f t="shared" si="414"/>
        <v>0</v>
      </c>
      <c r="BX151" s="220">
        <f t="shared" si="414"/>
        <v>0</v>
      </c>
      <c r="BY151" s="220">
        <f t="shared" si="414"/>
        <v>0</v>
      </c>
      <c r="BZ151" s="220">
        <f t="shared" si="414"/>
        <v>0</v>
      </c>
      <c r="CA151" s="220">
        <f t="shared" si="414"/>
        <v>0</v>
      </c>
      <c r="CB151" s="220">
        <f t="shared" si="414"/>
        <v>0</v>
      </c>
      <c r="CC151" s="220">
        <f t="shared" si="414"/>
        <v>0</v>
      </c>
      <c r="CD151" s="220">
        <f t="shared" si="414"/>
        <v>0</v>
      </c>
      <c r="CE151" s="220">
        <f t="shared" si="414"/>
        <v>0</v>
      </c>
      <c r="CF151" s="220">
        <f t="shared" si="414"/>
        <v>0</v>
      </c>
      <c r="CG151" s="220">
        <f t="shared" si="414"/>
        <v>0</v>
      </c>
      <c r="CH151" s="220">
        <f t="shared" si="414"/>
        <v>0</v>
      </c>
      <c r="CI151" s="220">
        <f t="shared" si="414"/>
        <v>0</v>
      </c>
      <c r="CJ151" s="220">
        <f t="shared" si="414"/>
        <v>0</v>
      </c>
      <c r="CK151" s="220">
        <f t="shared" si="414"/>
        <v>0</v>
      </c>
      <c r="CL151" s="220">
        <f t="shared" si="414"/>
        <v>0</v>
      </c>
      <c r="CM151" s="220">
        <f t="shared" si="414"/>
        <v>0</v>
      </c>
      <c r="CN151" s="220">
        <f t="shared" si="414"/>
        <v>0</v>
      </c>
      <c r="CO151" s="220">
        <f t="shared" si="414"/>
        <v>0</v>
      </c>
      <c r="CP151" s="220">
        <f t="shared" si="414"/>
        <v>0</v>
      </c>
      <c r="CQ151" s="220">
        <f t="shared" si="414"/>
        <v>0</v>
      </c>
      <c r="CR151" s="220">
        <f t="shared" si="414"/>
        <v>0</v>
      </c>
      <c r="CS151" s="220">
        <f t="shared" si="414"/>
        <v>0</v>
      </c>
      <c r="CT151" s="220">
        <f t="shared" si="414"/>
        <v>0</v>
      </c>
      <c r="CU151" s="220">
        <f t="shared" si="414"/>
        <v>0</v>
      </c>
      <c r="CV151" s="220">
        <f t="shared" si="414"/>
        <v>0</v>
      </c>
      <c r="CW151" s="220">
        <f t="shared" si="414"/>
        <v>0</v>
      </c>
      <c r="CX151" s="220">
        <f t="shared" si="414"/>
        <v>0</v>
      </c>
      <c r="CY151" s="220">
        <f t="shared" si="414"/>
        <v>0</v>
      </c>
      <c r="CZ151" s="220">
        <f t="shared" si="414"/>
        <v>0</v>
      </c>
      <c r="DA151" s="220">
        <f t="shared" si="414"/>
        <v>0</v>
      </c>
      <c r="DB151" s="220">
        <f t="shared" si="414"/>
        <v>0</v>
      </c>
      <c r="DC151" s="220">
        <f t="shared" si="414"/>
        <v>0</v>
      </c>
      <c r="DD151" s="220">
        <f t="shared" si="414"/>
        <v>0</v>
      </c>
      <c r="DE151" s="220">
        <f t="shared" si="414"/>
        <v>0</v>
      </c>
      <c r="DF151" s="220">
        <f t="shared" si="414"/>
        <v>0</v>
      </c>
      <c r="DG151" s="220">
        <f t="shared" si="414"/>
        <v>0</v>
      </c>
      <c r="DH151" s="220">
        <f t="shared" si="414"/>
        <v>0</v>
      </c>
      <c r="DI151" s="220">
        <f t="shared" si="414"/>
        <v>0</v>
      </c>
      <c r="DJ151" s="220">
        <f t="shared" si="414"/>
        <v>0</v>
      </c>
      <c r="DK151" s="220">
        <f t="shared" si="414"/>
        <v>0</v>
      </c>
      <c r="DL151" s="220">
        <f t="shared" si="414"/>
        <v>0</v>
      </c>
      <c r="DM151" s="220">
        <f t="shared" si="414"/>
        <v>0</v>
      </c>
      <c r="DN151" s="220">
        <f t="shared" si="414"/>
        <v>0</v>
      </c>
      <c r="DO151" s="220">
        <f t="shared" si="414"/>
        <v>0</v>
      </c>
      <c r="DP151" s="220">
        <f t="shared" si="414"/>
        <v>0</v>
      </c>
      <c r="DQ151" s="220">
        <f t="shared" si="414"/>
        <v>0</v>
      </c>
      <c r="DR151" s="220">
        <f t="shared" si="414"/>
        <v>0</v>
      </c>
      <c r="DS151" s="220">
        <f t="shared" si="414"/>
        <v>0</v>
      </c>
      <c r="DT151" s="220">
        <f t="shared" si="414"/>
        <v>0</v>
      </c>
      <c r="DU151" s="220">
        <f t="shared" si="414"/>
        <v>0</v>
      </c>
      <c r="DV151" s="220">
        <f t="shared" si="414"/>
        <v>0</v>
      </c>
      <c r="DW151" s="220">
        <f t="shared" si="414"/>
        <v>0</v>
      </c>
      <c r="DX151" s="220">
        <f t="shared" si="414"/>
        <v>0</v>
      </c>
      <c r="DY151" s="220">
        <f t="shared" si="414"/>
        <v>0</v>
      </c>
      <c r="DZ151" s="220">
        <f t="shared" si="414"/>
        <v>0</v>
      </c>
      <c r="EA151" s="220">
        <f t="shared" ref="EA151:GL151" si="415">IF(EA144=1,EA2,0)</f>
        <v>0</v>
      </c>
      <c r="EB151" s="220">
        <f t="shared" si="415"/>
        <v>0</v>
      </c>
      <c r="EC151" s="220">
        <f t="shared" si="415"/>
        <v>0</v>
      </c>
      <c r="ED151" s="220">
        <f t="shared" si="415"/>
        <v>0</v>
      </c>
      <c r="EE151" s="220">
        <f t="shared" si="415"/>
        <v>0</v>
      </c>
      <c r="EF151" s="220">
        <f t="shared" si="415"/>
        <v>0</v>
      </c>
      <c r="EG151" s="220">
        <f t="shared" si="415"/>
        <v>0</v>
      </c>
      <c r="EH151" s="220">
        <f t="shared" si="415"/>
        <v>0</v>
      </c>
      <c r="EI151" s="220">
        <f t="shared" si="415"/>
        <v>0</v>
      </c>
      <c r="EJ151" s="220">
        <f t="shared" si="415"/>
        <v>0</v>
      </c>
      <c r="EK151" s="220">
        <f t="shared" si="415"/>
        <v>0</v>
      </c>
      <c r="EL151" s="220">
        <f t="shared" si="415"/>
        <v>0</v>
      </c>
      <c r="EM151" s="220">
        <f t="shared" si="415"/>
        <v>0</v>
      </c>
      <c r="EN151" s="220">
        <f t="shared" si="415"/>
        <v>0</v>
      </c>
      <c r="EO151" s="220">
        <f t="shared" si="415"/>
        <v>0</v>
      </c>
      <c r="EP151" s="220">
        <f t="shared" si="415"/>
        <v>0</v>
      </c>
      <c r="EQ151" s="220">
        <f t="shared" si="415"/>
        <v>0</v>
      </c>
      <c r="ER151" s="220">
        <f t="shared" si="415"/>
        <v>0</v>
      </c>
      <c r="ES151" s="220">
        <f t="shared" si="415"/>
        <v>0</v>
      </c>
      <c r="ET151" s="220">
        <f t="shared" si="415"/>
        <v>0</v>
      </c>
      <c r="EU151" s="220">
        <f t="shared" si="415"/>
        <v>0</v>
      </c>
      <c r="EV151" s="220">
        <f t="shared" si="415"/>
        <v>0</v>
      </c>
      <c r="EW151" s="220">
        <f t="shared" si="415"/>
        <v>0</v>
      </c>
      <c r="EX151" s="220">
        <f t="shared" si="415"/>
        <v>0</v>
      </c>
      <c r="EY151" s="220">
        <f t="shared" si="415"/>
        <v>0</v>
      </c>
      <c r="EZ151" s="220">
        <f t="shared" si="415"/>
        <v>0</v>
      </c>
      <c r="FA151" s="220">
        <f t="shared" si="415"/>
        <v>0</v>
      </c>
      <c r="FB151" s="220">
        <f t="shared" si="415"/>
        <v>0</v>
      </c>
      <c r="FC151" s="220">
        <f t="shared" si="415"/>
        <v>0</v>
      </c>
      <c r="FD151" s="220">
        <f t="shared" si="415"/>
        <v>0</v>
      </c>
      <c r="FE151" s="220">
        <f t="shared" si="415"/>
        <v>0</v>
      </c>
      <c r="FF151" s="220">
        <f t="shared" si="415"/>
        <v>0</v>
      </c>
      <c r="FG151" s="220">
        <f t="shared" si="415"/>
        <v>0</v>
      </c>
      <c r="FH151" s="220">
        <f t="shared" si="415"/>
        <v>0</v>
      </c>
      <c r="FI151" s="220">
        <f t="shared" si="415"/>
        <v>0</v>
      </c>
      <c r="FJ151" s="220">
        <f t="shared" si="415"/>
        <v>0</v>
      </c>
      <c r="FK151" s="220">
        <f t="shared" si="415"/>
        <v>0</v>
      </c>
      <c r="FL151" s="220">
        <f t="shared" si="415"/>
        <v>0</v>
      </c>
      <c r="FM151" s="220">
        <f t="shared" si="415"/>
        <v>0</v>
      </c>
      <c r="FN151" s="220">
        <f t="shared" si="415"/>
        <v>0</v>
      </c>
      <c r="FO151" s="220">
        <f t="shared" si="415"/>
        <v>0</v>
      </c>
      <c r="FP151" s="220">
        <f t="shared" si="415"/>
        <v>0</v>
      </c>
      <c r="FQ151" s="220">
        <f t="shared" si="415"/>
        <v>0</v>
      </c>
      <c r="FR151" s="220">
        <f t="shared" si="415"/>
        <v>0</v>
      </c>
      <c r="FS151" s="220">
        <f t="shared" si="415"/>
        <v>0</v>
      </c>
      <c r="FT151" s="220">
        <f t="shared" si="415"/>
        <v>0</v>
      </c>
      <c r="FU151" s="220">
        <f t="shared" si="415"/>
        <v>0</v>
      </c>
      <c r="FV151" s="220">
        <f t="shared" si="415"/>
        <v>0</v>
      </c>
      <c r="FW151" s="220">
        <f t="shared" si="415"/>
        <v>0</v>
      </c>
      <c r="FX151" s="220">
        <f t="shared" si="415"/>
        <v>0</v>
      </c>
      <c r="FY151" s="220">
        <f t="shared" si="415"/>
        <v>0</v>
      </c>
      <c r="FZ151" s="220">
        <f t="shared" si="415"/>
        <v>0</v>
      </c>
      <c r="GA151" s="220">
        <f t="shared" si="415"/>
        <v>0</v>
      </c>
      <c r="GB151" s="220">
        <f t="shared" si="415"/>
        <v>0</v>
      </c>
      <c r="GC151" s="220">
        <f t="shared" si="415"/>
        <v>0</v>
      </c>
      <c r="GD151" s="220">
        <f t="shared" si="415"/>
        <v>0</v>
      </c>
      <c r="GE151" s="220">
        <f t="shared" si="415"/>
        <v>0</v>
      </c>
      <c r="GF151" s="220">
        <f t="shared" si="415"/>
        <v>0</v>
      </c>
      <c r="GG151" s="220">
        <f t="shared" si="415"/>
        <v>0</v>
      </c>
      <c r="GH151" s="220">
        <f t="shared" si="415"/>
        <v>0</v>
      </c>
      <c r="GI151" s="220">
        <f t="shared" si="415"/>
        <v>0</v>
      </c>
      <c r="GJ151" s="220">
        <f t="shared" si="415"/>
        <v>0</v>
      </c>
      <c r="GK151" s="220">
        <f t="shared" si="415"/>
        <v>0</v>
      </c>
      <c r="GL151" s="220">
        <f t="shared" si="415"/>
        <v>0</v>
      </c>
      <c r="GM151" s="220">
        <f t="shared" ref="GM151:IR151" si="416">IF(GM144=1,GM2,0)</f>
        <v>0</v>
      </c>
      <c r="GN151" s="220">
        <f t="shared" si="416"/>
        <v>0</v>
      </c>
      <c r="GO151" s="220">
        <f t="shared" si="416"/>
        <v>0</v>
      </c>
      <c r="GP151" s="220">
        <f t="shared" si="416"/>
        <v>0</v>
      </c>
      <c r="GQ151" s="220">
        <f t="shared" si="416"/>
        <v>0</v>
      </c>
      <c r="GR151" s="220">
        <f t="shared" si="416"/>
        <v>0</v>
      </c>
      <c r="GS151" s="220">
        <f t="shared" si="416"/>
        <v>0</v>
      </c>
      <c r="GT151" s="220">
        <f t="shared" si="416"/>
        <v>0</v>
      </c>
      <c r="GU151" s="220">
        <f t="shared" si="416"/>
        <v>0</v>
      </c>
      <c r="GV151" s="220">
        <f t="shared" si="416"/>
        <v>0</v>
      </c>
      <c r="GW151" s="220">
        <f t="shared" si="416"/>
        <v>0</v>
      </c>
      <c r="GX151" s="220">
        <f t="shared" si="416"/>
        <v>0</v>
      </c>
      <c r="GY151" s="220">
        <f t="shared" si="416"/>
        <v>0</v>
      </c>
      <c r="GZ151" s="220">
        <f t="shared" si="416"/>
        <v>0</v>
      </c>
      <c r="HA151" s="220">
        <f t="shared" si="416"/>
        <v>0</v>
      </c>
      <c r="HB151" s="220">
        <f t="shared" si="416"/>
        <v>0</v>
      </c>
      <c r="HC151" s="220">
        <f t="shared" si="416"/>
        <v>0</v>
      </c>
      <c r="HD151" s="220">
        <f t="shared" si="416"/>
        <v>0</v>
      </c>
      <c r="HE151" s="220">
        <f t="shared" si="416"/>
        <v>0</v>
      </c>
      <c r="HF151" s="220">
        <f t="shared" si="416"/>
        <v>0</v>
      </c>
      <c r="HG151" s="220">
        <f t="shared" si="416"/>
        <v>0</v>
      </c>
      <c r="HH151" s="220">
        <f t="shared" si="416"/>
        <v>0</v>
      </c>
      <c r="HI151" s="220">
        <f t="shared" si="416"/>
        <v>0</v>
      </c>
      <c r="HJ151" s="220">
        <f t="shared" si="416"/>
        <v>0</v>
      </c>
      <c r="HK151" s="220">
        <f t="shared" si="416"/>
        <v>0</v>
      </c>
      <c r="HL151" s="220">
        <f t="shared" si="416"/>
        <v>0</v>
      </c>
      <c r="HM151" s="220">
        <f t="shared" si="416"/>
        <v>0</v>
      </c>
      <c r="HN151" s="220">
        <f t="shared" si="416"/>
        <v>0</v>
      </c>
      <c r="HO151" s="220">
        <f t="shared" si="416"/>
        <v>0</v>
      </c>
      <c r="HP151" s="220">
        <f t="shared" si="416"/>
        <v>0</v>
      </c>
      <c r="HQ151" s="220">
        <f t="shared" si="416"/>
        <v>0</v>
      </c>
      <c r="HR151" s="220">
        <f t="shared" si="416"/>
        <v>0</v>
      </c>
      <c r="HS151" s="220">
        <f t="shared" si="416"/>
        <v>0</v>
      </c>
      <c r="HT151" s="220">
        <f t="shared" si="416"/>
        <v>0</v>
      </c>
      <c r="HU151" s="220">
        <f t="shared" si="416"/>
        <v>0</v>
      </c>
      <c r="HV151" s="220">
        <f t="shared" si="416"/>
        <v>0</v>
      </c>
      <c r="HW151" s="220">
        <f t="shared" si="416"/>
        <v>0</v>
      </c>
      <c r="HX151" s="220">
        <f t="shared" si="416"/>
        <v>0</v>
      </c>
      <c r="HY151" s="220">
        <f t="shared" si="416"/>
        <v>0</v>
      </c>
      <c r="HZ151" s="220">
        <f t="shared" si="416"/>
        <v>0</v>
      </c>
      <c r="IA151" s="220">
        <f t="shared" si="416"/>
        <v>0</v>
      </c>
      <c r="IB151" s="220">
        <f t="shared" si="416"/>
        <v>0</v>
      </c>
      <c r="IC151" s="220">
        <f t="shared" si="416"/>
        <v>0</v>
      </c>
      <c r="ID151" s="220">
        <f t="shared" si="416"/>
        <v>0</v>
      </c>
      <c r="IE151" s="220">
        <f t="shared" si="416"/>
        <v>0</v>
      </c>
      <c r="IF151" s="220">
        <f t="shared" si="416"/>
        <v>0</v>
      </c>
      <c r="IG151" s="220">
        <f t="shared" si="416"/>
        <v>0</v>
      </c>
      <c r="IH151" s="220">
        <f t="shared" si="416"/>
        <v>0</v>
      </c>
      <c r="II151" s="220">
        <f t="shared" si="416"/>
        <v>0</v>
      </c>
      <c r="IJ151" s="220">
        <f t="shared" si="416"/>
        <v>0</v>
      </c>
      <c r="IK151" s="220">
        <f t="shared" si="416"/>
        <v>0</v>
      </c>
      <c r="IL151" s="220">
        <f t="shared" si="416"/>
        <v>0</v>
      </c>
      <c r="IM151" s="220">
        <f t="shared" si="416"/>
        <v>0</v>
      </c>
      <c r="IN151" s="220">
        <f t="shared" si="416"/>
        <v>0</v>
      </c>
      <c r="IO151" s="220">
        <f t="shared" si="416"/>
        <v>0</v>
      </c>
      <c r="IP151" s="220">
        <f t="shared" si="416"/>
        <v>0</v>
      </c>
      <c r="IQ151" s="220">
        <f t="shared" si="416"/>
        <v>0</v>
      </c>
      <c r="IR151" s="221">
        <f t="shared" si="416"/>
        <v>0</v>
      </c>
    </row>
    <row r="152" spans="1:252" s="7" customFormat="1" hidden="1" x14ac:dyDescent="0.25">
      <c r="A152" s="222"/>
      <c r="B152" s="169"/>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1"/>
      <c r="BP152" s="191"/>
      <c r="BQ152" s="191"/>
      <c r="BR152" s="191"/>
      <c r="BS152" s="191"/>
      <c r="BT152" s="191"/>
      <c r="BU152" s="191"/>
      <c r="BV152" s="191"/>
      <c r="BW152" s="191"/>
      <c r="BX152" s="191"/>
      <c r="BY152" s="191"/>
      <c r="BZ152" s="191"/>
      <c r="CA152" s="191"/>
      <c r="CB152" s="191"/>
      <c r="CC152" s="191"/>
      <c r="CD152" s="191"/>
      <c r="CE152" s="191"/>
      <c r="CF152" s="191"/>
      <c r="CG152" s="191"/>
      <c r="CH152" s="191"/>
      <c r="CI152" s="191"/>
      <c r="CJ152" s="191"/>
      <c r="CK152" s="191"/>
      <c r="CL152" s="191"/>
      <c r="CM152" s="191"/>
      <c r="CN152" s="191"/>
      <c r="CO152" s="191"/>
      <c r="CP152" s="191"/>
      <c r="CQ152" s="191"/>
      <c r="CR152" s="191"/>
      <c r="CS152" s="191"/>
      <c r="CT152" s="191"/>
      <c r="CU152" s="191"/>
      <c r="CV152" s="191"/>
      <c r="CW152" s="191"/>
      <c r="CX152" s="191"/>
      <c r="CY152" s="191"/>
      <c r="CZ152" s="191"/>
      <c r="DA152" s="191"/>
      <c r="DB152" s="191"/>
      <c r="DC152" s="191"/>
      <c r="DD152" s="191"/>
      <c r="DE152" s="191"/>
      <c r="DF152" s="191"/>
      <c r="DG152" s="191"/>
      <c r="DH152" s="191"/>
      <c r="DI152" s="191"/>
      <c r="DJ152" s="191"/>
      <c r="DK152" s="191"/>
      <c r="DL152" s="191"/>
      <c r="DM152" s="191"/>
      <c r="DN152" s="191"/>
      <c r="DO152" s="191"/>
      <c r="DP152" s="191"/>
      <c r="DQ152" s="191"/>
      <c r="DR152" s="191"/>
      <c r="DS152" s="191"/>
      <c r="DT152" s="191"/>
      <c r="DU152" s="191"/>
      <c r="DV152" s="191"/>
      <c r="DW152" s="191"/>
      <c r="DX152" s="191"/>
      <c r="DY152" s="191"/>
      <c r="DZ152" s="191"/>
      <c r="EA152" s="191"/>
      <c r="EB152" s="191"/>
      <c r="EC152" s="191"/>
      <c r="ED152" s="191"/>
      <c r="EE152" s="191"/>
      <c r="EF152" s="191"/>
      <c r="EG152" s="191"/>
      <c r="EH152" s="191"/>
      <c r="EI152" s="191"/>
      <c r="EJ152" s="191"/>
      <c r="EK152" s="191"/>
      <c r="EL152" s="191"/>
      <c r="EM152" s="191"/>
      <c r="EN152" s="191"/>
      <c r="EO152" s="191"/>
      <c r="EP152" s="191"/>
      <c r="EQ152" s="191"/>
      <c r="ER152" s="191"/>
      <c r="ES152" s="191"/>
      <c r="ET152" s="191"/>
      <c r="EU152" s="191"/>
      <c r="EV152" s="191"/>
      <c r="EW152" s="191"/>
      <c r="EX152" s="191"/>
      <c r="EY152" s="191"/>
      <c r="EZ152" s="191"/>
      <c r="FA152" s="191"/>
      <c r="FB152" s="191"/>
      <c r="FC152" s="191"/>
      <c r="FD152" s="191"/>
      <c r="FE152" s="191"/>
      <c r="FF152" s="191"/>
      <c r="FG152" s="191"/>
      <c r="FH152" s="191"/>
      <c r="FI152" s="191"/>
      <c r="FJ152" s="191"/>
      <c r="FK152" s="191"/>
      <c r="FL152" s="191"/>
      <c r="FM152" s="191"/>
      <c r="FN152" s="191"/>
      <c r="FO152" s="191"/>
      <c r="FP152" s="191"/>
      <c r="FQ152" s="191"/>
      <c r="FR152" s="191"/>
      <c r="FS152" s="191"/>
      <c r="FT152" s="191"/>
      <c r="FU152" s="191"/>
      <c r="FV152" s="191"/>
      <c r="FW152" s="191"/>
      <c r="FX152" s="191"/>
      <c r="FY152" s="191"/>
      <c r="FZ152" s="191"/>
      <c r="GA152" s="191"/>
      <c r="GB152" s="191"/>
      <c r="GC152" s="191"/>
      <c r="GD152" s="191"/>
      <c r="GE152" s="191"/>
      <c r="GF152" s="191"/>
      <c r="GG152" s="191"/>
      <c r="GH152" s="191"/>
      <c r="GI152" s="191"/>
      <c r="GJ152" s="191"/>
      <c r="GK152" s="191"/>
      <c r="GL152" s="191"/>
      <c r="GM152" s="191"/>
      <c r="GN152" s="191"/>
      <c r="GO152" s="191"/>
      <c r="GP152" s="191"/>
      <c r="GQ152" s="191"/>
      <c r="GR152" s="191"/>
      <c r="GS152" s="191"/>
      <c r="GT152" s="191"/>
      <c r="GU152" s="191"/>
      <c r="GV152" s="191"/>
      <c r="GW152" s="191"/>
      <c r="GX152" s="191"/>
      <c r="GY152" s="191"/>
      <c r="GZ152" s="191"/>
      <c r="HA152" s="191"/>
      <c r="HB152" s="191"/>
      <c r="HC152" s="191"/>
      <c r="HD152" s="191"/>
      <c r="HE152" s="191"/>
      <c r="HF152" s="191"/>
      <c r="HG152" s="191"/>
      <c r="HH152" s="191"/>
      <c r="HI152" s="191"/>
      <c r="HJ152" s="191"/>
      <c r="HK152" s="191"/>
      <c r="HL152" s="191"/>
      <c r="HM152" s="191"/>
      <c r="HN152" s="191"/>
      <c r="HO152" s="191"/>
      <c r="HP152" s="191"/>
      <c r="HQ152" s="191"/>
      <c r="HR152" s="191"/>
      <c r="HS152" s="191"/>
      <c r="HT152" s="191"/>
      <c r="HU152" s="191"/>
      <c r="HV152" s="191"/>
      <c r="HW152" s="191"/>
      <c r="HX152" s="191"/>
      <c r="HY152" s="191"/>
      <c r="HZ152" s="191"/>
      <c r="IA152" s="191"/>
      <c r="IB152" s="191"/>
      <c r="IC152" s="191"/>
      <c r="ID152" s="191"/>
      <c r="IE152" s="191"/>
      <c r="IF152" s="191"/>
      <c r="IG152" s="191"/>
      <c r="IH152" s="191"/>
      <c r="II152" s="191"/>
      <c r="IJ152" s="191"/>
      <c r="IK152" s="191"/>
      <c r="IL152" s="191"/>
      <c r="IM152" s="191"/>
      <c r="IN152" s="191"/>
      <c r="IO152" s="191"/>
      <c r="IP152" s="191"/>
      <c r="IQ152" s="191"/>
      <c r="IR152" s="223"/>
    </row>
    <row r="153" spans="1:252" s="7" customFormat="1" hidden="1" x14ac:dyDescent="0.25">
      <c r="A153" s="182"/>
      <c r="B153" s="9"/>
      <c r="C153" s="43" t="str">
        <f>IF(AND(C112=0,B112&gt;0),Impact," ")</f>
        <v xml:space="preserve"> </v>
      </c>
      <c r="D153" s="44"/>
      <c r="E153" s="44"/>
      <c r="F153" s="44"/>
      <c r="G153" s="44"/>
      <c r="H153" s="44"/>
      <c r="I153" s="44"/>
      <c r="J153" s="44"/>
      <c r="K153" s="44"/>
      <c r="L153" s="44"/>
      <c r="M153" s="44"/>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170"/>
    </row>
    <row r="154" spans="1:252" s="7" customFormat="1" hidden="1" x14ac:dyDescent="0.25">
      <c r="A154" s="164"/>
      <c r="B154" s="52"/>
      <c r="C154" s="24">
        <f t="shared" ref="C154:BN154" si="417">IF(C164=1,C118,0)</f>
        <v>0</v>
      </c>
      <c r="D154" s="24">
        <f t="shared" si="417"/>
        <v>0</v>
      </c>
      <c r="E154" s="24">
        <f t="shared" si="417"/>
        <v>0</v>
      </c>
      <c r="F154" s="24">
        <f t="shared" si="417"/>
        <v>0</v>
      </c>
      <c r="G154" s="24">
        <f t="shared" si="417"/>
        <v>0</v>
      </c>
      <c r="H154" s="24">
        <f t="shared" si="417"/>
        <v>0</v>
      </c>
      <c r="I154" s="24">
        <f t="shared" si="417"/>
        <v>0</v>
      </c>
      <c r="J154" s="24">
        <f t="shared" si="417"/>
        <v>0</v>
      </c>
      <c r="K154" s="24">
        <f t="shared" si="417"/>
        <v>0</v>
      </c>
      <c r="L154" s="24">
        <f t="shared" si="417"/>
        <v>0</v>
      </c>
      <c r="M154" s="24">
        <f t="shared" si="417"/>
        <v>0</v>
      </c>
      <c r="N154" s="24">
        <f t="shared" si="417"/>
        <v>0</v>
      </c>
      <c r="O154" s="24">
        <f t="shared" si="417"/>
        <v>0</v>
      </c>
      <c r="P154" s="24">
        <f t="shared" si="417"/>
        <v>0</v>
      </c>
      <c r="Q154" s="24">
        <f t="shared" si="417"/>
        <v>0</v>
      </c>
      <c r="R154" s="24">
        <f t="shared" si="417"/>
        <v>0</v>
      </c>
      <c r="S154" s="24">
        <f t="shared" si="417"/>
        <v>0</v>
      </c>
      <c r="T154" s="24">
        <f t="shared" si="417"/>
        <v>0</v>
      </c>
      <c r="U154" s="24">
        <f t="shared" si="417"/>
        <v>0</v>
      </c>
      <c r="V154" s="24">
        <f t="shared" si="417"/>
        <v>0</v>
      </c>
      <c r="W154" s="24">
        <f t="shared" si="417"/>
        <v>0</v>
      </c>
      <c r="X154" s="24">
        <f t="shared" si="417"/>
        <v>0</v>
      </c>
      <c r="Y154" s="24">
        <f t="shared" si="417"/>
        <v>0</v>
      </c>
      <c r="Z154" s="24">
        <f t="shared" si="417"/>
        <v>0</v>
      </c>
      <c r="AA154" s="24">
        <f t="shared" si="417"/>
        <v>0</v>
      </c>
      <c r="AB154" s="24">
        <f t="shared" si="417"/>
        <v>0</v>
      </c>
      <c r="AC154" s="24">
        <f t="shared" si="417"/>
        <v>0</v>
      </c>
      <c r="AD154" s="24">
        <f t="shared" si="417"/>
        <v>0</v>
      </c>
      <c r="AE154" s="24">
        <f t="shared" si="417"/>
        <v>0</v>
      </c>
      <c r="AF154" s="24">
        <f t="shared" si="417"/>
        <v>0</v>
      </c>
      <c r="AG154" s="24">
        <f t="shared" si="417"/>
        <v>0</v>
      </c>
      <c r="AH154" s="24">
        <f t="shared" si="417"/>
        <v>0</v>
      </c>
      <c r="AI154" s="24">
        <f t="shared" si="417"/>
        <v>0</v>
      </c>
      <c r="AJ154" s="24">
        <f t="shared" si="417"/>
        <v>0</v>
      </c>
      <c r="AK154" s="24">
        <f t="shared" si="417"/>
        <v>0</v>
      </c>
      <c r="AL154" s="24">
        <f t="shared" si="417"/>
        <v>0</v>
      </c>
      <c r="AM154" s="24">
        <f t="shared" si="417"/>
        <v>0</v>
      </c>
      <c r="AN154" s="24">
        <f t="shared" si="417"/>
        <v>0</v>
      </c>
      <c r="AO154" s="24">
        <f t="shared" si="417"/>
        <v>0</v>
      </c>
      <c r="AP154" s="24">
        <f t="shared" si="417"/>
        <v>0</v>
      </c>
      <c r="AQ154" s="24">
        <f t="shared" si="417"/>
        <v>0</v>
      </c>
      <c r="AR154" s="24">
        <f t="shared" si="417"/>
        <v>0</v>
      </c>
      <c r="AS154" s="24">
        <f t="shared" si="417"/>
        <v>0</v>
      </c>
      <c r="AT154" s="24">
        <f t="shared" si="417"/>
        <v>0</v>
      </c>
      <c r="AU154" s="24">
        <f t="shared" si="417"/>
        <v>0</v>
      </c>
      <c r="AV154" s="24">
        <f t="shared" si="417"/>
        <v>0</v>
      </c>
      <c r="AW154" s="24">
        <f t="shared" si="417"/>
        <v>0</v>
      </c>
      <c r="AX154" s="24">
        <f t="shared" si="417"/>
        <v>0</v>
      </c>
      <c r="AY154" s="24">
        <f t="shared" si="417"/>
        <v>0</v>
      </c>
      <c r="AZ154" s="24">
        <f t="shared" si="417"/>
        <v>0</v>
      </c>
      <c r="BA154" s="24">
        <f t="shared" si="417"/>
        <v>0</v>
      </c>
      <c r="BB154" s="24">
        <f t="shared" si="417"/>
        <v>8338.8210899786318</v>
      </c>
      <c r="BC154" s="24">
        <f t="shared" si="417"/>
        <v>0</v>
      </c>
      <c r="BD154" s="24">
        <f t="shared" si="417"/>
        <v>0</v>
      </c>
      <c r="BE154" s="24">
        <f t="shared" si="417"/>
        <v>0</v>
      </c>
      <c r="BF154" s="24">
        <f t="shared" si="417"/>
        <v>0</v>
      </c>
      <c r="BG154" s="24">
        <f t="shared" si="417"/>
        <v>0</v>
      </c>
      <c r="BH154" s="24">
        <f t="shared" si="417"/>
        <v>0</v>
      </c>
      <c r="BI154" s="24">
        <f t="shared" si="417"/>
        <v>0</v>
      </c>
      <c r="BJ154" s="24">
        <f t="shared" si="417"/>
        <v>0</v>
      </c>
      <c r="BK154" s="24">
        <f t="shared" si="417"/>
        <v>0</v>
      </c>
      <c r="BL154" s="24">
        <f t="shared" si="417"/>
        <v>0</v>
      </c>
      <c r="BM154" s="24">
        <f t="shared" si="417"/>
        <v>0</v>
      </c>
      <c r="BN154" s="24">
        <f t="shared" si="417"/>
        <v>0</v>
      </c>
      <c r="BO154" s="24">
        <f t="shared" ref="BO154:DZ154" si="418">IF(BO164=1,BO118,0)</f>
        <v>0</v>
      </c>
      <c r="BP154" s="24">
        <f t="shared" si="418"/>
        <v>0</v>
      </c>
      <c r="BQ154" s="24">
        <f t="shared" si="418"/>
        <v>0</v>
      </c>
      <c r="BR154" s="24">
        <f t="shared" si="418"/>
        <v>0</v>
      </c>
      <c r="BS154" s="24">
        <f t="shared" si="418"/>
        <v>0</v>
      </c>
      <c r="BT154" s="24">
        <f t="shared" si="418"/>
        <v>0</v>
      </c>
      <c r="BU154" s="24">
        <f t="shared" si="418"/>
        <v>0</v>
      </c>
      <c r="BV154" s="24">
        <f t="shared" si="418"/>
        <v>0</v>
      </c>
      <c r="BW154" s="24">
        <f t="shared" si="418"/>
        <v>0</v>
      </c>
      <c r="BX154" s="24">
        <f t="shared" si="418"/>
        <v>0</v>
      </c>
      <c r="BY154" s="24">
        <f t="shared" si="418"/>
        <v>0</v>
      </c>
      <c r="BZ154" s="24">
        <f t="shared" si="418"/>
        <v>0</v>
      </c>
      <c r="CA154" s="24">
        <f t="shared" si="418"/>
        <v>0</v>
      </c>
      <c r="CB154" s="24">
        <f t="shared" si="418"/>
        <v>0</v>
      </c>
      <c r="CC154" s="24">
        <f t="shared" si="418"/>
        <v>0</v>
      </c>
      <c r="CD154" s="24">
        <f t="shared" si="418"/>
        <v>0</v>
      </c>
      <c r="CE154" s="24">
        <f t="shared" si="418"/>
        <v>0</v>
      </c>
      <c r="CF154" s="24">
        <f t="shared" si="418"/>
        <v>0</v>
      </c>
      <c r="CG154" s="24">
        <f t="shared" si="418"/>
        <v>0</v>
      </c>
      <c r="CH154" s="24">
        <f t="shared" si="418"/>
        <v>0</v>
      </c>
      <c r="CI154" s="24">
        <f t="shared" si="418"/>
        <v>0</v>
      </c>
      <c r="CJ154" s="24">
        <f t="shared" si="418"/>
        <v>0</v>
      </c>
      <c r="CK154" s="24">
        <f t="shared" si="418"/>
        <v>0</v>
      </c>
      <c r="CL154" s="24">
        <f t="shared" si="418"/>
        <v>0</v>
      </c>
      <c r="CM154" s="24">
        <f t="shared" si="418"/>
        <v>0</v>
      </c>
      <c r="CN154" s="24">
        <f t="shared" si="418"/>
        <v>0</v>
      </c>
      <c r="CO154" s="24">
        <f t="shared" si="418"/>
        <v>0</v>
      </c>
      <c r="CP154" s="24">
        <f t="shared" si="418"/>
        <v>0</v>
      </c>
      <c r="CQ154" s="24">
        <f t="shared" si="418"/>
        <v>0</v>
      </c>
      <c r="CR154" s="24">
        <f t="shared" si="418"/>
        <v>0</v>
      </c>
      <c r="CS154" s="24">
        <f t="shared" si="418"/>
        <v>0</v>
      </c>
      <c r="CT154" s="24">
        <f t="shared" si="418"/>
        <v>0</v>
      </c>
      <c r="CU154" s="24">
        <f t="shared" si="418"/>
        <v>0</v>
      </c>
      <c r="CV154" s="24">
        <f t="shared" si="418"/>
        <v>0</v>
      </c>
      <c r="CW154" s="24">
        <f t="shared" si="418"/>
        <v>0</v>
      </c>
      <c r="CX154" s="24">
        <f t="shared" si="418"/>
        <v>0</v>
      </c>
      <c r="CY154" s="24">
        <f t="shared" si="418"/>
        <v>0</v>
      </c>
      <c r="CZ154" s="24">
        <f t="shared" si="418"/>
        <v>0</v>
      </c>
      <c r="DA154" s="24">
        <f t="shared" si="418"/>
        <v>0</v>
      </c>
      <c r="DB154" s="24">
        <f t="shared" si="418"/>
        <v>0</v>
      </c>
      <c r="DC154" s="24">
        <f t="shared" si="418"/>
        <v>0</v>
      </c>
      <c r="DD154" s="24">
        <f t="shared" si="418"/>
        <v>0</v>
      </c>
      <c r="DE154" s="24">
        <f t="shared" si="418"/>
        <v>0</v>
      </c>
      <c r="DF154" s="24">
        <f t="shared" si="418"/>
        <v>0</v>
      </c>
      <c r="DG154" s="24">
        <f t="shared" si="418"/>
        <v>0</v>
      </c>
      <c r="DH154" s="24">
        <f t="shared" si="418"/>
        <v>0</v>
      </c>
      <c r="DI154" s="24">
        <f t="shared" si="418"/>
        <v>0</v>
      </c>
      <c r="DJ154" s="24">
        <f t="shared" si="418"/>
        <v>0</v>
      </c>
      <c r="DK154" s="24">
        <f t="shared" si="418"/>
        <v>0</v>
      </c>
      <c r="DL154" s="24">
        <f t="shared" si="418"/>
        <v>0</v>
      </c>
      <c r="DM154" s="24">
        <f t="shared" si="418"/>
        <v>0</v>
      </c>
      <c r="DN154" s="24">
        <f t="shared" si="418"/>
        <v>0</v>
      </c>
      <c r="DO154" s="24">
        <f t="shared" si="418"/>
        <v>0</v>
      </c>
      <c r="DP154" s="24">
        <f t="shared" si="418"/>
        <v>0</v>
      </c>
      <c r="DQ154" s="24">
        <f t="shared" si="418"/>
        <v>0</v>
      </c>
      <c r="DR154" s="24">
        <f t="shared" si="418"/>
        <v>0</v>
      </c>
      <c r="DS154" s="24">
        <f t="shared" si="418"/>
        <v>0</v>
      </c>
      <c r="DT154" s="24">
        <f t="shared" si="418"/>
        <v>0</v>
      </c>
      <c r="DU154" s="24">
        <f t="shared" si="418"/>
        <v>0</v>
      </c>
      <c r="DV154" s="24">
        <f t="shared" si="418"/>
        <v>0</v>
      </c>
      <c r="DW154" s="24">
        <f t="shared" si="418"/>
        <v>0</v>
      </c>
      <c r="DX154" s="24">
        <f t="shared" si="418"/>
        <v>0</v>
      </c>
      <c r="DY154" s="24">
        <f t="shared" si="418"/>
        <v>0</v>
      </c>
      <c r="DZ154" s="24">
        <f t="shared" si="418"/>
        <v>0</v>
      </c>
      <c r="EA154" s="24">
        <f t="shared" ref="EA154:GL154" si="419">IF(EA164=1,EA118,0)</f>
        <v>0</v>
      </c>
      <c r="EB154" s="24">
        <f t="shared" si="419"/>
        <v>0</v>
      </c>
      <c r="EC154" s="24">
        <f t="shared" si="419"/>
        <v>0</v>
      </c>
      <c r="ED154" s="24">
        <f t="shared" si="419"/>
        <v>0</v>
      </c>
      <c r="EE154" s="24">
        <f t="shared" si="419"/>
        <v>0</v>
      </c>
      <c r="EF154" s="24">
        <f t="shared" si="419"/>
        <v>0</v>
      </c>
      <c r="EG154" s="24">
        <f t="shared" si="419"/>
        <v>0</v>
      </c>
      <c r="EH154" s="24">
        <f t="shared" si="419"/>
        <v>0</v>
      </c>
      <c r="EI154" s="24">
        <f t="shared" si="419"/>
        <v>0</v>
      </c>
      <c r="EJ154" s="24">
        <f t="shared" si="419"/>
        <v>0</v>
      </c>
      <c r="EK154" s="24">
        <f t="shared" si="419"/>
        <v>0</v>
      </c>
      <c r="EL154" s="24">
        <f t="shared" si="419"/>
        <v>0</v>
      </c>
      <c r="EM154" s="24">
        <f t="shared" si="419"/>
        <v>0</v>
      </c>
      <c r="EN154" s="24">
        <f t="shared" si="419"/>
        <v>0</v>
      </c>
      <c r="EO154" s="24">
        <f t="shared" si="419"/>
        <v>0</v>
      </c>
      <c r="EP154" s="24">
        <f t="shared" si="419"/>
        <v>0</v>
      </c>
      <c r="EQ154" s="24">
        <f t="shared" si="419"/>
        <v>0</v>
      </c>
      <c r="ER154" s="24">
        <f t="shared" si="419"/>
        <v>0</v>
      </c>
      <c r="ES154" s="24">
        <f t="shared" si="419"/>
        <v>0</v>
      </c>
      <c r="ET154" s="24">
        <f t="shared" si="419"/>
        <v>0</v>
      </c>
      <c r="EU154" s="24">
        <f t="shared" si="419"/>
        <v>0</v>
      </c>
      <c r="EV154" s="24">
        <f t="shared" si="419"/>
        <v>0</v>
      </c>
      <c r="EW154" s="24">
        <f t="shared" si="419"/>
        <v>0</v>
      </c>
      <c r="EX154" s="24">
        <f t="shared" si="419"/>
        <v>0</v>
      </c>
      <c r="EY154" s="24">
        <f t="shared" si="419"/>
        <v>0</v>
      </c>
      <c r="EZ154" s="24">
        <f t="shared" si="419"/>
        <v>0</v>
      </c>
      <c r="FA154" s="24">
        <f t="shared" si="419"/>
        <v>0</v>
      </c>
      <c r="FB154" s="24">
        <f t="shared" si="419"/>
        <v>0</v>
      </c>
      <c r="FC154" s="24">
        <f t="shared" si="419"/>
        <v>0</v>
      </c>
      <c r="FD154" s="24">
        <f t="shared" si="419"/>
        <v>0</v>
      </c>
      <c r="FE154" s="24">
        <f t="shared" si="419"/>
        <v>0</v>
      </c>
      <c r="FF154" s="24">
        <f t="shared" si="419"/>
        <v>0</v>
      </c>
      <c r="FG154" s="24">
        <f t="shared" si="419"/>
        <v>0</v>
      </c>
      <c r="FH154" s="24">
        <f t="shared" si="419"/>
        <v>0</v>
      </c>
      <c r="FI154" s="24">
        <f t="shared" si="419"/>
        <v>0</v>
      </c>
      <c r="FJ154" s="24">
        <f t="shared" si="419"/>
        <v>0</v>
      </c>
      <c r="FK154" s="24">
        <f t="shared" si="419"/>
        <v>0</v>
      </c>
      <c r="FL154" s="24">
        <f t="shared" si="419"/>
        <v>0</v>
      </c>
      <c r="FM154" s="24">
        <f t="shared" si="419"/>
        <v>0</v>
      </c>
      <c r="FN154" s="24">
        <f t="shared" si="419"/>
        <v>0</v>
      </c>
      <c r="FO154" s="24">
        <f t="shared" si="419"/>
        <v>0</v>
      </c>
      <c r="FP154" s="24">
        <f t="shared" si="419"/>
        <v>0</v>
      </c>
      <c r="FQ154" s="24">
        <f t="shared" si="419"/>
        <v>0</v>
      </c>
      <c r="FR154" s="24">
        <f t="shared" si="419"/>
        <v>0</v>
      </c>
      <c r="FS154" s="24">
        <f t="shared" si="419"/>
        <v>0</v>
      </c>
      <c r="FT154" s="24">
        <f t="shared" si="419"/>
        <v>0</v>
      </c>
      <c r="FU154" s="24">
        <f t="shared" si="419"/>
        <v>0</v>
      </c>
      <c r="FV154" s="24">
        <f t="shared" si="419"/>
        <v>0</v>
      </c>
      <c r="FW154" s="24">
        <f t="shared" si="419"/>
        <v>0</v>
      </c>
      <c r="FX154" s="24">
        <f t="shared" si="419"/>
        <v>0</v>
      </c>
      <c r="FY154" s="24">
        <f t="shared" si="419"/>
        <v>0</v>
      </c>
      <c r="FZ154" s="24">
        <f t="shared" si="419"/>
        <v>0</v>
      </c>
      <c r="GA154" s="24">
        <f t="shared" si="419"/>
        <v>0</v>
      </c>
      <c r="GB154" s="24">
        <f t="shared" si="419"/>
        <v>0</v>
      </c>
      <c r="GC154" s="24">
        <f t="shared" si="419"/>
        <v>0</v>
      </c>
      <c r="GD154" s="24">
        <f t="shared" si="419"/>
        <v>0</v>
      </c>
      <c r="GE154" s="24">
        <f t="shared" si="419"/>
        <v>0</v>
      </c>
      <c r="GF154" s="24">
        <f t="shared" si="419"/>
        <v>0</v>
      </c>
      <c r="GG154" s="24">
        <f t="shared" si="419"/>
        <v>0</v>
      </c>
      <c r="GH154" s="24">
        <f t="shared" si="419"/>
        <v>0</v>
      </c>
      <c r="GI154" s="24">
        <f t="shared" si="419"/>
        <v>0</v>
      </c>
      <c r="GJ154" s="24">
        <f t="shared" si="419"/>
        <v>0</v>
      </c>
      <c r="GK154" s="24">
        <f t="shared" si="419"/>
        <v>0</v>
      </c>
      <c r="GL154" s="24">
        <f t="shared" si="419"/>
        <v>0</v>
      </c>
      <c r="GM154" s="24">
        <f t="shared" ref="GM154:IR154" si="420">IF(GM164=1,GM118,0)</f>
        <v>0</v>
      </c>
      <c r="GN154" s="24">
        <f t="shared" si="420"/>
        <v>0</v>
      </c>
      <c r="GO154" s="24">
        <f t="shared" si="420"/>
        <v>0</v>
      </c>
      <c r="GP154" s="24">
        <f t="shared" si="420"/>
        <v>0</v>
      </c>
      <c r="GQ154" s="24">
        <f t="shared" si="420"/>
        <v>0</v>
      </c>
      <c r="GR154" s="24">
        <f t="shared" si="420"/>
        <v>0</v>
      </c>
      <c r="GS154" s="24">
        <f t="shared" si="420"/>
        <v>0</v>
      </c>
      <c r="GT154" s="24">
        <f t="shared" si="420"/>
        <v>0</v>
      </c>
      <c r="GU154" s="24">
        <f t="shared" si="420"/>
        <v>0</v>
      </c>
      <c r="GV154" s="24">
        <f t="shared" si="420"/>
        <v>0</v>
      </c>
      <c r="GW154" s="24">
        <f t="shared" si="420"/>
        <v>0</v>
      </c>
      <c r="GX154" s="24">
        <f t="shared" si="420"/>
        <v>0</v>
      </c>
      <c r="GY154" s="24">
        <f t="shared" si="420"/>
        <v>0</v>
      </c>
      <c r="GZ154" s="24">
        <f t="shared" si="420"/>
        <v>0</v>
      </c>
      <c r="HA154" s="24">
        <f t="shared" si="420"/>
        <v>0</v>
      </c>
      <c r="HB154" s="24">
        <f t="shared" si="420"/>
        <v>0</v>
      </c>
      <c r="HC154" s="24">
        <f t="shared" si="420"/>
        <v>0</v>
      </c>
      <c r="HD154" s="24">
        <f t="shared" si="420"/>
        <v>0</v>
      </c>
      <c r="HE154" s="24">
        <f t="shared" si="420"/>
        <v>0</v>
      </c>
      <c r="HF154" s="24">
        <f t="shared" si="420"/>
        <v>0</v>
      </c>
      <c r="HG154" s="24">
        <f t="shared" si="420"/>
        <v>0</v>
      </c>
      <c r="HH154" s="24">
        <f t="shared" si="420"/>
        <v>0</v>
      </c>
      <c r="HI154" s="24">
        <f t="shared" si="420"/>
        <v>0</v>
      </c>
      <c r="HJ154" s="24">
        <f t="shared" si="420"/>
        <v>0</v>
      </c>
      <c r="HK154" s="24">
        <f t="shared" si="420"/>
        <v>0</v>
      </c>
      <c r="HL154" s="24">
        <f t="shared" si="420"/>
        <v>0</v>
      </c>
      <c r="HM154" s="24">
        <f t="shared" si="420"/>
        <v>0</v>
      </c>
      <c r="HN154" s="24">
        <f t="shared" si="420"/>
        <v>0</v>
      </c>
      <c r="HO154" s="24">
        <f t="shared" si="420"/>
        <v>0</v>
      </c>
      <c r="HP154" s="24">
        <f t="shared" si="420"/>
        <v>0</v>
      </c>
      <c r="HQ154" s="24">
        <f t="shared" si="420"/>
        <v>0</v>
      </c>
      <c r="HR154" s="24">
        <f t="shared" si="420"/>
        <v>0</v>
      </c>
      <c r="HS154" s="24">
        <f t="shared" si="420"/>
        <v>0</v>
      </c>
      <c r="HT154" s="24">
        <f t="shared" si="420"/>
        <v>0</v>
      </c>
      <c r="HU154" s="24">
        <f t="shared" si="420"/>
        <v>0</v>
      </c>
      <c r="HV154" s="24">
        <f t="shared" si="420"/>
        <v>0</v>
      </c>
      <c r="HW154" s="24">
        <f t="shared" si="420"/>
        <v>0</v>
      </c>
      <c r="HX154" s="24">
        <f t="shared" si="420"/>
        <v>0</v>
      </c>
      <c r="HY154" s="24">
        <f t="shared" si="420"/>
        <v>0</v>
      </c>
      <c r="HZ154" s="24">
        <f t="shared" si="420"/>
        <v>0</v>
      </c>
      <c r="IA154" s="24">
        <f t="shared" si="420"/>
        <v>0</v>
      </c>
      <c r="IB154" s="24">
        <f t="shared" si="420"/>
        <v>0</v>
      </c>
      <c r="IC154" s="24">
        <f t="shared" si="420"/>
        <v>0</v>
      </c>
      <c r="ID154" s="24">
        <f t="shared" si="420"/>
        <v>0</v>
      </c>
      <c r="IE154" s="24">
        <f t="shared" si="420"/>
        <v>0</v>
      </c>
      <c r="IF154" s="24">
        <f t="shared" si="420"/>
        <v>0</v>
      </c>
      <c r="IG154" s="24">
        <f t="shared" si="420"/>
        <v>0</v>
      </c>
      <c r="IH154" s="24">
        <f t="shared" si="420"/>
        <v>0</v>
      </c>
      <c r="II154" s="24">
        <f t="shared" si="420"/>
        <v>0</v>
      </c>
      <c r="IJ154" s="24">
        <f t="shared" si="420"/>
        <v>0</v>
      </c>
      <c r="IK154" s="24">
        <f t="shared" si="420"/>
        <v>0</v>
      </c>
      <c r="IL154" s="24">
        <f t="shared" si="420"/>
        <v>0</v>
      </c>
      <c r="IM154" s="24">
        <f t="shared" si="420"/>
        <v>0</v>
      </c>
      <c r="IN154" s="24">
        <f t="shared" si="420"/>
        <v>0</v>
      </c>
      <c r="IO154" s="24">
        <f t="shared" si="420"/>
        <v>0</v>
      </c>
      <c r="IP154" s="24">
        <f t="shared" si="420"/>
        <v>0</v>
      </c>
      <c r="IQ154" s="24">
        <f t="shared" si="420"/>
        <v>0</v>
      </c>
      <c r="IR154" s="181">
        <f t="shared" si="420"/>
        <v>0</v>
      </c>
    </row>
    <row r="155" spans="1:252" s="7" customFormat="1" hidden="1" x14ac:dyDescent="0.25">
      <c r="A155" s="164"/>
      <c r="B155" s="53"/>
      <c r="C155" s="24">
        <f t="shared" ref="C155:BN155" si="421">IF(C164=1,C107,0)</f>
        <v>0</v>
      </c>
      <c r="D155" s="24">
        <f t="shared" si="421"/>
        <v>0</v>
      </c>
      <c r="E155" s="24">
        <f t="shared" si="421"/>
        <v>0</v>
      </c>
      <c r="F155" s="24">
        <f t="shared" si="421"/>
        <v>0</v>
      </c>
      <c r="G155" s="24">
        <f t="shared" si="421"/>
        <v>0</v>
      </c>
      <c r="H155" s="24">
        <f t="shared" si="421"/>
        <v>0</v>
      </c>
      <c r="I155" s="24">
        <f t="shared" si="421"/>
        <v>0</v>
      </c>
      <c r="J155" s="24">
        <f t="shared" si="421"/>
        <v>0</v>
      </c>
      <c r="K155" s="24">
        <f t="shared" si="421"/>
        <v>0</v>
      </c>
      <c r="L155" s="24">
        <f t="shared" si="421"/>
        <v>0</v>
      </c>
      <c r="M155" s="24">
        <f t="shared" si="421"/>
        <v>0</v>
      </c>
      <c r="N155" s="24">
        <f t="shared" si="421"/>
        <v>0</v>
      </c>
      <c r="O155" s="24">
        <f t="shared" si="421"/>
        <v>0</v>
      </c>
      <c r="P155" s="24">
        <f t="shared" si="421"/>
        <v>0</v>
      </c>
      <c r="Q155" s="24">
        <f t="shared" si="421"/>
        <v>0</v>
      </c>
      <c r="R155" s="24">
        <f t="shared" si="421"/>
        <v>0</v>
      </c>
      <c r="S155" s="24">
        <f t="shared" si="421"/>
        <v>0</v>
      </c>
      <c r="T155" s="24">
        <f t="shared" si="421"/>
        <v>0</v>
      </c>
      <c r="U155" s="24">
        <f t="shared" si="421"/>
        <v>0</v>
      </c>
      <c r="V155" s="24">
        <f t="shared" si="421"/>
        <v>0</v>
      </c>
      <c r="W155" s="24">
        <f t="shared" si="421"/>
        <v>0</v>
      </c>
      <c r="X155" s="24">
        <f t="shared" si="421"/>
        <v>0</v>
      </c>
      <c r="Y155" s="24">
        <f t="shared" si="421"/>
        <v>0</v>
      </c>
      <c r="Z155" s="24">
        <f t="shared" si="421"/>
        <v>0</v>
      </c>
      <c r="AA155" s="24">
        <f t="shared" si="421"/>
        <v>0</v>
      </c>
      <c r="AB155" s="24">
        <f t="shared" si="421"/>
        <v>0</v>
      </c>
      <c r="AC155" s="24">
        <f t="shared" si="421"/>
        <v>0</v>
      </c>
      <c r="AD155" s="24">
        <f t="shared" si="421"/>
        <v>0</v>
      </c>
      <c r="AE155" s="24">
        <f t="shared" si="421"/>
        <v>0</v>
      </c>
      <c r="AF155" s="24">
        <f t="shared" si="421"/>
        <v>0</v>
      </c>
      <c r="AG155" s="24">
        <f t="shared" si="421"/>
        <v>0</v>
      </c>
      <c r="AH155" s="24">
        <f t="shared" si="421"/>
        <v>0</v>
      </c>
      <c r="AI155" s="24">
        <f t="shared" si="421"/>
        <v>0</v>
      </c>
      <c r="AJ155" s="24">
        <f t="shared" si="421"/>
        <v>0</v>
      </c>
      <c r="AK155" s="24">
        <f t="shared" si="421"/>
        <v>0</v>
      </c>
      <c r="AL155" s="24">
        <f t="shared" si="421"/>
        <v>0</v>
      </c>
      <c r="AM155" s="24">
        <f t="shared" si="421"/>
        <v>0</v>
      </c>
      <c r="AN155" s="24">
        <f t="shared" si="421"/>
        <v>0</v>
      </c>
      <c r="AO155" s="24">
        <f t="shared" si="421"/>
        <v>0</v>
      </c>
      <c r="AP155" s="24">
        <f t="shared" si="421"/>
        <v>0</v>
      </c>
      <c r="AQ155" s="24">
        <f t="shared" si="421"/>
        <v>0</v>
      </c>
      <c r="AR155" s="24">
        <f t="shared" si="421"/>
        <v>0</v>
      </c>
      <c r="AS155" s="24">
        <f t="shared" si="421"/>
        <v>0</v>
      </c>
      <c r="AT155" s="24">
        <f t="shared" si="421"/>
        <v>0</v>
      </c>
      <c r="AU155" s="24">
        <f t="shared" si="421"/>
        <v>0</v>
      </c>
      <c r="AV155" s="24">
        <f t="shared" si="421"/>
        <v>0</v>
      </c>
      <c r="AW155" s="24">
        <f t="shared" si="421"/>
        <v>0</v>
      </c>
      <c r="AX155" s="24">
        <f t="shared" si="421"/>
        <v>0</v>
      </c>
      <c r="AY155" s="24">
        <f t="shared" si="421"/>
        <v>0</v>
      </c>
      <c r="AZ155" s="24">
        <f t="shared" si="421"/>
        <v>0</v>
      </c>
      <c r="BA155" s="24">
        <f t="shared" si="421"/>
        <v>0</v>
      </c>
      <c r="BB155" s="24">
        <f t="shared" si="421"/>
        <v>5110.2809237734355</v>
      </c>
      <c r="BC155" s="24">
        <f t="shared" si="421"/>
        <v>0</v>
      </c>
      <c r="BD155" s="24">
        <f t="shared" si="421"/>
        <v>0</v>
      </c>
      <c r="BE155" s="24">
        <f t="shared" si="421"/>
        <v>0</v>
      </c>
      <c r="BF155" s="24">
        <f t="shared" si="421"/>
        <v>0</v>
      </c>
      <c r="BG155" s="24">
        <f t="shared" si="421"/>
        <v>0</v>
      </c>
      <c r="BH155" s="24">
        <f t="shared" si="421"/>
        <v>0</v>
      </c>
      <c r="BI155" s="24">
        <f t="shared" si="421"/>
        <v>0</v>
      </c>
      <c r="BJ155" s="24">
        <f t="shared" si="421"/>
        <v>0</v>
      </c>
      <c r="BK155" s="24">
        <f t="shared" si="421"/>
        <v>0</v>
      </c>
      <c r="BL155" s="24">
        <f t="shared" si="421"/>
        <v>0</v>
      </c>
      <c r="BM155" s="24">
        <f t="shared" si="421"/>
        <v>0</v>
      </c>
      <c r="BN155" s="24">
        <f t="shared" si="421"/>
        <v>0</v>
      </c>
      <c r="BO155" s="24">
        <f t="shared" ref="BO155:DZ155" si="422">IF(BO164=1,BO107,0)</f>
        <v>0</v>
      </c>
      <c r="BP155" s="24">
        <f t="shared" si="422"/>
        <v>0</v>
      </c>
      <c r="BQ155" s="24">
        <f t="shared" si="422"/>
        <v>0</v>
      </c>
      <c r="BR155" s="24">
        <f t="shared" si="422"/>
        <v>0</v>
      </c>
      <c r="BS155" s="24">
        <f t="shared" si="422"/>
        <v>0</v>
      </c>
      <c r="BT155" s="24">
        <f t="shared" si="422"/>
        <v>0</v>
      </c>
      <c r="BU155" s="24">
        <f t="shared" si="422"/>
        <v>0</v>
      </c>
      <c r="BV155" s="24">
        <f t="shared" si="422"/>
        <v>0</v>
      </c>
      <c r="BW155" s="24">
        <f t="shared" si="422"/>
        <v>0</v>
      </c>
      <c r="BX155" s="24">
        <f t="shared" si="422"/>
        <v>0</v>
      </c>
      <c r="BY155" s="24">
        <f t="shared" si="422"/>
        <v>0</v>
      </c>
      <c r="BZ155" s="24">
        <f t="shared" si="422"/>
        <v>0</v>
      </c>
      <c r="CA155" s="24">
        <f t="shared" si="422"/>
        <v>0</v>
      </c>
      <c r="CB155" s="24">
        <f t="shared" si="422"/>
        <v>0</v>
      </c>
      <c r="CC155" s="24">
        <f t="shared" si="422"/>
        <v>0</v>
      </c>
      <c r="CD155" s="24">
        <f t="shared" si="422"/>
        <v>0</v>
      </c>
      <c r="CE155" s="24">
        <f t="shared" si="422"/>
        <v>0</v>
      </c>
      <c r="CF155" s="24">
        <f t="shared" si="422"/>
        <v>0</v>
      </c>
      <c r="CG155" s="24">
        <f t="shared" si="422"/>
        <v>0</v>
      </c>
      <c r="CH155" s="24">
        <f t="shared" si="422"/>
        <v>0</v>
      </c>
      <c r="CI155" s="24">
        <f t="shared" si="422"/>
        <v>0</v>
      </c>
      <c r="CJ155" s="24">
        <f t="shared" si="422"/>
        <v>0</v>
      </c>
      <c r="CK155" s="24">
        <f t="shared" si="422"/>
        <v>0</v>
      </c>
      <c r="CL155" s="24">
        <f t="shared" si="422"/>
        <v>0</v>
      </c>
      <c r="CM155" s="24">
        <f t="shared" si="422"/>
        <v>0</v>
      </c>
      <c r="CN155" s="24">
        <f t="shared" si="422"/>
        <v>0</v>
      </c>
      <c r="CO155" s="24">
        <f t="shared" si="422"/>
        <v>0</v>
      </c>
      <c r="CP155" s="24">
        <f t="shared" si="422"/>
        <v>0</v>
      </c>
      <c r="CQ155" s="24">
        <f t="shared" si="422"/>
        <v>0</v>
      </c>
      <c r="CR155" s="24">
        <f t="shared" si="422"/>
        <v>0</v>
      </c>
      <c r="CS155" s="24">
        <f t="shared" si="422"/>
        <v>0</v>
      </c>
      <c r="CT155" s="24">
        <f t="shared" si="422"/>
        <v>0</v>
      </c>
      <c r="CU155" s="24">
        <f t="shared" si="422"/>
        <v>0</v>
      </c>
      <c r="CV155" s="24">
        <f t="shared" si="422"/>
        <v>0</v>
      </c>
      <c r="CW155" s="24">
        <f t="shared" si="422"/>
        <v>0</v>
      </c>
      <c r="CX155" s="24">
        <f t="shared" si="422"/>
        <v>0</v>
      </c>
      <c r="CY155" s="24">
        <f t="shared" si="422"/>
        <v>0</v>
      </c>
      <c r="CZ155" s="24">
        <f t="shared" si="422"/>
        <v>0</v>
      </c>
      <c r="DA155" s="24">
        <f t="shared" si="422"/>
        <v>0</v>
      </c>
      <c r="DB155" s="24">
        <f t="shared" si="422"/>
        <v>0</v>
      </c>
      <c r="DC155" s="24">
        <f t="shared" si="422"/>
        <v>0</v>
      </c>
      <c r="DD155" s="24">
        <f t="shared" si="422"/>
        <v>0</v>
      </c>
      <c r="DE155" s="24">
        <f t="shared" si="422"/>
        <v>0</v>
      </c>
      <c r="DF155" s="24">
        <f t="shared" si="422"/>
        <v>0</v>
      </c>
      <c r="DG155" s="24">
        <f t="shared" si="422"/>
        <v>0</v>
      </c>
      <c r="DH155" s="24">
        <f t="shared" si="422"/>
        <v>0</v>
      </c>
      <c r="DI155" s="24">
        <f t="shared" si="422"/>
        <v>0</v>
      </c>
      <c r="DJ155" s="24">
        <f t="shared" si="422"/>
        <v>0</v>
      </c>
      <c r="DK155" s="24">
        <f t="shared" si="422"/>
        <v>0</v>
      </c>
      <c r="DL155" s="24">
        <f t="shared" si="422"/>
        <v>0</v>
      </c>
      <c r="DM155" s="24">
        <f t="shared" si="422"/>
        <v>0</v>
      </c>
      <c r="DN155" s="24">
        <f t="shared" si="422"/>
        <v>0</v>
      </c>
      <c r="DO155" s="24">
        <f t="shared" si="422"/>
        <v>0</v>
      </c>
      <c r="DP155" s="24">
        <f t="shared" si="422"/>
        <v>0</v>
      </c>
      <c r="DQ155" s="24">
        <f t="shared" si="422"/>
        <v>0</v>
      </c>
      <c r="DR155" s="24">
        <f t="shared" si="422"/>
        <v>0</v>
      </c>
      <c r="DS155" s="24">
        <f t="shared" si="422"/>
        <v>0</v>
      </c>
      <c r="DT155" s="24">
        <f t="shared" si="422"/>
        <v>0</v>
      </c>
      <c r="DU155" s="24">
        <f t="shared" si="422"/>
        <v>0</v>
      </c>
      <c r="DV155" s="24">
        <f t="shared" si="422"/>
        <v>0</v>
      </c>
      <c r="DW155" s="24">
        <f t="shared" si="422"/>
        <v>0</v>
      </c>
      <c r="DX155" s="24">
        <f t="shared" si="422"/>
        <v>0</v>
      </c>
      <c r="DY155" s="24">
        <f t="shared" si="422"/>
        <v>0</v>
      </c>
      <c r="DZ155" s="24">
        <f t="shared" si="422"/>
        <v>0</v>
      </c>
      <c r="EA155" s="24">
        <f t="shared" ref="EA155:GL155" si="423">IF(EA164=1,EA107,0)</f>
        <v>0</v>
      </c>
      <c r="EB155" s="24">
        <f t="shared" si="423"/>
        <v>0</v>
      </c>
      <c r="EC155" s="24">
        <f t="shared" si="423"/>
        <v>0</v>
      </c>
      <c r="ED155" s="24">
        <f t="shared" si="423"/>
        <v>0</v>
      </c>
      <c r="EE155" s="24">
        <f t="shared" si="423"/>
        <v>0</v>
      </c>
      <c r="EF155" s="24">
        <f t="shared" si="423"/>
        <v>0</v>
      </c>
      <c r="EG155" s="24">
        <f t="shared" si="423"/>
        <v>0</v>
      </c>
      <c r="EH155" s="24">
        <f t="shared" si="423"/>
        <v>0</v>
      </c>
      <c r="EI155" s="24">
        <f t="shared" si="423"/>
        <v>0</v>
      </c>
      <c r="EJ155" s="24">
        <f t="shared" si="423"/>
        <v>0</v>
      </c>
      <c r="EK155" s="24">
        <f t="shared" si="423"/>
        <v>0</v>
      </c>
      <c r="EL155" s="24">
        <f t="shared" si="423"/>
        <v>0</v>
      </c>
      <c r="EM155" s="24">
        <f t="shared" si="423"/>
        <v>0</v>
      </c>
      <c r="EN155" s="24">
        <f t="shared" si="423"/>
        <v>0</v>
      </c>
      <c r="EO155" s="24">
        <f t="shared" si="423"/>
        <v>0</v>
      </c>
      <c r="EP155" s="24">
        <f t="shared" si="423"/>
        <v>0</v>
      </c>
      <c r="EQ155" s="24">
        <f t="shared" si="423"/>
        <v>0</v>
      </c>
      <c r="ER155" s="24">
        <f t="shared" si="423"/>
        <v>0</v>
      </c>
      <c r="ES155" s="24">
        <f t="shared" si="423"/>
        <v>0</v>
      </c>
      <c r="ET155" s="24">
        <f t="shared" si="423"/>
        <v>0</v>
      </c>
      <c r="EU155" s="24">
        <f t="shared" si="423"/>
        <v>0</v>
      </c>
      <c r="EV155" s="24">
        <f t="shared" si="423"/>
        <v>0</v>
      </c>
      <c r="EW155" s="24">
        <f t="shared" si="423"/>
        <v>0</v>
      </c>
      <c r="EX155" s="24">
        <f t="shared" si="423"/>
        <v>0</v>
      </c>
      <c r="EY155" s="24">
        <f t="shared" si="423"/>
        <v>0</v>
      </c>
      <c r="EZ155" s="24">
        <f t="shared" si="423"/>
        <v>0</v>
      </c>
      <c r="FA155" s="24">
        <f t="shared" si="423"/>
        <v>0</v>
      </c>
      <c r="FB155" s="24">
        <f t="shared" si="423"/>
        <v>0</v>
      </c>
      <c r="FC155" s="24">
        <f t="shared" si="423"/>
        <v>0</v>
      </c>
      <c r="FD155" s="24">
        <f t="shared" si="423"/>
        <v>0</v>
      </c>
      <c r="FE155" s="24">
        <f t="shared" si="423"/>
        <v>0</v>
      </c>
      <c r="FF155" s="24">
        <f t="shared" si="423"/>
        <v>0</v>
      </c>
      <c r="FG155" s="24">
        <f t="shared" si="423"/>
        <v>0</v>
      </c>
      <c r="FH155" s="24">
        <f t="shared" si="423"/>
        <v>0</v>
      </c>
      <c r="FI155" s="24">
        <f t="shared" si="423"/>
        <v>0</v>
      </c>
      <c r="FJ155" s="24">
        <f t="shared" si="423"/>
        <v>0</v>
      </c>
      <c r="FK155" s="24">
        <f t="shared" si="423"/>
        <v>0</v>
      </c>
      <c r="FL155" s="24">
        <f t="shared" si="423"/>
        <v>0</v>
      </c>
      <c r="FM155" s="24">
        <f t="shared" si="423"/>
        <v>0</v>
      </c>
      <c r="FN155" s="24">
        <f t="shared" si="423"/>
        <v>0</v>
      </c>
      <c r="FO155" s="24">
        <f t="shared" si="423"/>
        <v>0</v>
      </c>
      <c r="FP155" s="24">
        <f t="shared" si="423"/>
        <v>0</v>
      </c>
      <c r="FQ155" s="24">
        <f t="shared" si="423"/>
        <v>0</v>
      </c>
      <c r="FR155" s="24">
        <f t="shared" si="423"/>
        <v>0</v>
      </c>
      <c r="FS155" s="24">
        <f t="shared" si="423"/>
        <v>0</v>
      </c>
      <c r="FT155" s="24">
        <f t="shared" si="423"/>
        <v>0</v>
      </c>
      <c r="FU155" s="24">
        <f t="shared" si="423"/>
        <v>0</v>
      </c>
      <c r="FV155" s="24">
        <f t="shared" si="423"/>
        <v>0</v>
      </c>
      <c r="FW155" s="24">
        <f t="shared" si="423"/>
        <v>0</v>
      </c>
      <c r="FX155" s="24">
        <f t="shared" si="423"/>
        <v>0</v>
      </c>
      <c r="FY155" s="24">
        <f t="shared" si="423"/>
        <v>0</v>
      </c>
      <c r="FZ155" s="24">
        <f t="shared" si="423"/>
        <v>0</v>
      </c>
      <c r="GA155" s="24">
        <f t="shared" si="423"/>
        <v>0</v>
      </c>
      <c r="GB155" s="24">
        <f t="shared" si="423"/>
        <v>0</v>
      </c>
      <c r="GC155" s="24">
        <f t="shared" si="423"/>
        <v>0</v>
      </c>
      <c r="GD155" s="24">
        <f t="shared" si="423"/>
        <v>0</v>
      </c>
      <c r="GE155" s="24">
        <f t="shared" si="423"/>
        <v>0</v>
      </c>
      <c r="GF155" s="24">
        <f t="shared" si="423"/>
        <v>0</v>
      </c>
      <c r="GG155" s="24">
        <f t="shared" si="423"/>
        <v>0</v>
      </c>
      <c r="GH155" s="24">
        <f t="shared" si="423"/>
        <v>0</v>
      </c>
      <c r="GI155" s="24">
        <f t="shared" si="423"/>
        <v>0</v>
      </c>
      <c r="GJ155" s="24">
        <f t="shared" si="423"/>
        <v>0</v>
      </c>
      <c r="GK155" s="24">
        <f t="shared" si="423"/>
        <v>0</v>
      </c>
      <c r="GL155" s="24">
        <f t="shared" si="423"/>
        <v>0</v>
      </c>
      <c r="GM155" s="24">
        <f t="shared" ref="GM155:IR155" si="424">IF(GM164=1,GM107,0)</f>
        <v>0</v>
      </c>
      <c r="GN155" s="24">
        <f t="shared" si="424"/>
        <v>0</v>
      </c>
      <c r="GO155" s="24">
        <f t="shared" si="424"/>
        <v>0</v>
      </c>
      <c r="GP155" s="24">
        <f t="shared" si="424"/>
        <v>0</v>
      </c>
      <c r="GQ155" s="24">
        <f t="shared" si="424"/>
        <v>0</v>
      </c>
      <c r="GR155" s="24">
        <f t="shared" si="424"/>
        <v>0</v>
      </c>
      <c r="GS155" s="24">
        <f t="shared" si="424"/>
        <v>0</v>
      </c>
      <c r="GT155" s="24">
        <f t="shared" si="424"/>
        <v>0</v>
      </c>
      <c r="GU155" s="24">
        <f t="shared" si="424"/>
        <v>0</v>
      </c>
      <c r="GV155" s="24">
        <f t="shared" si="424"/>
        <v>0</v>
      </c>
      <c r="GW155" s="24">
        <f t="shared" si="424"/>
        <v>0</v>
      </c>
      <c r="GX155" s="24">
        <f t="shared" si="424"/>
        <v>0</v>
      </c>
      <c r="GY155" s="24">
        <f t="shared" si="424"/>
        <v>0</v>
      </c>
      <c r="GZ155" s="24">
        <f t="shared" si="424"/>
        <v>0</v>
      </c>
      <c r="HA155" s="24">
        <f t="shared" si="424"/>
        <v>0</v>
      </c>
      <c r="HB155" s="24">
        <f t="shared" si="424"/>
        <v>0</v>
      </c>
      <c r="HC155" s="24">
        <f t="shared" si="424"/>
        <v>0</v>
      </c>
      <c r="HD155" s="24">
        <f t="shared" si="424"/>
        <v>0</v>
      </c>
      <c r="HE155" s="24">
        <f t="shared" si="424"/>
        <v>0</v>
      </c>
      <c r="HF155" s="24">
        <f t="shared" si="424"/>
        <v>0</v>
      </c>
      <c r="HG155" s="24">
        <f t="shared" si="424"/>
        <v>0</v>
      </c>
      <c r="HH155" s="24">
        <f t="shared" si="424"/>
        <v>0</v>
      </c>
      <c r="HI155" s="24">
        <f t="shared" si="424"/>
        <v>0</v>
      </c>
      <c r="HJ155" s="24">
        <f t="shared" si="424"/>
        <v>0</v>
      </c>
      <c r="HK155" s="24">
        <f t="shared" si="424"/>
        <v>0</v>
      </c>
      <c r="HL155" s="24">
        <f t="shared" si="424"/>
        <v>0</v>
      </c>
      <c r="HM155" s="24">
        <f t="shared" si="424"/>
        <v>0</v>
      </c>
      <c r="HN155" s="24">
        <f t="shared" si="424"/>
        <v>0</v>
      </c>
      <c r="HO155" s="24">
        <f t="shared" si="424"/>
        <v>0</v>
      </c>
      <c r="HP155" s="24">
        <f t="shared" si="424"/>
        <v>0</v>
      </c>
      <c r="HQ155" s="24">
        <f t="shared" si="424"/>
        <v>0</v>
      </c>
      <c r="HR155" s="24">
        <f t="shared" si="424"/>
        <v>0</v>
      </c>
      <c r="HS155" s="24">
        <f t="shared" si="424"/>
        <v>0</v>
      </c>
      <c r="HT155" s="24">
        <f t="shared" si="424"/>
        <v>0</v>
      </c>
      <c r="HU155" s="24">
        <f t="shared" si="424"/>
        <v>0</v>
      </c>
      <c r="HV155" s="24">
        <f t="shared" si="424"/>
        <v>0</v>
      </c>
      <c r="HW155" s="24">
        <f t="shared" si="424"/>
        <v>0</v>
      </c>
      <c r="HX155" s="24">
        <f t="shared" si="424"/>
        <v>0</v>
      </c>
      <c r="HY155" s="24">
        <f t="shared" si="424"/>
        <v>0</v>
      </c>
      <c r="HZ155" s="24">
        <f t="shared" si="424"/>
        <v>0</v>
      </c>
      <c r="IA155" s="24">
        <f t="shared" si="424"/>
        <v>0</v>
      </c>
      <c r="IB155" s="24">
        <f t="shared" si="424"/>
        <v>0</v>
      </c>
      <c r="IC155" s="24">
        <f t="shared" si="424"/>
        <v>0</v>
      </c>
      <c r="ID155" s="24">
        <f t="shared" si="424"/>
        <v>0</v>
      </c>
      <c r="IE155" s="24">
        <f t="shared" si="424"/>
        <v>0</v>
      </c>
      <c r="IF155" s="24">
        <f t="shared" si="424"/>
        <v>0</v>
      </c>
      <c r="IG155" s="24">
        <f t="shared" si="424"/>
        <v>0</v>
      </c>
      <c r="IH155" s="24">
        <f t="shared" si="424"/>
        <v>0</v>
      </c>
      <c r="II155" s="24">
        <f t="shared" si="424"/>
        <v>0</v>
      </c>
      <c r="IJ155" s="24">
        <f t="shared" si="424"/>
        <v>0</v>
      </c>
      <c r="IK155" s="24">
        <f t="shared" si="424"/>
        <v>0</v>
      </c>
      <c r="IL155" s="24">
        <f t="shared" si="424"/>
        <v>0</v>
      </c>
      <c r="IM155" s="24">
        <f t="shared" si="424"/>
        <v>0</v>
      </c>
      <c r="IN155" s="24">
        <f t="shared" si="424"/>
        <v>0</v>
      </c>
      <c r="IO155" s="24">
        <f t="shared" si="424"/>
        <v>0</v>
      </c>
      <c r="IP155" s="24">
        <f t="shared" si="424"/>
        <v>0</v>
      </c>
      <c r="IQ155" s="24">
        <f t="shared" si="424"/>
        <v>0</v>
      </c>
      <c r="IR155" s="181">
        <f t="shared" si="424"/>
        <v>0</v>
      </c>
    </row>
    <row r="156" spans="1:252" s="7" customFormat="1" hidden="1" x14ac:dyDescent="0.25">
      <c r="A156" s="164"/>
      <c r="B156" s="53"/>
      <c r="C156" s="24">
        <f t="shared" ref="C156:BN156" si="425">IF(C164=1,C110,0)</f>
        <v>0</v>
      </c>
      <c r="D156" s="24">
        <f t="shared" si="425"/>
        <v>0</v>
      </c>
      <c r="E156" s="24">
        <f t="shared" si="425"/>
        <v>0</v>
      </c>
      <c r="F156" s="24">
        <f t="shared" si="425"/>
        <v>0</v>
      </c>
      <c r="G156" s="24">
        <f t="shared" si="425"/>
        <v>0</v>
      </c>
      <c r="H156" s="24">
        <f t="shared" si="425"/>
        <v>0</v>
      </c>
      <c r="I156" s="24">
        <f t="shared" si="425"/>
        <v>0</v>
      </c>
      <c r="J156" s="24">
        <f t="shared" si="425"/>
        <v>0</v>
      </c>
      <c r="K156" s="24">
        <f t="shared" si="425"/>
        <v>0</v>
      </c>
      <c r="L156" s="24">
        <f t="shared" si="425"/>
        <v>0</v>
      </c>
      <c r="M156" s="24">
        <f t="shared" si="425"/>
        <v>0</v>
      </c>
      <c r="N156" s="24">
        <f t="shared" si="425"/>
        <v>0</v>
      </c>
      <c r="O156" s="24">
        <f t="shared" si="425"/>
        <v>0</v>
      </c>
      <c r="P156" s="24">
        <f t="shared" si="425"/>
        <v>0</v>
      </c>
      <c r="Q156" s="24">
        <f t="shared" si="425"/>
        <v>0</v>
      </c>
      <c r="R156" s="24">
        <f t="shared" si="425"/>
        <v>0</v>
      </c>
      <c r="S156" s="24">
        <f t="shared" si="425"/>
        <v>0</v>
      </c>
      <c r="T156" s="24">
        <f t="shared" si="425"/>
        <v>0</v>
      </c>
      <c r="U156" s="24">
        <f t="shared" si="425"/>
        <v>0</v>
      </c>
      <c r="V156" s="24">
        <f t="shared" si="425"/>
        <v>0</v>
      </c>
      <c r="W156" s="24">
        <f t="shared" si="425"/>
        <v>0</v>
      </c>
      <c r="X156" s="24">
        <f t="shared" si="425"/>
        <v>0</v>
      </c>
      <c r="Y156" s="24">
        <f t="shared" si="425"/>
        <v>0</v>
      </c>
      <c r="Z156" s="24">
        <f t="shared" si="425"/>
        <v>0</v>
      </c>
      <c r="AA156" s="24">
        <f t="shared" si="425"/>
        <v>0</v>
      </c>
      <c r="AB156" s="24">
        <f t="shared" si="425"/>
        <v>0</v>
      </c>
      <c r="AC156" s="24">
        <f t="shared" si="425"/>
        <v>0</v>
      </c>
      <c r="AD156" s="24">
        <f t="shared" si="425"/>
        <v>0</v>
      </c>
      <c r="AE156" s="24">
        <f t="shared" si="425"/>
        <v>0</v>
      </c>
      <c r="AF156" s="24">
        <f t="shared" si="425"/>
        <v>0</v>
      </c>
      <c r="AG156" s="24">
        <f t="shared" si="425"/>
        <v>0</v>
      </c>
      <c r="AH156" s="24">
        <f t="shared" si="425"/>
        <v>0</v>
      </c>
      <c r="AI156" s="24">
        <f t="shared" si="425"/>
        <v>0</v>
      </c>
      <c r="AJ156" s="24">
        <f t="shared" si="425"/>
        <v>0</v>
      </c>
      <c r="AK156" s="24">
        <f t="shared" si="425"/>
        <v>0</v>
      </c>
      <c r="AL156" s="24">
        <f t="shared" si="425"/>
        <v>0</v>
      </c>
      <c r="AM156" s="24">
        <f t="shared" si="425"/>
        <v>0</v>
      </c>
      <c r="AN156" s="24">
        <f t="shared" si="425"/>
        <v>0</v>
      </c>
      <c r="AO156" s="24">
        <f t="shared" si="425"/>
        <v>0</v>
      </c>
      <c r="AP156" s="24">
        <f t="shared" si="425"/>
        <v>0</v>
      </c>
      <c r="AQ156" s="24">
        <f t="shared" si="425"/>
        <v>0</v>
      </c>
      <c r="AR156" s="24">
        <f t="shared" si="425"/>
        <v>0</v>
      </c>
      <c r="AS156" s="24">
        <f t="shared" si="425"/>
        <v>0</v>
      </c>
      <c r="AT156" s="24">
        <f t="shared" si="425"/>
        <v>0</v>
      </c>
      <c r="AU156" s="24">
        <f t="shared" si="425"/>
        <v>0</v>
      </c>
      <c r="AV156" s="24">
        <f t="shared" si="425"/>
        <v>0</v>
      </c>
      <c r="AW156" s="24">
        <f t="shared" si="425"/>
        <v>0</v>
      </c>
      <c r="AX156" s="24">
        <f t="shared" si="425"/>
        <v>0</v>
      </c>
      <c r="AY156" s="24">
        <f t="shared" si="425"/>
        <v>0</v>
      </c>
      <c r="AZ156" s="24">
        <f t="shared" si="425"/>
        <v>0</v>
      </c>
      <c r="BA156" s="24">
        <f t="shared" si="425"/>
        <v>0</v>
      </c>
      <c r="BB156" s="24">
        <f t="shared" si="425"/>
        <v>122.49153671527704</v>
      </c>
      <c r="BC156" s="24">
        <f t="shared" si="425"/>
        <v>0</v>
      </c>
      <c r="BD156" s="24">
        <f t="shared" si="425"/>
        <v>0</v>
      </c>
      <c r="BE156" s="24">
        <f t="shared" si="425"/>
        <v>0</v>
      </c>
      <c r="BF156" s="24">
        <f t="shared" si="425"/>
        <v>0</v>
      </c>
      <c r="BG156" s="24">
        <f t="shared" si="425"/>
        <v>0</v>
      </c>
      <c r="BH156" s="24">
        <f t="shared" si="425"/>
        <v>0</v>
      </c>
      <c r="BI156" s="24">
        <f t="shared" si="425"/>
        <v>0</v>
      </c>
      <c r="BJ156" s="24">
        <f t="shared" si="425"/>
        <v>0</v>
      </c>
      <c r="BK156" s="24">
        <f t="shared" si="425"/>
        <v>0</v>
      </c>
      <c r="BL156" s="24">
        <f t="shared" si="425"/>
        <v>0</v>
      </c>
      <c r="BM156" s="24">
        <f t="shared" si="425"/>
        <v>0</v>
      </c>
      <c r="BN156" s="24">
        <f t="shared" si="425"/>
        <v>0</v>
      </c>
      <c r="BO156" s="24">
        <f t="shared" ref="BO156:DZ156" si="426">IF(BO164=1,BO110,0)</f>
        <v>0</v>
      </c>
      <c r="BP156" s="24">
        <f t="shared" si="426"/>
        <v>0</v>
      </c>
      <c r="BQ156" s="24">
        <f t="shared" si="426"/>
        <v>0</v>
      </c>
      <c r="BR156" s="24">
        <f t="shared" si="426"/>
        <v>0</v>
      </c>
      <c r="BS156" s="24">
        <f t="shared" si="426"/>
        <v>0</v>
      </c>
      <c r="BT156" s="24">
        <f t="shared" si="426"/>
        <v>0</v>
      </c>
      <c r="BU156" s="24">
        <f t="shared" si="426"/>
        <v>0</v>
      </c>
      <c r="BV156" s="24">
        <f t="shared" si="426"/>
        <v>0</v>
      </c>
      <c r="BW156" s="24">
        <f t="shared" si="426"/>
        <v>0</v>
      </c>
      <c r="BX156" s="24">
        <f t="shared" si="426"/>
        <v>0</v>
      </c>
      <c r="BY156" s="24">
        <f t="shared" si="426"/>
        <v>0</v>
      </c>
      <c r="BZ156" s="24">
        <f t="shared" si="426"/>
        <v>0</v>
      </c>
      <c r="CA156" s="24">
        <f t="shared" si="426"/>
        <v>0</v>
      </c>
      <c r="CB156" s="24">
        <f t="shared" si="426"/>
        <v>0</v>
      </c>
      <c r="CC156" s="24">
        <f t="shared" si="426"/>
        <v>0</v>
      </c>
      <c r="CD156" s="24">
        <f t="shared" si="426"/>
        <v>0</v>
      </c>
      <c r="CE156" s="24">
        <f t="shared" si="426"/>
        <v>0</v>
      </c>
      <c r="CF156" s="24">
        <f t="shared" si="426"/>
        <v>0</v>
      </c>
      <c r="CG156" s="24">
        <f t="shared" si="426"/>
        <v>0</v>
      </c>
      <c r="CH156" s="24">
        <f t="shared" si="426"/>
        <v>0</v>
      </c>
      <c r="CI156" s="24">
        <f t="shared" si="426"/>
        <v>0</v>
      </c>
      <c r="CJ156" s="24">
        <f t="shared" si="426"/>
        <v>0</v>
      </c>
      <c r="CK156" s="24">
        <f t="shared" si="426"/>
        <v>0</v>
      </c>
      <c r="CL156" s="24">
        <f t="shared" si="426"/>
        <v>0</v>
      </c>
      <c r="CM156" s="24">
        <f t="shared" si="426"/>
        <v>0</v>
      </c>
      <c r="CN156" s="24">
        <f t="shared" si="426"/>
        <v>0</v>
      </c>
      <c r="CO156" s="24">
        <f t="shared" si="426"/>
        <v>0</v>
      </c>
      <c r="CP156" s="24">
        <f t="shared" si="426"/>
        <v>0</v>
      </c>
      <c r="CQ156" s="24">
        <f t="shared" si="426"/>
        <v>0</v>
      </c>
      <c r="CR156" s="24">
        <f t="shared" si="426"/>
        <v>0</v>
      </c>
      <c r="CS156" s="24">
        <f t="shared" si="426"/>
        <v>0</v>
      </c>
      <c r="CT156" s="24">
        <f t="shared" si="426"/>
        <v>0</v>
      </c>
      <c r="CU156" s="24">
        <f t="shared" si="426"/>
        <v>0</v>
      </c>
      <c r="CV156" s="24">
        <f t="shared" si="426"/>
        <v>0</v>
      </c>
      <c r="CW156" s="24">
        <f t="shared" si="426"/>
        <v>0</v>
      </c>
      <c r="CX156" s="24">
        <f t="shared" si="426"/>
        <v>0</v>
      </c>
      <c r="CY156" s="24">
        <f t="shared" si="426"/>
        <v>0</v>
      </c>
      <c r="CZ156" s="24">
        <f t="shared" si="426"/>
        <v>0</v>
      </c>
      <c r="DA156" s="24">
        <f t="shared" si="426"/>
        <v>0</v>
      </c>
      <c r="DB156" s="24">
        <f t="shared" si="426"/>
        <v>0</v>
      </c>
      <c r="DC156" s="24">
        <f t="shared" si="426"/>
        <v>0</v>
      </c>
      <c r="DD156" s="24">
        <f t="shared" si="426"/>
        <v>0</v>
      </c>
      <c r="DE156" s="24">
        <f t="shared" si="426"/>
        <v>0</v>
      </c>
      <c r="DF156" s="24">
        <f t="shared" si="426"/>
        <v>0</v>
      </c>
      <c r="DG156" s="24">
        <f t="shared" si="426"/>
        <v>0</v>
      </c>
      <c r="DH156" s="24">
        <f t="shared" si="426"/>
        <v>0</v>
      </c>
      <c r="DI156" s="24">
        <f t="shared" si="426"/>
        <v>0</v>
      </c>
      <c r="DJ156" s="24">
        <f t="shared" si="426"/>
        <v>0</v>
      </c>
      <c r="DK156" s="24">
        <f t="shared" si="426"/>
        <v>0</v>
      </c>
      <c r="DL156" s="24">
        <f t="shared" si="426"/>
        <v>0</v>
      </c>
      <c r="DM156" s="24">
        <f t="shared" si="426"/>
        <v>0</v>
      </c>
      <c r="DN156" s="24">
        <f t="shared" si="426"/>
        <v>0</v>
      </c>
      <c r="DO156" s="24">
        <f t="shared" si="426"/>
        <v>0</v>
      </c>
      <c r="DP156" s="24">
        <f t="shared" si="426"/>
        <v>0</v>
      </c>
      <c r="DQ156" s="24">
        <f t="shared" si="426"/>
        <v>0</v>
      </c>
      <c r="DR156" s="24">
        <f t="shared" si="426"/>
        <v>0</v>
      </c>
      <c r="DS156" s="24">
        <f t="shared" si="426"/>
        <v>0</v>
      </c>
      <c r="DT156" s="24">
        <f t="shared" si="426"/>
        <v>0</v>
      </c>
      <c r="DU156" s="24">
        <f t="shared" si="426"/>
        <v>0</v>
      </c>
      <c r="DV156" s="24">
        <f t="shared" si="426"/>
        <v>0</v>
      </c>
      <c r="DW156" s="24">
        <f t="shared" si="426"/>
        <v>0</v>
      </c>
      <c r="DX156" s="24">
        <f t="shared" si="426"/>
        <v>0</v>
      </c>
      <c r="DY156" s="24">
        <f t="shared" si="426"/>
        <v>0</v>
      </c>
      <c r="DZ156" s="24">
        <f t="shared" si="426"/>
        <v>0</v>
      </c>
      <c r="EA156" s="24">
        <f t="shared" ref="EA156:GL156" si="427">IF(EA164=1,EA110,0)</f>
        <v>0</v>
      </c>
      <c r="EB156" s="24">
        <f t="shared" si="427"/>
        <v>0</v>
      </c>
      <c r="EC156" s="24">
        <f t="shared" si="427"/>
        <v>0</v>
      </c>
      <c r="ED156" s="24">
        <f t="shared" si="427"/>
        <v>0</v>
      </c>
      <c r="EE156" s="24">
        <f t="shared" si="427"/>
        <v>0</v>
      </c>
      <c r="EF156" s="24">
        <f t="shared" si="427"/>
        <v>0</v>
      </c>
      <c r="EG156" s="24">
        <f t="shared" si="427"/>
        <v>0</v>
      </c>
      <c r="EH156" s="24">
        <f t="shared" si="427"/>
        <v>0</v>
      </c>
      <c r="EI156" s="24">
        <f t="shared" si="427"/>
        <v>0</v>
      </c>
      <c r="EJ156" s="24">
        <f t="shared" si="427"/>
        <v>0</v>
      </c>
      <c r="EK156" s="24">
        <f t="shared" si="427"/>
        <v>0</v>
      </c>
      <c r="EL156" s="24">
        <f t="shared" si="427"/>
        <v>0</v>
      </c>
      <c r="EM156" s="24">
        <f t="shared" si="427"/>
        <v>0</v>
      </c>
      <c r="EN156" s="24">
        <f t="shared" si="427"/>
        <v>0</v>
      </c>
      <c r="EO156" s="24">
        <f t="shared" si="427"/>
        <v>0</v>
      </c>
      <c r="EP156" s="24">
        <f t="shared" si="427"/>
        <v>0</v>
      </c>
      <c r="EQ156" s="24">
        <f t="shared" si="427"/>
        <v>0</v>
      </c>
      <c r="ER156" s="24">
        <f t="shared" si="427"/>
        <v>0</v>
      </c>
      <c r="ES156" s="24">
        <f t="shared" si="427"/>
        <v>0</v>
      </c>
      <c r="ET156" s="24">
        <f t="shared" si="427"/>
        <v>0</v>
      </c>
      <c r="EU156" s="24">
        <f t="shared" si="427"/>
        <v>0</v>
      </c>
      <c r="EV156" s="24">
        <f t="shared" si="427"/>
        <v>0</v>
      </c>
      <c r="EW156" s="24">
        <f t="shared" si="427"/>
        <v>0</v>
      </c>
      <c r="EX156" s="24">
        <f t="shared" si="427"/>
        <v>0</v>
      </c>
      <c r="EY156" s="24">
        <f t="shared" si="427"/>
        <v>0</v>
      </c>
      <c r="EZ156" s="24">
        <f t="shared" si="427"/>
        <v>0</v>
      </c>
      <c r="FA156" s="24">
        <f t="shared" si="427"/>
        <v>0</v>
      </c>
      <c r="FB156" s="24">
        <f t="shared" si="427"/>
        <v>0</v>
      </c>
      <c r="FC156" s="24">
        <f t="shared" si="427"/>
        <v>0</v>
      </c>
      <c r="FD156" s="24">
        <f t="shared" si="427"/>
        <v>0</v>
      </c>
      <c r="FE156" s="24">
        <f t="shared" si="427"/>
        <v>0</v>
      </c>
      <c r="FF156" s="24">
        <f t="shared" si="427"/>
        <v>0</v>
      </c>
      <c r="FG156" s="24">
        <f t="shared" si="427"/>
        <v>0</v>
      </c>
      <c r="FH156" s="24">
        <f t="shared" si="427"/>
        <v>0</v>
      </c>
      <c r="FI156" s="24">
        <f t="shared" si="427"/>
        <v>0</v>
      </c>
      <c r="FJ156" s="24">
        <f t="shared" si="427"/>
        <v>0</v>
      </c>
      <c r="FK156" s="24">
        <f t="shared" si="427"/>
        <v>0</v>
      </c>
      <c r="FL156" s="24">
        <f t="shared" si="427"/>
        <v>0</v>
      </c>
      <c r="FM156" s="24">
        <f t="shared" si="427"/>
        <v>0</v>
      </c>
      <c r="FN156" s="24">
        <f t="shared" si="427"/>
        <v>0</v>
      </c>
      <c r="FO156" s="24">
        <f t="shared" si="427"/>
        <v>0</v>
      </c>
      <c r="FP156" s="24">
        <f t="shared" si="427"/>
        <v>0</v>
      </c>
      <c r="FQ156" s="24">
        <f t="shared" si="427"/>
        <v>0</v>
      </c>
      <c r="FR156" s="24">
        <f t="shared" si="427"/>
        <v>0</v>
      </c>
      <c r="FS156" s="24">
        <f t="shared" si="427"/>
        <v>0</v>
      </c>
      <c r="FT156" s="24">
        <f t="shared" si="427"/>
        <v>0</v>
      </c>
      <c r="FU156" s="24">
        <f t="shared" si="427"/>
        <v>0</v>
      </c>
      <c r="FV156" s="24">
        <f t="shared" si="427"/>
        <v>0</v>
      </c>
      <c r="FW156" s="24">
        <f t="shared" si="427"/>
        <v>0</v>
      </c>
      <c r="FX156" s="24">
        <f t="shared" si="427"/>
        <v>0</v>
      </c>
      <c r="FY156" s="24">
        <f t="shared" si="427"/>
        <v>0</v>
      </c>
      <c r="FZ156" s="24">
        <f t="shared" si="427"/>
        <v>0</v>
      </c>
      <c r="GA156" s="24">
        <f t="shared" si="427"/>
        <v>0</v>
      </c>
      <c r="GB156" s="24">
        <f t="shared" si="427"/>
        <v>0</v>
      </c>
      <c r="GC156" s="24">
        <f t="shared" si="427"/>
        <v>0</v>
      </c>
      <c r="GD156" s="24">
        <f t="shared" si="427"/>
        <v>0</v>
      </c>
      <c r="GE156" s="24">
        <f t="shared" si="427"/>
        <v>0</v>
      </c>
      <c r="GF156" s="24">
        <f t="shared" si="427"/>
        <v>0</v>
      </c>
      <c r="GG156" s="24">
        <f t="shared" si="427"/>
        <v>0</v>
      </c>
      <c r="GH156" s="24">
        <f t="shared" si="427"/>
        <v>0</v>
      </c>
      <c r="GI156" s="24">
        <f t="shared" si="427"/>
        <v>0</v>
      </c>
      <c r="GJ156" s="24">
        <f t="shared" si="427"/>
        <v>0</v>
      </c>
      <c r="GK156" s="24">
        <f t="shared" si="427"/>
        <v>0</v>
      </c>
      <c r="GL156" s="24">
        <f t="shared" si="427"/>
        <v>0</v>
      </c>
      <c r="GM156" s="24">
        <f t="shared" ref="GM156:IR156" si="428">IF(GM164=1,GM110,0)</f>
        <v>0</v>
      </c>
      <c r="GN156" s="24">
        <f t="shared" si="428"/>
        <v>0</v>
      </c>
      <c r="GO156" s="24">
        <f t="shared" si="428"/>
        <v>0</v>
      </c>
      <c r="GP156" s="24">
        <f t="shared" si="428"/>
        <v>0</v>
      </c>
      <c r="GQ156" s="24">
        <f t="shared" si="428"/>
        <v>0</v>
      </c>
      <c r="GR156" s="24">
        <f t="shared" si="428"/>
        <v>0</v>
      </c>
      <c r="GS156" s="24">
        <f t="shared" si="428"/>
        <v>0</v>
      </c>
      <c r="GT156" s="24">
        <f t="shared" si="428"/>
        <v>0</v>
      </c>
      <c r="GU156" s="24">
        <f t="shared" si="428"/>
        <v>0</v>
      </c>
      <c r="GV156" s="24">
        <f t="shared" si="428"/>
        <v>0</v>
      </c>
      <c r="GW156" s="24">
        <f t="shared" si="428"/>
        <v>0</v>
      </c>
      <c r="GX156" s="24">
        <f t="shared" si="428"/>
        <v>0</v>
      </c>
      <c r="GY156" s="24">
        <f t="shared" si="428"/>
        <v>0</v>
      </c>
      <c r="GZ156" s="24">
        <f t="shared" si="428"/>
        <v>0</v>
      </c>
      <c r="HA156" s="24">
        <f t="shared" si="428"/>
        <v>0</v>
      </c>
      <c r="HB156" s="24">
        <f t="shared" si="428"/>
        <v>0</v>
      </c>
      <c r="HC156" s="24">
        <f t="shared" si="428"/>
        <v>0</v>
      </c>
      <c r="HD156" s="24">
        <f t="shared" si="428"/>
        <v>0</v>
      </c>
      <c r="HE156" s="24">
        <f t="shared" si="428"/>
        <v>0</v>
      </c>
      <c r="HF156" s="24">
        <f t="shared" si="428"/>
        <v>0</v>
      </c>
      <c r="HG156" s="24">
        <f t="shared" si="428"/>
        <v>0</v>
      </c>
      <c r="HH156" s="24">
        <f t="shared" si="428"/>
        <v>0</v>
      </c>
      <c r="HI156" s="24">
        <f t="shared" si="428"/>
        <v>0</v>
      </c>
      <c r="HJ156" s="24">
        <f t="shared" si="428"/>
        <v>0</v>
      </c>
      <c r="HK156" s="24">
        <f t="shared" si="428"/>
        <v>0</v>
      </c>
      <c r="HL156" s="24">
        <f t="shared" si="428"/>
        <v>0</v>
      </c>
      <c r="HM156" s="24">
        <f t="shared" si="428"/>
        <v>0</v>
      </c>
      <c r="HN156" s="24">
        <f t="shared" si="428"/>
        <v>0</v>
      </c>
      <c r="HO156" s="24">
        <f t="shared" si="428"/>
        <v>0</v>
      </c>
      <c r="HP156" s="24">
        <f t="shared" si="428"/>
        <v>0</v>
      </c>
      <c r="HQ156" s="24">
        <f t="shared" si="428"/>
        <v>0</v>
      </c>
      <c r="HR156" s="24">
        <f t="shared" si="428"/>
        <v>0</v>
      </c>
      <c r="HS156" s="24">
        <f t="shared" si="428"/>
        <v>0</v>
      </c>
      <c r="HT156" s="24">
        <f t="shared" si="428"/>
        <v>0</v>
      </c>
      <c r="HU156" s="24">
        <f t="shared" si="428"/>
        <v>0</v>
      </c>
      <c r="HV156" s="24">
        <f t="shared" si="428"/>
        <v>0</v>
      </c>
      <c r="HW156" s="24">
        <f t="shared" si="428"/>
        <v>0</v>
      </c>
      <c r="HX156" s="24">
        <f t="shared" si="428"/>
        <v>0</v>
      </c>
      <c r="HY156" s="24">
        <f t="shared" si="428"/>
        <v>0</v>
      </c>
      <c r="HZ156" s="24">
        <f t="shared" si="428"/>
        <v>0</v>
      </c>
      <c r="IA156" s="24">
        <f t="shared" si="428"/>
        <v>0</v>
      </c>
      <c r="IB156" s="24">
        <f t="shared" si="428"/>
        <v>0</v>
      </c>
      <c r="IC156" s="24">
        <f t="shared" si="428"/>
        <v>0</v>
      </c>
      <c r="ID156" s="24">
        <f t="shared" si="428"/>
        <v>0</v>
      </c>
      <c r="IE156" s="24">
        <f t="shared" si="428"/>
        <v>0</v>
      </c>
      <c r="IF156" s="24">
        <f t="shared" si="428"/>
        <v>0</v>
      </c>
      <c r="IG156" s="24">
        <f t="shared" si="428"/>
        <v>0</v>
      </c>
      <c r="IH156" s="24">
        <f t="shared" si="428"/>
        <v>0</v>
      </c>
      <c r="II156" s="24">
        <f t="shared" si="428"/>
        <v>0</v>
      </c>
      <c r="IJ156" s="24">
        <f t="shared" si="428"/>
        <v>0</v>
      </c>
      <c r="IK156" s="24">
        <f t="shared" si="428"/>
        <v>0</v>
      </c>
      <c r="IL156" s="24">
        <f t="shared" si="428"/>
        <v>0</v>
      </c>
      <c r="IM156" s="24">
        <f t="shared" si="428"/>
        <v>0</v>
      </c>
      <c r="IN156" s="24">
        <f t="shared" si="428"/>
        <v>0</v>
      </c>
      <c r="IO156" s="24">
        <f t="shared" si="428"/>
        <v>0</v>
      </c>
      <c r="IP156" s="24">
        <f t="shared" si="428"/>
        <v>0</v>
      </c>
      <c r="IQ156" s="24">
        <f t="shared" si="428"/>
        <v>0</v>
      </c>
      <c r="IR156" s="181">
        <f t="shared" si="428"/>
        <v>0</v>
      </c>
    </row>
    <row r="157" spans="1:252" s="7" customFormat="1" hidden="1" x14ac:dyDescent="0.25">
      <c r="A157" s="164"/>
      <c r="B157" s="53"/>
      <c r="C157" s="24">
        <f t="shared" ref="C157:BN157" si="429">IF(C164=1,C124,0)</f>
        <v>0</v>
      </c>
      <c r="D157" s="24">
        <f t="shared" si="429"/>
        <v>0</v>
      </c>
      <c r="E157" s="24">
        <f t="shared" si="429"/>
        <v>0</v>
      </c>
      <c r="F157" s="24">
        <f t="shared" si="429"/>
        <v>0</v>
      </c>
      <c r="G157" s="24">
        <f t="shared" si="429"/>
        <v>0</v>
      </c>
      <c r="H157" s="24">
        <f t="shared" si="429"/>
        <v>0</v>
      </c>
      <c r="I157" s="24">
        <f t="shared" si="429"/>
        <v>0</v>
      </c>
      <c r="J157" s="24">
        <f t="shared" si="429"/>
        <v>0</v>
      </c>
      <c r="K157" s="24">
        <f t="shared" si="429"/>
        <v>0</v>
      </c>
      <c r="L157" s="24">
        <f t="shared" si="429"/>
        <v>0</v>
      </c>
      <c r="M157" s="24">
        <f t="shared" si="429"/>
        <v>0</v>
      </c>
      <c r="N157" s="24">
        <f t="shared" si="429"/>
        <v>0</v>
      </c>
      <c r="O157" s="24">
        <f t="shared" si="429"/>
        <v>0</v>
      </c>
      <c r="P157" s="24">
        <f t="shared" si="429"/>
        <v>0</v>
      </c>
      <c r="Q157" s="24">
        <f t="shared" si="429"/>
        <v>0</v>
      </c>
      <c r="R157" s="24">
        <f t="shared" si="429"/>
        <v>0</v>
      </c>
      <c r="S157" s="24">
        <f t="shared" si="429"/>
        <v>0</v>
      </c>
      <c r="T157" s="24">
        <f t="shared" si="429"/>
        <v>0</v>
      </c>
      <c r="U157" s="24">
        <f t="shared" si="429"/>
        <v>0</v>
      </c>
      <c r="V157" s="24">
        <f t="shared" si="429"/>
        <v>0</v>
      </c>
      <c r="W157" s="24">
        <f t="shared" si="429"/>
        <v>0</v>
      </c>
      <c r="X157" s="24">
        <f t="shared" si="429"/>
        <v>0</v>
      </c>
      <c r="Y157" s="24">
        <f t="shared" si="429"/>
        <v>0</v>
      </c>
      <c r="Z157" s="24">
        <f t="shared" si="429"/>
        <v>0</v>
      </c>
      <c r="AA157" s="24">
        <f t="shared" si="429"/>
        <v>0</v>
      </c>
      <c r="AB157" s="24">
        <f t="shared" si="429"/>
        <v>0</v>
      </c>
      <c r="AC157" s="24">
        <f t="shared" si="429"/>
        <v>0</v>
      </c>
      <c r="AD157" s="24">
        <f t="shared" si="429"/>
        <v>0</v>
      </c>
      <c r="AE157" s="24">
        <f t="shared" si="429"/>
        <v>0</v>
      </c>
      <c r="AF157" s="24">
        <f t="shared" si="429"/>
        <v>0</v>
      </c>
      <c r="AG157" s="24">
        <f t="shared" si="429"/>
        <v>0</v>
      </c>
      <c r="AH157" s="24">
        <f t="shared" si="429"/>
        <v>0</v>
      </c>
      <c r="AI157" s="24">
        <f t="shared" si="429"/>
        <v>0</v>
      </c>
      <c r="AJ157" s="24">
        <f t="shared" si="429"/>
        <v>0</v>
      </c>
      <c r="AK157" s="24">
        <f t="shared" si="429"/>
        <v>0</v>
      </c>
      <c r="AL157" s="24">
        <f t="shared" si="429"/>
        <v>0</v>
      </c>
      <c r="AM157" s="24">
        <f t="shared" si="429"/>
        <v>0</v>
      </c>
      <c r="AN157" s="24">
        <f t="shared" si="429"/>
        <v>0</v>
      </c>
      <c r="AO157" s="24">
        <f t="shared" si="429"/>
        <v>0</v>
      </c>
      <c r="AP157" s="24">
        <f t="shared" si="429"/>
        <v>0</v>
      </c>
      <c r="AQ157" s="24">
        <f t="shared" si="429"/>
        <v>0</v>
      </c>
      <c r="AR157" s="24">
        <f t="shared" si="429"/>
        <v>0</v>
      </c>
      <c r="AS157" s="24">
        <f t="shared" si="429"/>
        <v>0</v>
      </c>
      <c r="AT157" s="24">
        <f t="shared" si="429"/>
        <v>0</v>
      </c>
      <c r="AU157" s="24">
        <f t="shared" si="429"/>
        <v>0</v>
      </c>
      <c r="AV157" s="24">
        <f t="shared" si="429"/>
        <v>0</v>
      </c>
      <c r="AW157" s="24">
        <f t="shared" si="429"/>
        <v>0</v>
      </c>
      <c r="AX157" s="24">
        <f t="shared" si="429"/>
        <v>0</v>
      </c>
      <c r="AY157" s="24">
        <f t="shared" si="429"/>
        <v>0</v>
      </c>
      <c r="AZ157" s="24">
        <f t="shared" si="429"/>
        <v>0</v>
      </c>
      <c r="BA157" s="24">
        <f t="shared" si="429"/>
        <v>0</v>
      </c>
      <c r="BB157" s="24">
        <f t="shared" si="429"/>
        <v>81.507305847320296</v>
      </c>
      <c r="BC157" s="24">
        <f t="shared" si="429"/>
        <v>0</v>
      </c>
      <c r="BD157" s="24">
        <f t="shared" si="429"/>
        <v>0</v>
      </c>
      <c r="BE157" s="24">
        <f t="shared" si="429"/>
        <v>0</v>
      </c>
      <c r="BF157" s="24">
        <f t="shared" si="429"/>
        <v>0</v>
      </c>
      <c r="BG157" s="24">
        <f t="shared" si="429"/>
        <v>0</v>
      </c>
      <c r="BH157" s="24">
        <f t="shared" si="429"/>
        <v>0</v>
      </c>
      <c r="BI157" s="24">
        <f t="shared" si="429"/>
        <v>0</v>
      </c>
      <c r="BJ157" s="24">
        <f t="shared" si="429"/>
        <v>0</v>
      </c>
      <c r="BK157" s="24">
        <f t="shared" si="429"/>
        <v>0</v>
      </c>
      <c r="BL157" s="24">
        <f t="shared" si="429"/>
        <v>0</v>
      </c>
      <c r="BM157" s="24">
        <f t="shared" si="429"/>
        <v>0</v>
      </c>
      <c r="BN157" s="24">
        <f t="shared" si="429"/>
        <v>0</v>
      </c>
      <c r="BO157" s="24">
        <f t="shared" ref="BO157:DZ157" si="430">IF(BO164=1,BO124,0)</f>
        <v>0</v>
      </c>
      <c r="BP157" s="24">
        <f t="shared" si="430"/>
        <v>0</v>
      </c>
      <c r="BQ157" s="24">
        <f t="shared" si="430"/>
        <v>0</v>
      </c>
      <c r="BR157" s="24">
        <f t="shared" si="430"/>
        <v>0</v>
      </c>
      <c r="BS157" s="24">
        <f t="shared" si="430"/>
        <v>0</v>
      </c>
      <c r="BT157" s="24">
        <f t="shared" si="430"/>
        <v>0</v>
      </c>
      <c r="BU157" s="24">
        <f t="shared" si="430"/>
        <v>0</v>
      </c>
      <c r="BV157" s="24">
        <f t="shared" si="430"/>
        <v>0</v>
      </c>
      <c r="BW157" s="24">
        <f t="shared" si="430"/>
        <v>0</v>
      </c>
      <c r="BX157" s="24">
        <f t="shared" si="430"/>
        <v>0</v>
      </c>
      <c r="BY157" s="24">
        <f t="shared" si="430"/>
        <v>0</v>
      </c>
      <c r="BZ157" s="24">
        <f t="shared" si="430"/>
        <v>0</v>
      </c>
      <c r="CA157" s="24">
        <f t="shared" si="430"/>
        <v>0</v>
      </c>
      <c r="CB157" s="24">
        <f t="shared" si="430"/>
        <v>0</v>
      </c>
      <c r="CC157" s="24">
        <f t="shared" si="430"/>
        <v>0</v>
      </c>
      <c r="CD157" s="24">
        <f t="shared" si="430"/>
        <v>0</v>
      </c>
      <c r="CE157" s="24">
        <f t="shared" si="430"/>
        <v>0</v>
      </c>
      <c r="CF157" s="24">
        <f t="shared" si="430"/>
        <v>0</v>
      </c>
      <c r="CG157" s="24">
        <f t="shared" si="430"/>
        <v>0</v>
      </c>
      <c r="CH157" s="24">
        <f t="shared" si="430"/>
        <v>0</v>
      </c>
      <c r="CI157" s="24">
        <f t="shared" si="430"/>
        <v>0</v>
      </c>
      <c r="CJ157" s="24">
        <f t="shared" si="430"/>
        <v>0</v>
      </c>
      <c r="CK157" s="24">
        <f t="shared" si="430"/>
        <v>0</v>
      </c>
      <c r="CL157" s="24">
        <f t="shared" si="430"/>
        <v>0</v>
      </c>
      <c r="CM157" s="24">
        <f t="shared" si="430"/>
        <v>0</v>
      </c>
      <c r="CN157" s="24">
        <f t="shared" si="430"/>
        <v>0</v>
      </c>
      <c r="CO157" s="24">
        <f t="shared" si="430"/>
        <v>0</v>
      </c>
      <c r="CP157" s="24">
        <f t="shared" si="430"/>
        <v>0</v>
      </c>
      <c r="CQ157" s="24">
        <f t="shared" si="430"/>
        <v>0</v>
      </c>
      <c r="CR157" s="24">
        <f t="shared" si="430"/>
        <v>0</v>
      </c>
      <c r="CS157" s="24">
        <f t="shared" si="430"/>
        <v>0</v>
      </c>
      <c r="CT157" s="24">
        <f t="shared" si="430"/>
        <v>0</v>
      </c>
      <c r="CU157" s="24">
        <f t="shared" si="430"/>
        <v>0</v>
      </c>
      <c r="CV157" s="24">
        <f t="shared" si="430"/>
        <v>0</v>
      </c>
      <c r="CW157" s="24">
        <f t="shared" si="430"/>
        <v>0</v>
      </c>
      <c r="CX157" s="24">
        <f t="shared" si="430"/>
        <v>0</v>
      </c>
      <c r="CY157" s="24">
        <f t="shared" si="430"/>
        <v>0</v>
      </c>
      <c r="CZ157" s="24">
        <f t="shared" si="430"/>
        <v>0</v>
      </c>
      <c r="DA157" s="24">
        <f t="shared" si="430"/>
        <v>0</v>
      </c>
      <c r="DB157" s="24">
        <f t="shared" si="430"/>
        <v>0</v>
      </c>
      <c r="DC157" s="24">
        <f t="shared" si="430"/>
        <v>0</v>
      </c>
      <c r="DD157" s="24">
        <f t="shared" si="430"/>
        <v>0</v>
      </c>
      <c r="DE157" s="24">
        <f t="shared" si="430"/>
        <v>0</v>
      </c>
      <c r="DF157" s="24">
        <f t="shared" si="430"/>
        <v>0</v>
      </c>
      <c r="DG157" s="24">
        <f t="shared" si="430"/>
        <v>0</v>
      </c>
      <c r="DH157" s="24">
        <f t="shared" si="430"/>
        <v>0</v>
      </c>
      <c r="DI157" s="24">
        <f t="shared" si="430"/>
        <v>0</v>
      </c>
      <c r="DJ157" s="24">
        <f t="shared" si="430"/>
        <v>0</v>
      </c>
      <c r="DK157" s="24">
        <f t="shared" si="430"/>
        <v>0</v>
      </c>
      <c r="DL157" s="24">
        <f t="shared" si="430"/>
        <v>0</v>
      </c>
      <c r="DM157" s="24">
        <f t="shared" si="430"/>
        <v>0</v>
      </c>
      <c r="DN157" s="24">
        <f t="shared" si="430"/>
        <v>0</v>
      </c>
      <c r="DO157" s="24">
        <f t="shared" si="430"/>
        <v>0</v>
      </c>
      <c r="DP157" s="24">
        <f t="shared" si="430"/>
        <v>0</v>
      </c>
      <c r="DQ157" s="24">
        <f t="shared" si="430"/>
        <v>0</v>
      </c>
      <c r="DR157" s="24">
        <f t="shared" si="430"/>
        <v>0</v>
      </c>
      <c r="DS157" s="24">
        <f t="shared" si="430"/>
        <v>0</v>
      </c>
      <c r="DT157" s="24">
        <f t="shared" si="430"/>
        <v>0</v>
      </c>
      <c r="DU157" s="24">
        <f t="shared" si="430"/>
        <v>0</v>
      </c>
      <c r="DV157" s="24">
        <f t="shared" si="430"/>
        <v>0</v>
      </c>
      <c r="DW157" s="24">
        <f t="shared" si="430"/>
        <v>0</v>
      </c>
      <c r="DX157" s="24">
        <f t="shared" si="430"/>
        <v>0</v>
      </c>
      <c r="DY157" s="24">
        <f t="shared" si="430"/>
        <v>0</v>
      </c>
      <c r="DZ157" s="24">
        <f t="shared" si="430"/>
        <v>0</v>
      </c>
      <c r="EA157" s="24">
        <f t="shared" ref="EA157:GL157" si="431">IF(EA164=1,EA124,0)</f>
        <v>0</v>
      </c>
      <c r="EB157" s="24">
        <f t="shared" si="431"/>
        <v>0</v>
      </c>
      <c r="EC157" s="24">
        <f t="shared" si="431"/>
        <v>0</v>
      </c>
      <c r="ED157" s="24">
        <f t="shared" si="431"/>
        <v>0</v>
      </c>
      <c r="EE157" s="24">
        <f t="shared" si="431"/>
        <v>0</v>
      </c>
      <c r="EF157" s="24">
        <f t="shared" si="431"/>
        <v>0</v>
      </c>
      <c r="EG157" s="24">
        <f t="shared" si="431"/>
        <v>0</v>
      </c>
      <c r="EH157" s="24">
        <f t="shared" si="431"/>
        <v>0</v>
      </c>
      <c r="EI157" s="24">
        <f t="shared" si="431"/>
        <v>0</v>
      </c>
      <c r="EJ157" s="24">
        <f t="shared" si="431"/>
        <v>0</v>
      </c>
      <c r="EK157" s="24">
        <f t="shared" si="431"/>
        <v>0</v>
      </c>
      <c r="EL157" s="24">
        <f t="shared" si="431"/>
        <v>0</v>
      </c>
      <c r="EM157" s="24">
        <f t="shared" si="431"/>
        <v>0</v>
      </c>
      <c r="EN157" s="24">
        <f t="shared" si="431"/>
        <v>0</v>
      </c>
      <c r="EO157" s="24">
        <f t="shared" si="431"/>
        <v>0</v>
      </c>
      <c r="EP157" s="24">
        <f t="shared" si="431"/>
        <v>0</v>
      </c>
      <c r="EQ157" s="24">
        <f t="shared" si="431"/>
        <v>0</v>
      </c>
      <c r="ER157" s="24">
        <f t="shared" si="431"/>
        <v>0</v>
      </c>
      <c r="ES157" s="24">
        <f t="shared" si="431"/>
        <v>0</v>
      </c>
      <c r="ET157" s="24">
        <f t="shared" si="431"/>
        <v>0</v>
      </c>
      <c r="EU157" s="24">
        <f t="shared" si="431"/>
        <v>0</v>
      </c>
      <c r="EV157" s="24">
        <f t="shared" si="431"/>
        <v>0</v>
      </c>
      <c r="EW157" s="24">
        <f t="shared" si="431"/>
        <v>0</v>
      </c>
      <c r="EX157" s="24">
        <f t="shared" si="431"/>
        <v>0</v>
      </c>
      <c r="EY157" s="24">
        <f t="shared" si="431"/>
        <v>0</v>
      </c>
      <c r="EZ157" s="24">
        <f t="shared" si="431"/>
        <v>0</v>
      </c>
      <c r="FA157" s="24">
        <f t="shared" si="431"/>
        <v>0</v>
      </c>
      <c r="FB157" s="24">
        <f t="shared" si="431"/>
        <v>0</v>
      </c>
      <c r="FC157" s="24">
        <f t="shared" si="431"/>
        <v>0</v>
      </c>
      <c r="FD157" s="24">
        <f t="shared" si="431"/>
        <v>0</v>
      </c>
      <c r="FE157" s="24">
        <f t="shared" si="431"/>
        <v>0</v>
      </c>
      <c r="FF157" s="24">
        <f t="shared" si="431"/>
        <v>0</v>
      </c>
      <c r="FG157" s="24">
        <f t="shared" si="431"/>
        <v>0</v>
      </c>
      <c r="FH157" s="24">
        <f t="shared" si="431"/>
        <v>0</v>
      </c>
      <c r="FI157" s="24">
        <f t="shared" si="431"/>
        <v>0</v>
      </c>
      <c r="FJ157" s="24">
        <f t="shared" si="431"/>
        <v>0</v>
      </c>
      <c r="FK157" s="24">
        <f t="shared" si="431"/>
        <v>0</v>
      </c>
      <c r="FL157" s="24">
        <f t="shared" si="431"/>
        <v>0</v>
      </c>
      <c r="FM157" s="24">
        <f t="shared" si="431"/>
        <v>0</v>
      </c>
      <c r="FN157" s="24">
        <f t="shared" si="431"/>
        <v>0</v>
      </c>
      <c r="FO157" s="24">
        <f t="shared" si="431"/>
        <v>0</v>
      </c>
      <c r="FP157" s="24">
        <f t="shared" si="431"/>
        <v>0</v>
      </c>
      <c r="FQ157" s="24">
        <f t="shared" si="431"/>
        <v>0</v>
      </c>
      <c r="FR157" s="24">
        <f t="shared" si="431"/>
        <v>0</v>
      </c>
      <c r="FS157" s="24">
        <f t="shared" si="431"/>
        <v>0</v>
      </c>
      <c r="FT157" s="24">
        <f t="shared" si="431"/>
        <v>0</v>
      </c>
      <c r="FU157" s="24">
        <f t="shared" si="431"/>
        <v>0</v>
      </c>
      <c r="FV157" s="24">
        <f t="shared" si="431"/>
        <v>0</v>
      </c>
      <c r="FW157" s="24">
        <f t="shared" si="431"/>
        <v>0</v>
      </c>
      <c r="FX157" s="24">
        <f t="shared" si="431"/>
        <v>0</v>
      </c>
      <c r="FY157" s="24">
        <f t="shared" si="431"/>
        <v>0</v>
      </c>
      <c r="FZ157" s="24">
        <f t="shared" si="431"/>
        <v>0</v>
      </c>
      <c r="GA157" s="24">
        <f t="shared" si="431"/>
        <v>0</v>
      </c>
      <c r="GB157" s="24">
        <f t="shared" si="431"/>
        <v>0</v>
      </c>
      <c r="GC157" s="24">
        <f t="shared" si="431"/>
        <v>0</v>
      </c>
      <c r="GD157" s="24">
        <f t="shared" si="431"/>
        <v>0</v>
      </c>
      <c r="GE157" s="24">
        <f t="shared" si="431"/>
        <v>0</v>
      </c>
      <c r="GF157" s="24">
        <f t="shared" si="431"/>
        <v>0</v>
      </c>
      <c r="GG157" s="24">
        <f t="shared" si="431"/>
        <v>0</v>
      </c>
      <c r="GH157" s="24">
        <f t="shared" si="431"/>
        <v>0</v>
      </c>
      <c r="GI157" s="24">
        <f t="shared" si="431"/>
        <v>0</v>
      </c>
      <c r="GJ157" s="24">
        <f t="shared" si="431"/>
        <v>0</v>
      </c>
      <c r="GK157" s="24">
        <f t="shared" si="431"/>
        <v>0</v>
      </c>
      <c r="GL157" s="24">
        <f t="shared" si="431"/>
        <v>0</v>
      </c>
      <c r="GM157" s="24">
        <f t="shared" ref="GM157:IR157" si="432">IF(GM164=1,GM124,0)</f>
        <v>0</v>
      </c>
      <c r="GN157" s="24">
        <f t="shared" si="432"/>
        <v>0</v>
      </c>
      <c r="GO157" s="24">
        <f t="shared" si="432"/>
        <v>0</v>
      </c>
      <c r="GP157" s="24">
        <f t="shared" si="432"/>
        <v>0</v>
      </c>
      <c r="GQ157" s="24">
        <f t="shared" si="432"/>
        <v>0</v>
      </c>
      <c r="GR157" s="24">
        <f t="shared" si="432"/>
        <v>0</v>
      </c>
      <c r="GS157" s="24">
        <f t="shared" si="432"/>
        <v>0</v>
      </c>
      <c r="GT157" s="24">
        <f t="shared" si="432"/>
        <v>0</v>
      </c>
      <c r="GU157" s="24">
        <f t="shared" si="432"/>
        <v>0</v>
      </c>
      <c r="GV157" s="24">
        <f t="shared" si="432"/>
        <v>0</v>
      </c>
      <c r="GW157" s="24">
        <f t="shared" si="432"/>
        <v>0</v>
      </c>
      <c r="GX157" s="24">
        <f t="shared" si="432"/>
        <v>0</v>
      </c>
      <c r="GY157" s="24">
        <f t="shared" si="432"/>
        <v>0</v>
      </c>
      <c r="GZ157" s="24">
        <f t="shared" si="432"/>
        <v>0</v>
      </c>
      <c r="HA157" s="24">
        <f t="shared" si="432"/>
        <v>0</v>
      </c>
      <c r="HB157" s="24">
        <f t="shared" si="432"/>
        <v>0</v>
      </c>
      <c r="HC157" s="24">
        <f t="shared" si="432"/>
        <v>0</v>
      </c>
      <c r="HD157" s="24">
        <f t="shared" si="432"/>
        <v>0</v>
      </c>
      <c r="HE157" s="24">
        <f t="shared" si="432"/>
        <v>0</v>
      </c>
      <c r="HF157" s="24">
        <f t="shared" si="432"/>
        <v>0</v>
      </c>
      <c r="HG157" s="24">
        <f t="shared" si="432"/>
        <v>0</v>
      </c>
      <c r="HH157" s="24">
        <f t="shared" si="432"/>
        <v>0</v>
      </c>
      <c r="HI157" s="24">
        <f t="shared" si="432"/>
        <v>0</v>
      </c>
      <c r="HJ157" s="24">
        <f t="shared" si="432"/>
        <v>0</v>
      </c>
      <c r="HK157" s="24">
        <f t="shared" si="432"/>
        <v>0</v>
      </c>
      <c r="HL157" s="24">
        <f t="shared" si="432"/>
        <v>0</v>
      </c>
      <c r="HM157" s="24">
        <f t="shared" si="432"/>
        <v>0</v>
      </c>
      <c r="HN157" s="24">
        <f t="shared" si="432"/>
        <v>0</v>
      </c>
      <c r="HO157" s="24">
        <f t="shared" si="432"/>
        <v>0</v>
      </c>
      <c r="HP157" s="24">
        <f t="shared" si="432"/>
        <v>0</v>
      </c>
      <c r="HQ157" s="24">
        <f t="shared" si="432"/>
        <v>0</v>
      </c>
      <c r="HR157" s="24">
        <f t="shared" si="432"/>
        <v>0</v>
      </c>
      <c r="HS157" s="24">
        <f t="shared" si="432"/>
        <v>0</v>
      </c>
      <c r="HT157" s="24">
        <f t="shared" si="432"/>
        <v>0</v>
      </c>
      <c r="HU157" s="24">
        <f t="shared" si="432"/>
        <v>0</v>
      </c>
      <c r="HV157" s="24">
        <f t="shared" si="432"/>
        <v>0</v>
      </c>
      <c r="HW157" s="24">
        <f t="shared" si="432"/>
        <v>0</v>
      </c>
      <c r="HX157" s="24">
        <f t="shared" si="432"/>
        <v>0</v>
      </c>
      <c r="HY157" s="24">
        <f t="shared" si="432"/>
        <v>0</v>
      </c>
      <c r="HZ157" s="24">
        <f t="shared" si="432"/>
        <v>0</v>
      </c>
      <c r="IA157" s="24">
        <f t="shared" si="432"/>
        <v>0</v>
      </c>
      <c r="IB157" s="24">
        <f t="shared" si="432"/>
        <v>0</v>
      </c>
      <c r="IC157" s="24">
        <f t="shared" si="432"/>
        <v>0</v>
      </c>
      <c r="ID157" s="24">
        <f t="shared" si="432"/>
        <v>0</v>
      </c>
      <c r="IE157" s="24">
        <f t="shared" si="432"/>
        <v>0</v>
      </c>
      <c r="IF157" s="24">
        <f t="shared" si="432"/>
        <v>0</v>
      </c>
      <c r="IG157" s="24">
        <f t="shared" si="432"/>
        <v>0</v>
      </c>
      <c r="IH157" s="24">
        <f t="shared" si="432"/>
        <v>0</v>
      </c>
      <c r="II157" s="24">
        <f t="shared" si="432"/>
        <v>0</v>
      </c>
      <c r="IJ157" s="24">
        <f t="shared" si="432"/>
        <v>0</v>
      </c>
      <c r="IK157" s="24">
        <f t="shared" si="432"/>
        <v>0</v>
      </c>
      <c r="IL157" s="24">
        <f t="shared" si="432"/>
        <v>0</v>
      </c>
      <c r="IM157" s="24">
        <f t="shared" si="432"/>
        <v>0</v>
      </c>
      <c r="IN157" s="24">
        <f t="shared" si="432"/>
        <v>0</v>
      </c>
      <c r="IO157" s="24">
        <f t="shared" si="432"/>
        <v>0</v>
      </c>
      <c r="IP157" s="24">
        <f t="shared" si="432"/>
        <v>0</v>
      </c>
      <c r="IQ157" s="24">
        <f t="shared" si="432"/>
        <v>0</v>
      </c>
      <c r="IR157" s="181">
        <f t="shared" si="432"/>
        <v>0</v>
      </c>
    </row>
    <row r="158" spans="1:252" s="7" customFormat="1" hidden="1" x14ac:dyDescent="0.25">
      <c r="A158" s="164"/>
      <c r="B158" s="53"/>
      <c r="C158" s="24">
        <f t="shared" ref="C158:BN158" si="433">IF(C166=1,C118,0)</f>
        <v>0</v>
      </c>
      <c r="D158" s="24">
        <f t="shared" si="433"/>
        <v>0</v>
      </c>
      <c r="E158" s="24">
        <f t="shared" si="433"/>
        <v>0</v>
      </c>
      <c r="F158" s="24">
        <f t="shared" si="433"/>
        <v>0</v>
      </c>
      <c r="G158" s="24">
        <f t="shared" si="433"/>
        <v>0</v>
      </c>
      <c r="H158" s="24">
        <f t="shared" si="433"/>
        <v>0</v>
      </c>
      <c r="I158" s="24">
        <f t="shared" si="433"/>
        <v>0</v>
      </c>
      <c r="J158" s="24">
        <f t="shared" si="433"/>
        <v>0</v>
      </c>
      <c r="K158" s="24">
        <f t="shared" si="433"/>
        <v>0</v>
      </c>
      <c r="L158" s="24">
        <f t="shared" si="433"/>
        <v>0</v>
      </c>
      <c r="M158" s="24">
        <f t="shared" si="433"/>
        <v>0</v>
      </c>
      <c r="N158" s="24">
        <f t="shared" si="433"/>
        <v>0</v>
      </c>
      <c r="O158" s="24">
        <f t="shared" si="433"/>
        <v>0</v>
      </c>
      <c r="P158" s="24">
        <f t="shared" si="433"/>
        <v>0</v>
      </c>
      <c r="Q158" s="24">
        <f t="shared" si="433"/>
        <v>0</v>
      </c>
      <c r="R158" s="24">
        <f t="shared" si="433"/>
        <v>0</v>
      </c>
      <c r="S158" s="24">
        <f t="shared" si="433"/>
        <v>0</v>
      </c>
      <c r="T158" s="24">
        <f t="shared" si="433"/>
        <v>0</v>
      </c>
      <c r="U158" s="24">
        <f t="shared" si="433"/>
        <v>0</v>
      </c>
      <c r="V158" s="24">
        <f t="shared" si="433"/>
        <v>0</v>
      </c>
      <c r="W158" s="24">
        <f t="shared" si="433"/>
        <v>0</v>
      </c>
      <c r="X158" s="24">
        <f t="shared" si="433"/>
        <v>0</v>
      </c>
      <c r="Y158" s="24">
        <f t="shared" si="433"/>
        <v>0</v>
      </c>
      <c r="Z158" s="24">
        <f t="shared" si="433"/>
        <v>0</v>
      </c>
      <c r="AA158" s="24">
        <f t="shared" si="433"/>
        <v>0</v>
      </c>
      <c r="AB158" s="24">
        <f t="shared" si="433"/>
        <v>0</v>
      </c>
      <c r="AC158" s="24">
        <f t="shared" si="433"/>
        <v>0</v>
      </c>
      <c r="AD158" s="24">
        <f t="shared" si="433"/>
        <v>0</v>
      </c>
      <c r="AE158" s="24">
        <f t="shared" si="433"/>
        <v>0</v>
      </c>
      <c r="AF158" s="24">
        <f t="shared" si="433"/>
        <v>0</v>
      </c>
      <c r="AG158" s="24">
        <f t="shared" si="433"/>
        <v>0</v>
      </c>
      <c r="AH158" s="24">
        <f t="shared" si="433"/>
        <v>0</v>
      </c>
      <c r="AI158" s="24">
        <f t="shared" si="433"/>
        <v>0</v>
      </c>
      <c r="AJ158" s="24">
        <f t="shared" si="433"/>
        <v>0</v>
      </c>
      <c r="AK158" s="24">
        <f t="shared" si="433"/>
        <v>0</v>
      </c>
      <c r="AL158" s="24">
        <f t="shared" si="433"/>
        <v>0</v>
      </c>
      <c r="AM158" s="24">
        <f t="shared" si="433"/>
        <v>0</v>
      </c>
      <c r="AN158" s="24">
        <f t="shared" si="433"/>
        <v>0</v>
      </c>
      <c r="AO158" s="24">
        <f t="shared" si="433"/>
        <v>0</v>
      </c>
      <c r="AP158" s="24">
        <f t="shared" si="433"/>
        <v>0</v>
      </c>
      <c r="AQ158" s="24">
        <f t="shared" si="433"/>
        <v>0</v>
      </c>
      <c r="AR158" s="24">
        <f t="shared" si="433"/>
        <v>0</v>
      </c>
      <c r="AS158" s="24">
        <f t="shared" si="433"/>
        <v>0</v>
      </c>
      <c r="AT158" s="24">
        <f t="shared" si="433"/>
        <v>0</v>
      </c>
      <c r="AU158" s="24">
        <f t="shared" si="433"/>
        <v>0</v>
      </c>
      <c r="AV158" s="24">
        <f t="shared" si="433"/>
        <v>0</v>
      </c>
      <c r="AW158" s="24">
        <f t="shared" si="433"/>
        <v>0</v>
      </c>
      <c r="AX158" s="24">
        <f t="shared" si="433"/>
        <v>0</v>
      </c>
      <c r="AY158" s="24">
        <f t="shared" si="433"/>
        <v>0</v>
      </c>
      <c r="AZ158" s="24">
        <f t="shared" si="433"/>
        <v>0</v>
      </c>
      <c r="BA158" s="24">
        <f t="shared" si="433"/>
        <v>0</v>
      </c>
      <c r="BB158" s="24">
        <f t="shared" si="433"/>
        <v>0</v>
      </c>
      <c r="BC158" s="24">
        <f t="shared" si="433"/>
        <v>0</v>
      </c>
      <c r="BD158" s="24">
        <f t="shared" si="433"/>
        <v>0</v>
      </c>
      <c r="BE158" s="24">
        <f t="shared" si="433"/>
        <v>0</v>
      </c>
      <c r="BF158" s="24">
        <f t="shared" si="433"/>
        <v>0</v>
      </c>
      <c r="BG158" s="24">
        <f t="shared" si="433"/>
        <v>0</v>
      </c>
      <c r="BH158" s="24">
        <f t="shared" si="433"/>
        <v>0</v>
      </c>
      <c r="BI158" s="24">
        <f t="shared" si="433"/>
        <v>0</v>
      </c>
      <c r="BJ158" s="24">
        <f t="shared" si="433"/>
        <v>0</v>
      </c>
      <c r="BK158" s="24">
        <f t="shared" si="433"/>
        <v>0</v>
      </c>
      <c r="BL158" s="24">
        <f t="shared" si="433"/>
        <v>0</v>
      </c>
      <c r="BM158" s="24">
        <f t="shared" si="433"/>
        <v>0</v>
      </c>
      <c r="BN158" s="24">
        <f t="shared" si="433"/>
        <v>0</v>
      </c>
      <c r="BO158" s="24">
        <f t="shared" ref="BO158:DZ158" si="434">IF(BO166=1,BO118,0)</f>
        <v>0</v>
      </c>
      <c r="BP158" s="24">
        <f t="shared" si="434"/>
        <v>0</v>
      </c>
      <c r="BQ158" s="24">
        <f t="shared" si="434"/>
        <v>0</v>
      </c>
      <c r="BR158" s="24">
        <f t="shared" si="434"/>
        <v>0</v>
      </c>
      <c r="BS158" s="24">
        <f t="shared" si="434"/>
        <v>0</v>
      </c>
      <c r="BT158" s="24">
        <f t="shared" si="434"/>
        <v>0</v>
      </c>
      <c r="BU158" s="24">
        <f t="shared" si="434"/>
        <v>0</v>
      </c>
      <c r="BV158" s="24">
        <f t="shared" si="434"/>
        <v>0</v>
      </c>
      <c r="BW158" s="24">
        <f t="shared" si="434"/>
        <v>0</v>
      </c>
      <c r="BX158" s="24">
        <f t="shared" si="434"/>
        <v>0</v>
      </c>
      <c r="BY158" s="24">
        <f t="shared" si="434"/>
        <v>0</v>
      </c>
      <c r="BZ158" s="24">
        <f t="shared" si="434"/>
        <v>0</v>
      </c>
      <c r="CA158" s="24">
        <f t="shared" si="434"/>
        <v>0</v>
      </c>
      <c r="CB158" s="24">
        <f t="shared" si="434"/>
        <v>0</v>
      </c>
      <c r="CC158" s="24">
        <f t="shared" si="434"/>
        <v>0</v>
      </c>
      <c r="CD158" s="24">
        <f t="shared" si="434"/>
        <v>0</v>
      </c>
      <c r="CE158" s="24">
        <f t="shared" si="434"/>
        <v>0</v>
      </c>
      <c r="CF158" s="24">
        <f t="shared" si="434"/>
        <v>0</v>
      </c>
      <c r="CG158" s="24">
        <f t="shared" si="434"/>
        <v>0</v>
      </c>
      <c r="CH158" s="24">
        <f t="shared" si="434"/>
        <v>0</v>
      </c>
      <c r="CI158" s="24">
        <f t="shared" si="434"/>
        <v>0</v>
      </c>
      <c r="CJ158" s="24">
        <f t="shared" si="434"/>
        <v>0</v>
      </c>
      <c r="CK158" s="24">
        <f t="shared" si="434"/>
        <v>0</v>
      </c>
      <c r="CL158" s="24">
        <f t="shared" si="434"/>
        <v>0</v>
      </c>
      <c r="CM158" s="24">
        <f t="shared" si="434"/>
        <v>0</v>
      </c>
      <c r="CN158" s="24">
        <f t="shared" si="434"/>
        <v>0</v>
      </c>
      <c r="CO158" s="24">
        <f t="shared" si="434"/>
        <v>0</v>
      </c>
      <c r="CP158" s="24">
        <f t="shared" si="434"/>
        <v>0</v>
      </c>
      <c r="CQ158" s="24">
        <f t="shared" si="434"/>
        <v>0</v>
      </c>
      <c r="CR158" s="24">
        <f t="shared" si="434"/>
        <v>0</v>
      </c>
      <c r="CS158" s="24">
        <f t="shared" si="434"/>
        <v>0</v>
      </c>
      <c r="CT158" s="24">
        <f t="shared" si="434"/>
        <v>0</v>
      </c>
      <c r="CU158" s="24">
        <f t="shared" si="434"/>
        <v>0</v>
      </c>
      <c r="CV158" s="24">
        <f t="shared" si="434"/>
        <v>0</v>
      </c>
      <c r="CW158" s="24">
        <f t="shared" si="434"/>
        <v>0</v>
      </c>
      <c r="CX158" s="24">
        <f t="shared" si="434"/>
        <v>0</v>
      </c>
      <c r="CY158" s="24">
        <f t="shared" si="434"/>
        <v>0</v>
      </c>
      <c r="CZ158" s="24">
        <f t="shared" si="434"/>
        <v>0</v>
      </c>
      <c r="DA158" s="24">
        <f t="shared" si="434"/>
        <v>0</v>
      </c>
      <c r="DB158" s="24">
        <f t="shared" si="434"/>
        <v>0</v>
      </c>
      <c r="DC158" s="24">
        <f t="shared" si="434"/>
        <v>0</v>
      </c>
      <c r="DD158" s="24">
        <f t="shared" si="434"/>
        <v>0</v>
      </c>
      <c r="DE158" s="24">
        <f t="shared" si="434"/>
        <v>0</v>
      </c>
      <c r="DF158" s="24">
        <f t="shared" si="434"/>
        <v>0</v>
      </c>
      <c r="DG158" s="24">
        <f t="shared" si="434"/>
        <v>0</v>
      </c>
      <c r="DH158" s="24">
        <f t="shared" si="434"/>
        <v>0</v>
      </c>
      <c r="DI158" s="24">
        <f t="shared" si="434"/>
        <v>0</v>
      </c>
      <c r="DJ158" s="24">
        <f t="shared" si="434"/>
        <v>0</v>
      </c>
      <c r="DK158" s="24">
        <f t="shared" si="434"/>
        <v>0</v>
      </c>
      <c r="DL158" s="24">
        <f t="shared" si="434"/>
        <v>0</v>
      </c>
      <c r="DM158" s="24">
        <f t="shared" si="434"/>
        <v>0</v>
      </c>
      <c r="DN158" s="24">
        <f t="shared" si="434"/>
        <v>0</v>
      </c>
      <c r="DO158" s="24">
        <f t="shared" si="434"/>
        <v>0</v>
      </c>
      <c r="DP158" s="24">
        <f t="shared" si="434"/>
        <v>0</v>
      </c>
      <c r="DQ158" s="24">
        <f t="shared" si="434"/>
        <v>0</v>
      </c>
      <c r="DR158" s="24">
        <f t="shared" si="434"/>
        <v>0</v>
      </c>
      <c r="DS158" s="24">
        <f t="shared" si="434"/>
        <v>0</v>
      </c>
      <c r="DT158" s="24">
        <f t="shared" si="434"/>
        <v>0</v>
      </c>
      <c r="DU158" s="24">
        <f t="shared" si="434"/>
        <v>0</v>
      </c>
      <c r="DV158" s="24">
        <f t="shared" si="434"/>
        <v>0</v>
      </c>
      <c r="DW158" s="24">
        <f t="shared" si="434"/>
        <v>0</v>
      </c>
      <c r="DX158" s="24">
        <f t="shared" si="434"/>
        <v>0</v>
      </c>
      <c r="DY158" s="24">
        <f t="shared" si="434"/>
        <v>0</v>
      </c>
      <c r="DZ158" s="24">
        <f t="shared" si="434"/>
        <v>0</v>
      </c>
      <c r="EA158" s="24">
        <f t="shared" ref="EA158:GL158" si="435">IF(EA166=1,EA118,0)</f>
        <v>0</v>
      </c>
      <c r="EB158" s="24">
        <f t="shared" si="435"/>
        <v>0</v>
      </c>
      <c r="EC158" s="24">
        <f t="shared" si="435"/>
        <v>0</v>
      </c>
      <c r="ED158" s="24">
        <f t="shared" si="435"/>
        <v>0</v>
      </c>
      <c r="EE158" s="24">
        <f t="shared" si="435"/>
        <v>0</v>
      </c>
      <c r="EF158" s="24">
        <f t="shared" si="435"/>
        <v>0</v>
      </c>
      <c r="EG158" s="24">
        <f t="shared" si="435"/>
        <v>27520.333871458715</v>
      </c>
      <c r="EH158" s="24">
        <f t="shared" si="435"/>
        <v>0</v>
      </c>
      <c r="EI158" s="24">
        <f t="shared" si="435"/>
        <v>0</v>
      </c>
      <c r="EJ158" s="24">
        <f t="shared" si="435"/>
        <v>0</v>
      </c>
      <c r="EK158" s="24">
        <f t="shared" si="435"/>
        <v>0</v>
      </c>
      <c r="EL158" s="24">
        <f t="shared" si="435"/>
        <v>0</v>
      </c>
      <c r="EM158" s="24">
        <f t="shared" si="435"/>
        <v>0</v>
      </c>
      <c r="EN158" s="24">
        <f t="shared" si="435"/>
        <v>0</v>
      </c>
      <c r="EO158" s="24">
        <f t="shared" si="435"/>
        <v>0</v>
      </c>
      <c r="EP158" s="24">
        <f t="shared" si="435"/>
        <v>0</v>
      </c>
      <c r="EQ158" s="24">
        <f t="shared" si="435"/>
        <v>0</v>
      </c>
      <c r="ER158" s="24">
        <f t="shared" si="435"/>
        <v>0</v>
      </c>
      <c r="ES158" s="24">
        <f t="shared" si="435"/>
        <v>0</v>
      </c>
      <c r="ET158" s="24">
        <f t="shared" si="435"/>
        <v>0</v>
      </c>
      <c r="EU158" s="24">
        <f t="shared" si="435"/>
        <v>0</v>
      </c>
      <c r="EV158" s="24">
        <f t="shared" si="435"/>
        <v>0</v>
      </c>
      <c r="EW158" s="24">
        <f t="shared" si="435"/>
        <v>0</v>
      </c>
      <c r="EX158" s="24">
        <f t="shared" si="435"/>
        <v>0</v>
      </c>
      <c r="EY158" s="24">
        <f t="shared" si="435"/>
        <v>0</v>
      </c>
      <c r="EZ158" s="24">
        <f t="shared" si="435"/>
        <v>0</v>
      </c>
      <c r="FA158" s="24">
        <f t="shared" si="435"/>
        <v>0</v>
      </c>
      <c r="FB158" s="24">
        <f t="shared" si="435"/>
        <v>0</v>
      </c>
      <c r="FC158" s="24">
        <f t="shared" si="435"/>
        <v>0</v>
      </c>
      <c r="FD158" s="24">
        <f t="shared" si="435"/>
        <v>0</v>
      </c>
      <c r="FE158" s="24">
        <f t="shared" si="435"/>
        <v>0</v>
      </c>
      <c r="FF158" s="24">
        <f t="shared" si="435"/>
        <v>0</v>
      </c>
      <c r="FG158" s="24">
        <f t="shared" si="435"/>
        <v>0</v>
      </c>
      <c r="FH158" s="24">
        <f t="shared" si="435"/>
        <v>0</v>
      </c>
      <c r="FI158" s="24">
        <f t="shared" si="435"/>
        <v>0</v>
      </c>
      <c r="FJ158" s="24">
        <f t="shared" si="435"/>
        <v>0</v>
      </c>
      <c r="FK158" s="24">
        <f t="shared" si="435"/>
        <v>0</v>
      </c>
      <c r="FL158" s="24">
        <f t="shared" si="435"/>
        <v>0</v>
      </c>
      <c r="FM158" s="24">
        <f t="shared" si="435"/>
        <v>0</v>
      </c>
      <c r="FN158" s="24">
        <f t="shared" si="435"/>
        <v>0</v>
      </c>
      <c r="FO158" s="24">
        <f t="shared" si="435"/>
        <v>0</v>
      </c>
      <c r="FP158" s="24">
        <f t="shared" si="435"/>
        <v>0</v>
      </c>
      <c r="FQ158" s="24">
        <f t="shared" si="435"/>
        <v>0</v>
      </c>
      <c r="FR158" s="24">
        <f t="shared" si="435"/>
        <v>0</v>
      </c>
      <c r="FS158" s="24">
        <f t="shared" si="435"/>
        <v>0</v>
      </c>
      <c r="FT158" s="24">
        <f t="shared" si="435"/>
        <v>0</v>
      </c>
      <c r="FU158" s="24">
        <f t="shared" si="435"/>
        <v>0</v>
      </c>
      <c r="FV158" s="24">
        <f t="shared" si="435"/>
        <v>0</v>
      </c>
      <c r="FW158" s="24">
        <f t="shared" si="435"/>
        <v>0</v>
      </c>
      <c r="FX158" s="24">
        <f t="shared" si="435"/>
        <v>0</v>
      </c>
      <c r="FY158" s="24">
        <f t="shared" si="435"/>
        <v>0</v>
      </c>
      <c r="FZ158" s="24">
        <f t="shared" si="435"/>
        <v>0</v>
      </c>
      <c r="GA158" s="24">
        <f t="shared" si="435"/>
        <v>0</v>
      </c>
      <c r="GB158" s="24">
        <f t="shared" si="435"/>
        <v>0</v>
      </c>
      <c r="GC158" s="24">
        <f t="shared" si="435"/>
        <v>0</v>
      </c>
      <c r="GD158" s="24">
        <f t="shared" si="435"/>
        <v>0</v>
      </c>
      <c r="GE158" s="24">
        <f t="shared" si="435"/>
        <v>0</v>
      </c>
      <c r="GF158" s="24">
        <f t="shared" si="435"/>
        <v>0</v>
      </c>
      <c r="GG158" s="24">
        <f t="shared" si="435"/>
        <v>0</v>
      </c>
      <c r="GH158" s="24">
        <f t="shared" si="435"/>
        <v>0</v>
      </c>
      <c r="GI158" s="24">
        <f t="shared" si="435"/>
        <v>0</v>
      </c>
      <c r="GJ158" s="24">
        <f t="shared" si="435"/>
        <v>0</v>
      </c>
      <c r="GK158" s="24">
        <f t="shared" si="435"/>
        <v>0</v>
      </c>
      <c r="GL158" s="24">
        <f t="shared" si="435"/>
        <v>0</v>
      </c>
      <c r="GM158" s="24">
        <f t="shared" ref="GM158:IR158" si="436">IF(GM166=1,GM118,0)</f>
        <v>0</v>
      </c>
      <c r="GN158" s="24">
        <f t="shared" si="436"/>
        <v>0</v>
      </c>
      <c r="GO158" s="24">
        <f t="shared" si="436"/>
        <v>0</v>
      </c>
      <c r="GP158" s="24">
        <f t="shared" si="436"/>
        <v>0</v>
      </c>
      <c r="GQ158" s="24">
        <f t="shared" si="436"/>
        <v>0</v>
      </c>
      <c r="GR158" s="24">
        <f t="shared" si="436"/>
        <v>0</v>
      </c>
      <c r="GS158" s="24">
        <f t="shared" si="436"/>
        <v>0</v>
      </c>
      <c r="GT158" s="24">
        <f t="shared" si="436"/>
        <v>0</v>
      </c>
      <c r="GU158" s="24">
        <f t="shared" si="436"/>
        <v>0</v>
      </c>
      <c r="GV158" s="24">
        <f t="shared" si="436"/>
        <v>0</v>
      </c>
      <c r="GW158" s="24">
        <f t="shared" si="436"/>
        <v>0</v>
      </c>
      <c r="GX158" s="24">
        <f t="shared" si="436"/>
        <v>0</v>
      </c>
      <c r="GY158" s="24">
        <f t="shared" si="436"/>
        <v>0</v>
      </c>
      <c r="GZ158" s="24">
        <f t="shared" si="436"/>
        <v>0</v>
      </c>
      <c r="HA158" s="24">
        <f t="shared" si="436"/>
        <v>0</v>
      </c>
      <c r="HB158" s="24">
        <f t="shared" si="436"/>
        <v>0</v>
      </c>
      <c r="HC158" s="24">
        <f t="shared" si="436"/>
        <v>0</v>
      </c>
      <c r="HD158" s="24">
        <f t="shared" si="436"/>
        <v>0</v>
      </c>
      <c r="HE158" s="24">
        <f t="shared" si="436"/>
        <v>0</v>
      </c>
      <c r="HF158" s="24">
        <f t="shared" si="436"/>
        <v>0</v>
      </c>
      <c r="HG158" s="24">
        <f t="shared" si="436"/>
        <v>0</v>
      </c>
      <c r="HH158" s="24">
        <f t="shared" si="436"/>
        <v>0</v>
      </c>
      <c r="HI158" s="24">
        <f t="shared" si="436"/>
        <v>0</v>
      </c>
      <c r="HJ158" s="24">
        <f t="shared" si="436"/>
        <v>0</v>
      </c>
      <c r="HK158" s="24">
        <f t="shared" si="436"/>
        <v>0</v>
      </c>
      <c r="HL158" s="24">
        <f t="shared" si="436"/>
        <v>0</v>
      </c>
      <c r="HM158" s="24">
        <f t="shared" si="436"/>
        <v>0</v>
      </c>
      <c r="HN158" s="24">
        <f t="shared" si="436"/>
        <v>0</v>
      </c>
      <c r="HO158" s="24">
        <f t="shared" si="436"/>
        <v>0</v>
      </c>
      <c r="HP158" s="24">
        <f t="shared" si="436"/>
        <v>0</v>
      </c>
      <c r="HQ158" s="24">
        <f t="shared" si="436"/>
        <v>0</v>
      </c>
      <c r="HR158" s="24">
        <f t="shared" si="436"/>
        <v>0</v>
      </c>
      <c r="HS158" s="24">
        <f t="shared" si="436"/>
        <v>0</v>
      </c>
      <c r="HT158" s="24">
        <f t="shared" si="436"/>
        <v>0</v>
      </c>
      <c r="HU158" s="24">
        <f t="shared" si="436"/>
        <v>0</v>
      </c>
      <c r="HV158" s="24">
        <f t="shared" si="436"/>
        <v>0</v>
      </c>
      <c r="HW158" s="24">
        <f t="shared" si="436"/>
        <v>0</v>
      </c>
      <c r="HX158" s="24">
        <f t="shared" si="436"/>
        <v>0</v>
      </c>
      <c r="HY158" s="24">
        <f t="shared" si="436"/>
        <v>0</v>
      </c>
      <c r="HZ158" s="24">
        <f t="shared" si="436"/>
        <v>0</v>
      </c>
      <c r="IA158" s="24">
        <f t="shared" si="436"/>
        <v>0</v>
      </c>
      <c r="IB158" s="24">
        <f t="shared" si="436"/>
        <v>0</v>
      </c>
      <c r="IC158" s="24">
        <f t="shared" si="436"/>
        <v>0</v>
      </c>
      <c r="ID158" s="24">
        <f t="shared" si="436"/>
        <v>0</v>
      </c>
      <c r="IE158" s="24">
        <f t="shared" si="436"/>
        <v>0</v>
      </c>
      <c r="IF158" s="24">
        <f t="shared" si="436"/>
        <v>0</v>
      </c>
      <c r="IG158" s="24">
        <f t="shared" si="436"/>
        <v>0</v>
      </c>
      <c r="IH158" s="24">
        <f t="shared" si="436"/>
        <v>0</v>
      </c>
      <c r="II158" s="24">
        <f t="shared" si="436"/>
        <v>0</v>
      </c>
      <c r="IJ158" s="24">
        <f t="shared" si="436"/>
        <v>0</v>
      </c>
      <c r="IK158" s="24">
        <f t="shared" si="436"/>
        <v>0</v>
      </c>
      <c r="IL158" s="24">
        <f t="shared" si="436"/>
        <v>0</v>
      </c>
      <c r="IM158" s="24">
        <f t="shared" si="436"/>
        <v>0</v>
      </c>
      <c r="IN158" s="24">
        <f t="shared" si="436"/>
        <v>0</v>
      </c>
      <c r="IO158" s="24">
        <f t="shared" si="436"/>
        <v>0</v>
      </c>
      <c r="IP158" s="24">
        <f t="shared" si="436"/>
        <v>0</v>
      </c>
      <c r="IQ158" s="24">
        <f t="shared" si="436"/>
        <v>0</v>
      </c>
      <c r="IR158" s="181">
        <f t="shared" si="436"/>
        <v>0</v>
      </c>
    </row>
    <row r="159" spans="1:252" s="7" customFormat="1" hidden="1" x14ac:dyDescent="0.25">
      <c r="A159" s="164"/>
      <c r="B159" s="53"/>
      <c r="C159" s="24">
        <f t="shared" ref="C159:BN159" si="437">IF(C166=1,C107,0)</f>
        <v>0</v>
      </c>
      <c r="D159" s="24">
        <f t="shared" si="437"/>
        <v>0</v>
      </c>
      <c r="E159" s="24">
        <f t="shared" si="437"/>
        <v>0</v>
      </c>
      <c r="F159" s="24">
        <f t="shared" si="437"/>
        <v>0</v>
      </c>
      <c r="G159" s="24">
        <f t="shared" si="437"/>
        <v>0</v>
      </c>
      <c r="H159" s="24">
        <f t="shared" si="437"/>
        <v>0</v>
      </c>
      <c r="I159" s="24">
        <f t="shared" si="437"/>
        <v>0</v>
      </c>
      <c r="J159" s="24">
        <f t="shared" si="437"/>
        <v>0</v>
      </c>
      <c r="K159" s="24">
        <f t="shared" si="437"/>
        <v>0</v>
      </c>
      <c r="L159" s="24">
        <f t="shared" si="437"/>
        <v>0</v>
      </c>
      <c r="M159" s="24">
        <f t="shared" si="437"/>
        <v>0</v>
      </c>
      <c r="N159" s="24">
        <f t="shared" si="437"/>
        <v>0</v>
      </c>
      <c r="O159" s="24">
        <f t="shared" si="437"/>
        <v>0</v>
      </c>
      <c r="P159" s="24">
        <f t="shared" si="437"/>
        <v>0</v>
      </c>
      <c r="Q159" s="24">
        <f t="shared" si="437"/>
        <v>0</v>
      </c>
      <c r="R159" s="24">
        <f t="shared" si="437"/>
        <v>0</v>
      </c>
      <c r="S159" s="24">
        <f t="shared" si="437"/>
        <v>0</v>
      </c>
      <c r="T159" s="24">
        <f t="shared" si="437"/>
        <v>0</v>
      </c>
      <c r="U159" s="24">
        <f t="shared" si="437"/>
        <v>0</v>
      </c>
      <c r="V159" s="24">
        <f t="shared" si="437"/>
        <v>0</v>
      </c>
      <c r="W159" s="24">
        <f t="shared" si="437"/>
        <v>0</v>
      </c>
      <c r="X159" s="24">
        <f t="shared" si="437"/>
        <v>0</v>
      </c>
      <c r="Y159" s="24">
        <f t="shared" si="437"/>
        <v>0</v>
      </c>
      <c r="Z159" s="24">
        <f t="shared" si="437"/>
        <v>0</v>
      </c>
      <c r="AA159" s="24">
        <f t="shared" si="437"/>
        <v>0</v>
      </c>
      <c r="AB159" s="24">
        <f t="shared" si="437"/>
        <v>0</v>
      </c>
      <c r="AC159" s="24">
        <f t="shared" si="437"/>
        <v>0</v>
      </c>
      <c r="AD159" s="24">
        <f t="shared" si="437"/>
        <v>0</v>
      </c>
      <c r="AE159" s="24">
        <f t="shared" si="437"/>
        <v>0</v>
      </c>
      <c r="AF159" s="24">
        <f t="shared" si="437"/>
        <v>0</v>
      </c>
      <c r="AG159" s="24">
        <f t="shared" si="437"/>
        <v>0</v>
      </c>
      <c r="AH159" s="24">
        <f t="shared" si="437"/>
        <v>0</v>
      </c>
      <c r="AI159" s="24">
        <f t="shared" si="437"/>
        <v>0</v>
      </c>
      <c r="AJ159" s="24">
        <f t="shared" si="437"/>
        <v>0</v>
      </c>
      <c r="AK159" s="24">
        <f t="shared" si="437"/>
        <v>0</v>
      </c>
      <c r="AL159" s="24">
        <f t="shared" si="437"/>
        <v>0</v>
      </c>
      <c r="AM159" s="24">
        <f t="shared" si="437"/>
        <v>0</v>
      </c>
      <c r="AN159" s="24">
        <f t="shared" si="437"/>
        <v>0</v>
      </c>
      <c r="AO159" s="24">
        <f t="shared" si="437"/>
        <v>0</v>
      </c>
      <c r="AP159" s="24">
        <f t="shared" si="437"/>
        <v>0</v>
      </c>
      <c r="AQ159" s="24">
        <f t="shared" si="437"/>
        <v>0</v>
      </c>
      <c r="AR159" s="24">
        <f t="shared" si="437"/>
        <v>0</v>
      </c>
      <c r="AS159" s="24">
        <f t="shared" si="437"/>
        <v>0</v>
      </c>
      <c r="AT159" s="24">
        <f t="shared" si="437"/>
        <v>0</v>
      </c>
      <c r="AU159" s="24">
        <f t="shared" si="437"/>
        <v>0</v>
      </c>
      <c r="AV159" s="24">
        <f t="shared" si="437"/>
        <v>0</v>
      </c>
      <c r="AW159" s="24">
        <f t="shared" si="437"/>
        <v>0</v>
      </c>
      <c r="AX159" s="24">
        <f t="shared" si="437"/>
        <v>0</v>
      </c>
      <c r="AY159" s="24">
        <f t="shared" si="437"/>
        <v>0</v>
      </c>
      <c r="AZ159" s="24">
        <f t="shared" si="437"/>
        <v>0</v>
      </c>
      <c r="BA159" s="24">
        <f t="shared" si="437"/>
        <v>0</v>
      </c>
      <c r="BB159" s="24">
        <f t="shared" si="437"/>
        <v>0</v>
      </c>
      <c r="BC159" s="24">
        <f t="shared" si="437"/>
        <v>0</v>
      </c>
      <c r="BD159" s="24">
        <f t="shared" si="437"/>
        <v>0</v>
      </c>
      <c r="BE159" s="24">
        <f t="shared" si="437"/>
        <v>0</v>
      </c>
      <c r="BF159" s="24">
        <f t="shared" si="437"/>
        <v>0</v>
      </c>
      <c r="BG159" s="24">
        <f t="shared" si="437"/>
        <v>0</v>
      </c>
      <c r="BH159" s="24">
        <f t="shared" si="437"/>
        <v>0</v>
      </c>
      <c r="BI159" s="24">
        <f t="shared" si="437"/>
        <v>0</v>
      </c>
      <c r="BJ159" s="24">
        <f t="shared" si="437"/>
        <v>0</v>
      </c>
      <c r="BK159" s="24">
        <f t="shared" si="437"/>
        <v>0</v>
      </c>
      <c r="BL159" s="24">
        <f t="shared" si="437"/>
        <v>0</v>
      </c>
      <c r="BM159" s="24">
        <f t="shared" si="437"/>
        <v>0</v>
      </c>
      <c r="BN159" s="24">
        <f t="shared" si="437"/>
        <v>0</v>
      </c>
      <c r="BO159" s="24">
        <f t="shared" ref="BO159:DZ159" si="438">IF(BO166=1,BO107,0)</f>
        <v>0</v>
      </c>
      <c r="BP159" s="24">
        <f t="shared" si="438"/>
        <v>0</v>
      </c>
      <c r="BQ159" s="24">
        <f t="shared" si="438"/>
        <v>0</v>
      </c>
      <c r="BR159" s="24">
        <f t="shared" si="438"/>
        <v>0</v>
      </c>
      <c r="BS159" s="24">
        <f t="shared" si="438"/>
        <v>0</v>
      </c>
      <c r="BT159" s="24">
        <f t="shared" si="438"/>
        <v>0</v>
      </c>
      <c r="BU159" s="24">
        <f t="shared" si="438"/>
        <v>0</v>
      </c>
      <c r="BV159" s="24">
        <f t="shared" si="438"/>
        <v>0</v>
      </c>
      <c r="BW159" s="24">
        <f t="shared" si="438"/>
        <v>0</v>
      </c>
      <c r="BX159" s="24">
        <f t="shared" si="438"/>
        <v>0</v>
      </c>
      <c r="BY159" s="24">
        <f t="shared" si="438"/>
        <v>0</v>
      </c>
      <c r="BZ159" s="24">
        <f t="shared" si="438"/>
        <v>0</v>
      </c>
      <c r="CA159" s="24">
        <f t="shared" si="438"/>
        <v>0</v>
      </c>
      <c r="CB159" s="24">
        <f t="shared" si="438"/>
        <v>0</v>
      </c>
      <c r="CC159" s="24">
        <f t="shared" si="438"/>
        <v>0</v>
      </c>
      <c r="CD159" s="24">
        <f t="shared" si="438"/>
        <v>0</v>
      </c>
      <c r="CE159" s="24">
        <f t="shared" si="438"/>
        <v>0</v>
      </c>
      <c r="CF159" s="24">
        <f t="shared" si="438"/>
        <v>0</v>
      </c>
      <c r="CG159" s="24">
        <f t="shared" si="438"/>
        <v>0</v>
      </c>
      <c r="CH159" s="24">
        <f t="shared" si="438"/>
        <v>0</v>
      </c>
      <c r="CI159" s="24">
        <f t="shared" si="438"/>
        <v>0</v>
      </c>
      <c r="CJ159" s="24">
        <f t="shared" si="438"/>
        <v>0</v>
      </c>
      <c r="CK159" s="24">
        <f t="shared" si="438"/>
        <v>0</v>
      </c>
      <c r="CL159" s="24">
        <f t="shared" si="438"/>
        <v>0</v>
      </c>
      <c r="CM159" s="24">
        <f t="shared" si="438"/>
        <v>0</v>
      </c>
      <c r="CN159" s="24">
        <f t="shared" si="438"/>
        <v>0</v>
      </c>
      <c r="CO159" s="24">
        <f t="shared" si="438"/>
        <v>0</v>
      </c>
      <c r="CP159" s="24">
        <f t="shared" si="438"/>
        <v>0</v>
      </c>
      <c r="CQ159" s="24">
        <f t="shared" si="438"/>
        <v>0</v>
      </c>
      <c r="CR159" s="24">
        <f t="shared" si="438"/>
        <v>0</v>
      </c>
      <c r="CS159" s="24">
        <f t="shared" si="438"/>
        <v>0</v>
      </c>
      <c r="CT159" s="24">
        <f t="shared" si="438"/>
        <v>0</v>
      </c>
      <c r="CU159" s="24">
        <f t="shared" si="438"/>
        <v>0</v>
      </c>
      <c r="CV159" s="24">
        <f t="shared" si="438"/>
        <v>0</v>
      </c>
      <c r="CW159" s="24">
        <f t="shared" si="438"/>
        <v>0</v>
      </c>
      <c r="CX159" s="24">
        <f t="shared" si="438"/>
        <v>0</v>
      </c>
      <c r="CY159" s="24">
        <f t="shared" si="438"/>
        <v>0</v>
      </c>
      <c r="CZ159" s="24">
        <f t="shared" si="438"/>
        <v>0</v>
      </c>
      <c r="DA159" s="24">
        <f t="shared" si="438"/>
        <v>0</v>
      </c>
      <c r="DB159" s="24">
        <f t="shared" si="438"/>
        <v>0</v>
      </c>
      <c r="DC159" s="24">
        <f t="shared" si="438"/>
        <v>0</v>
      </c>
      <c r="DD159" s="24">
        <f t="shared" si="438"/>
        <v>0</v>
      </c>
      <c r="DE159" s="24">
        <f t="shared" si="438"/>
        <v>0</v>
      </c>
      <c r="DF159" s="24">
        <f t="shared" si="438"/>
        <v>0</v>
      </c>
      <c r="DG159" s="24">
        <f t="shared" si="438"/>
        <v>0</v>
      </c>
      <c r="DH159" s="24">
        <f t="shared" si="438"/>
        <v>0</v>
      </c>
      <c r="DI159" s="24">
        <f t="shared" si="438"/>
        <v>0</v>
      </c>
      <c r="DJ159" s="24">
        <f t="shared" si="438"/>
        <v>0</v>
      </c>
      <c r="DK159" s="24">
        <f t="shared" si="438"/>
        <v>0</v>
      </c>
      <c r="DL159" s="24">
        <f t="shared" si="438"/>
        <v>0</v>
      </c>
      <c r="DM159" s="24">
        <f t="shared" si="438"/>
        <v>0</v>
      </c>
      <c r="DN159" s="24">
        <f t="shared" si="438"/>
        <v>0</v>
      </c>
      <c r="DO159" s="24">
        <f t="shared" si="438"/>
        <v>0</v>
      </c>
      <c r="DP159" s="24">
        <f t="shared" si="438"/>
        <v>0</v>
      </c>
      <c r="DQ159" s="24">
        <f t="shared" si="438"/>
        <v>0</v>
      </c>
      <c r="DR159" s="24">
        <f t="shared" si="438"/>
        <v>0</v>
      </c>
      <c r="DS159" s="24">
        <f t="shared" si="438"/>
        <v>0</v>
      </c>
      <c r="DT159" s="24">
        <f t="shared" si="438"/>
        <v>0</v>
      </c>
      <c r="DU159" s="24">
        <f t="shared" si="438"/>
        <v>0</v>
      </c>
      <c r="DV159" s="24">
        <f t="shared" si="438"/>
        <v>0</v>
      </c>
      <c r="DW159" s="24">
        <f t="shared" si="438"/>
        <v>0</v>
      </c>
      <c r="DX159" s="24">
        <f t="shared" si="438"/>
        <v>0</v>
      </c>
      <c r="DY159" s="24">
        <f t="shared" si="438"/>
        <v>0</v>
      </c>
      <c r="DZ159" s="24">
        <f t="shared" si="438"/>
        <v>0</v>
      </c>
      <c r="EA159" s="24">
        <f t="shared" ref="EA159:GL159" si="439">IF(EA166=1,EA107,0)</f>
        <v>0</v>
      </c>
      <c r="EB159" s="24">
        <f t="shared" si="439"/>
        <v>0</v>
      </c>
      <c r="EC159" s="24">
        <f t="shared" si="439"/>
        <v>0</v>
      </c>
      <c r="ED159" s="24">
        <f t="shared" si="439"/>
        <v>0</v>
      </c>
      <c r="EE159" s="24">
        <f t="shared" si="439"/>
        <v>0</v>
      </c>
      <c r="EF159" s="24">
        <f t="shared" si="439"/>
        <v>0</v>
      </c>
      <c r="EG159" s="24">
        <f t="shared" si="439"/>
        <v>-51.474967903280934</v>
      </c>
      <c r="EH159" s="24">
        <f t="shared" si="439"/>
        <v>0</v>
      </c>
      <c r="EI159" s="24">
        <f t="shared" si="439"/>
        <v>0</v>
      </c>
      <c r="EJ159" s="24">
        <f t="shared" si="439"/>
        <v>0</v>
      </c>
      <c r="EK159" s="24">
        <f t="shared" si="439"/>
        <v>0</v>
      </c>
      <c r="EL159" s="24">
        <f t="shared" si="439"/>
        <v>0</v>
      </c>
      <c r="EM159" s="24">
        <f t="shared" si="439"/>
        <v>0</v>
      </c>
      <c r="EN159" s="24">
        <f t="shared" si="439"/>
        <v>0</v>
      </c>
      <c r="EO159" s="24">
        <f t="shared" si="439"/>
        <v>0</v>
      </c>
      <c r="EP159" s="24">
        <f t="shared" si="439"/>
        <v>0</v>
      </c>
      <c r="EQ159" s="24">
        <f t="shared" si="439"/>
        <v>0</v>
      </c>
      <c r="ER159" s="24">
        <f t="shared" si="439"/>
        <v>0</v>
      </c>
      <c r="ES159" s="24">
        <f t="shared" si="439"/>
        <v>0</v>
      </c>
      <c r="ET159" s="24">
        <f t="shared" si="439"/>
        <v>0</v>
      </c>
      <c r="EU159" s="24">
        <f t="shared" si="439"/>
        <v>0</v>
      </c>
      <c r="EV159" s="24">
        <f t="shared" si="439"/>
        <v>0</v>
      </c>
      <c r="EW159" s="24">
        <f t="shared" si="439"/>
        <v>0</v>
      </c>
      <c r="EX159" s="24">
        <f t="shared" si="439"/>
        <v>0</v>
      </c>
      <c r="EY159" s="24">
        <f t="shared" si="439"/>
        <v>0</v>
      </c>
      <c r="EZ159" s="24">
        <f t="shared" si="439"/>
        <v>0</v>
      </c>
      <c r="FA159" s="24">
        <f t="shared" si="439"/>
        <v>0</v>
      </c>
      <c r="FB159" s="24">
        <f t="shared" si="439"/>
        <v>0</v>
      </c>
      <c r="FC159" s="24">
        <f t="shared" si="439"/>
        <v>0</v>
      </c>
      <c r="FD159" s="24">
        <f t="shared" si="439"/>
        <v>0</v>
      </c>
      <c r="FE159" s="24">
        <f t="shared" si="439"/>
        <v>0</v>
      </c>
      <c r="FF159" s="24">
        <f t="shared" si="439"/>
        <v>0</v>
      </c>
      <c r="FG159" s="24">
        <f t="shared" si="439"/>
        <v>0</v>
      </c>
      <c r="FH159" s="24">
        <f t="shared" si="439"/>
        <v>0</v>
      </c>
      <c r="FI159" s="24">
        <f t="shared" si="439"/>
        <v>0</v>
      </c>
      <c r="FJ159" s="24">
        <f t="shared" si="439"/>
        <v>0</v>
      </c>
      <c r="FK159" s="24">
        <f t="shared" si="439"/>
        <v>0</v>
      </c>
      <c r="FL159" s="24">
        <f t="shared" si="439"/>
        <v>0</v>
      </c>
      <c r="FM159" s="24">
        <f t="shared" si="439"/>
        <v>0</v>
      </c>
      <c r="FN159" s="24">
        <f t="shared" si="439"/>
        <v>0</v>
      </c>
      <c r="FO159" s="24">
        <f t="shared" si="439"/>
        <v>0</v>
      </c>
      <c r="FP159" s="24">
        <f t="shared" si="439"/>
        <v>0</v>
      </c>
      <c r="FQ159" s="24">
        <f t="shared" si="439"/>
        <v>0</v>
      </c>
      <c r="FR159" s="24">
        <f t="shared" si="439"/>
        <v>0</v>
      </c>
      <c r="FS159" s="24">
        <f t="shared" si="439"/>
        <v>0</v>
      </c>
      <c r="FT159" s="24">
        <f t="shared" si="439"/>
        <v>0</v>
      </c>
      <c r="FU159" s="24">
        <f t="shared" si="439"/>
        <v>0</v>
      </c>
      <c r="FV159" s="24">
        <f t="shared" si="439"/>
        <v>0</v>
      </c>
      <c r="FW159" s="24">
        <f t="shared" si="439"/>
        <v>0</v>
      </c>
      <c r="FX159" s="24">
        <f t="shared" si="439"/>
        <v>0</v>
      </c>
      <c r="FY159" s="24">
        <f t="shared" si="439"/>
        <v>0</v>
      </c>
      <c r="FZ159" s="24">
        <f t="shared" si="439"/>
        <v>0</v>
      </c>
      <c r="GA159" s="24">
        <f t="shared" si="439"/>
        <v>0</v>
      </c>
      <c r="GB159" s="24">
        <f t="shared" si="439"/>
        <v>0</v>
      </c>
      <c r="GC159" s="24">
        <f t="shared" si="439"/>
        <v>0</v>
      </c>
      <c r="GD159" s="24">
        <f t="shared" si="439"/>
        <v>0</v>
      </c>
      <c r="GE159" s="24">
        <f t="shared" si="439"/>
        <v>0</v>
      </c>
      <c r="GF159" s="24">
        <f t="shared" si="439"/>
        <v>0</v>
      </c>
      <c r="GG159" s="24">
        <f t="shared" si="439"/>
        <v>0</v>
      </c>
      <c r="GH159" s="24">
        <f t="shared" si="439"/>
        <v>0</v>
      </c>
      <c r="GI159" s="24">
        <f t="shared" si="439"/>
        <v>0</v>
      </c>
      <c r="GJ159" s="24">
        <f t="shared" si="439"/>
        <v>0</v>
      </c>
      <c r="GK159" s="24">
        <f t="shared" si="439"/>
        <v>0</v>
      </c>
      <c r="GL159" s="24">
        <f t="shared" si="439"/>
        <v>0</v>
      </c>
      <c r="GM159" s="24">
        <f t="shared" ref="GM159:IR159" si="440">IF(GM166=1,GM107,0)</f>
        <v>0</v>
      </c>
      <c r="GN159" s="24">
        <f t="shared" si="440"/>
        <v>0</v>
      </c>
      <c r="GO159" s="24">
        <f t="shared" si="440"/>
        <v>0</v>
      </c>
      <c r="GP159" s="24">
        <f t="shared" si="440"/>
        <v>0</v>
      </c>
      <c r="GQ159" s="24">
        <f t="shared" si="440"/>
        <v>0</v>
      </c>
      <c r="GR159" s="24">
        <f t="shared" si="440"/>
        <v>0</v>
      </c>
      <c r="GS159" s="24">
        <f t="shared" si="440"/>
        <v>0</v>
      </c>
      <c r="GT159" s="24">
        <f t="shared" si="440"/>
        <v>0</v>
      </c>
      <c r="GU159" s="24">
        <f t="shared" si="440"/>
        <v>0</v>
      </c>
      <c r="GV159" s="24">
        <f t="shared" si="440"/>
        <v>0</v>
      </c>
      <c r="GW159" s="24">
        <f t="shared" si="440"/>
        <v>0</v>
      </c>
      <c r="GX159" s="24">
        <f t="shared" si="440"/>
        <v>0</v>
      </c>
      <c r="GY159" s="24">
        <f t="shared" si="440"/>
        <v>0</v>
      </c>
      <c r="GZ159" s="24">
        <f t="shared" si="440"/>
        <v>0</v>
      </c>
      <c r="HA159" s="24">
        <f t="shared" si="440"/>
        <v>0</v>
      </c>
      <c r="HB159" s="24">
        <f t="shared" si="440"/>
        <v>0</v>
      </c>
      <c r="HC159" s="24">
        <f t="shared" si="440"/>
        <v>0</v>
      </c>
      <c r="HD159" s="24">
        <f t="shared" si="440"/>
        <v>0</v>
      </c>
      <c r="HE159" s="24">
        <f t="shared" si="440"/>
        <v>0</v>
      </c>
      <c r="HF159" s="24">
        <f t="shared" si="440"/>
        <v>0</v>
      </c>
      <c r="HG159" s="24">
        <f t="shared" si="440"/>
        <v>0</v>
      </c>
      <c r="HH159" s="24">
        <f t="shared" si="440"/>
        <v>0</v>
      </c>
      <c r="HI159" s="24">
        <f t="shared" si="440"/>
        <v>0</v>
      </c>
      <c r="HJ159" s="24">
        <f t="shared" si="440"/>
        <v>0</v>
      </c>
      <c r="HK159" s="24">
        <f t="shared" si="440"/>
        <v>0</v>
      </c>
      <c r="HL159" s="24">
        <f t="shared" si="440"/>
        <v>0</v>
      </c>
      <c r="HM159" s="24">
        <f t="shared" si="440"/>
        <v>0</v>
      </c>
      <c r="HN159" s="24">
        <f t="shared" si="440"/>
        <v>0</v>
      </c>
      <c r="HO159" s="24">
        <f t="shared" si="440"/>
        <v>0</v>
      </c>
      <c r="HP159" s="24">
        <f t="shared" si="440"/>
        <v>0</v>
      </c>
      <c r="HQ159" s="24">
        <f t="shared" si="440"/>
        <v>0</v>
      </c>
      <c r="HR159" s="24">
        <f t="shared" si="440"/>
        <v>0</v>
      </c>
      <c r="HS159" s="24">
        <f t="shared" si="440"/>
        <v>0</v>
      </c>
      <c r="HT159" s="24">
        <f t="shared" si="440"/>
        <v>0</v>
      </c>
      <c r="HU159" s="24">
        <f t="shared" si="440"/>
        <v>0</v>
      </c>
      <c r="HV159" s="24">
        <f t="shared" si="440"/>
        <v>0</v>
      </c>
      <c r="HW159" s="24">
        <f t="shared" si="440"/>
        <v>0</v>
      </c>
      <c r="HX159" s="24">
        <f t="shared" si="440"/>
        <v>0</v>
      </c>
      <c r="HY159" s="24">
        <f t="shared" si="440"/>
        <v>0</v>
      </c>
      <c r="HZ159" s="24">
        <f t="shared" si="440"/>
        <v>0</v>
      </c>
      <c r="IA159" s="24">
        <f t="shared" si="440"/>
        <v>0</v>
      </c>
      <c r="IB159" s="24">
        <f t="shared" si="440"/>
        <v>0</v>
      </c>
      <c r="IC159" s="24">
        <f t="shared" si="440"/>
        <v>0</v>
      </c>
      <c r="ID159" s="24">
        <f t="shared" si="440"/>
        <v>0</v>
      </c>
      <c r="IE159" s="24">
        <f t="shared" si="440"/>
        <v>0</v>
      </c>
      <c r="IF159" s="24">
        <f t="shared" si="440"/>
        <v>0</v>
      </c>
      <c r="IG159" s="24">
        <f t="shared" si="440"/>
        <v>0</v>
      </c>
      <c r="IH159" s="24">
        <f t="shared" si="440"/>
        <v>0</v>
      </c>
      <c r="II159" s="24">
        <f t="shared" si="440"/>
        <v>0</v>
      </c>
      <c r="IJ159" s="24">
        <f t="shared" si="440"/>
        <v>0</v>
      </c>
      <c r="IK159" s="24">
        <f t="shared" si="440"/>
        <v>0</v>
      </c>
      <c r="IL159" s="24">
        <f t="shared" si="440"/>
        <v>0</v>
      </c>
      <c r="IM159" s="24">
        <f t="shared" si="440"/>
        <v>0</v>
      </c>
      <c r="IN159" s="24">
        <f t="shared" si="440"/>
        <v>0</v>
      </c>
      <c r="IO159" s="24">
        <f t="shared" si="440"/>
        <v>0</v>
      </c>
      <c r="IP159" s="24">
        <f t="shared" si="440"/>
        <v>0</v>
      </c>
      <c r="IQ159" s="24">
        <f t="shared" si="440"/>
        <v>0</v>
      </c>
      <c r="IR159" s="181">
        <f t="shared" si="440"/>
        <v>0</v>
      </c>
    </row>
    <row r="160" spans="1:252" s="7" customFormat="1" hidden="1" x14ac:dyDescent="0.25">
      <c r="A160" s="164"/>
      <c r="B160" s="53"/>
      <c r="C160" s="24">
        <f t="shared" ref="C160:BN160" si="441">IF(C166=1,C110,0)</f>
        <v>0</v>
      </c>
      <c r="D160" s="24">
        <f t="shared" si="441"/>
        <v>0</v>
      </c>
      <c r="E160" s="24">
        <f t="shared" si="441"/>
        <v>0</v>
      </c>
      <c r="F160" s="24">
        <f t="shared" si="441"/>
        <v>0</v>
      </c>
      <c r="G160" s="24">
        <f t="shared" si="441"/>
        <v>0</v>
      </c>
      <c r="H160" s="24">
        <f t="shared" si="441"/>
        <v>0</v>
      </c>
      <c r="I160" s="24">
        <f t="shared" si="441"/>
        <v>0</v>
      </c>
      <c r="J160" s="24">
        <f t="shared" si="441"/>
        <v>0</v>
      </c>
      <c r="K160" s="24">
        <f t="shared" si="441"/>
        <v>0</v>
      </c>
      <c r="L160" s="24">
        <f t="shared" si="441"/>
        <v>0</v>
      </c>
      <c r="M160" s="24">
        <f t="shared" si="441"/>
        <v>0</v>
      </c>
      <c r="N160" s="24">
        <f t="shared" si="441"/>
        <v>0</v>
      </c>
      <c r="O160" s="24">
        <f t="shared" si="441"/>
        <v>0</v>
      </c>
      <c r="P160" s="24">
        <f t="shared" si="441"/>
        <v>0</v>
      </c>
      <c r="Q160" s="24">
        <f t="shared" si="441"/>
        <v>0</v>
      </c>
      <c r="R160" s="24">
        <f t="shared" si="441"/>
        <v>0</v>
      </c>
      <c r="S160" s="24">
        <f t="shared" si="441"/>
        <v>0</v>
      </c>
      <c r="T160" s="24">
        <f t="shared" si="441"/>
        <v>0</v>
      </c>
      <c r="U160" s="24">
        <f t="shared" si="441"/>
        <v>0</v>
      </c>
      <c r="V160" s="24">
        <f t="shared" si="441"/>
        <v>0</v>
      </c>
      <c r="W160" s="24">
        <f t="shared" si="441"/>
        <v>0</v>
      </c>
      <c r="X160" s="24">
        <f t="shared" si="441"/>
        <v>0</v>
      </c>
      <c r="Y160" s="24">
        <f t="shared" si="441"/>
        <v>0</v>
      </c>
      <c r="Z160" s="24">
        <f t="shared" si="441"/>
        <v>0</v>
      </c>
      <c r="AA160" s="24">
        <f t="shared" si="441"/>
        <v>0</v>
      </c>
      <c r="AB160" s="24">
        <f t="shared" si="441"/>
        <v>0</v>
      </c>
      <c r="AC160" s="24">
        <f t="shared" si="441"/>
        <v>0</v>
      </c>
      <c r="AD160" s="24">
        <f t="shared" si="441"/>
        <v>0</v>
      </c>
      <c r="AE160" s="24">
        <f t="shared" si="441"/>
        <v>0</v>
      </c>
      <c r="AF160" s="24">
        <f t="shared" si="441"/>
        <v>0</v>
      </c>
      <c r="AG160" s="24">
        <f t="shared" si="441"/>
        <v>0</v>
      </c>
      <c r="AH160" s="24">
        <f t="shared" si="441"/>
        <v>0</v>
      </c>
      <c r="AI160" s="24">
        <f t="shared" si="441"/>
        <v>0</v>
      </c>
      <c r="AJ160" s="24">
        <f t="shared" si="441"/>
        <v>0</v>
      </c>
      <c r="AK160" s="24">
        <f t="shared" si="441"/>
        <v>0</v>
      </c>
      <c r="AL160" s="24">
        <f t="shared" si="441"/>
        <v>0</v>
      </c>
      <c r="AM160" s="24">
        <f t="shared" si="441"/>
        <v>0</v>
      </c>
      <c r="AN160" s="24">
        <f t="shared" si="441"/>
        <v>0</v>
      </c>
      <c r="AO160" s="24">
        <f t="shared" si="441"/>
        <v>0</v>
      </c>
      <c r="AP160" s="24">
        <f t="shared" si="441"/>
        <v>0</v>
      </c>
      <c r="AQ160" s="24">
        <f t="shared" si="441"/>
        <v>0</v>
      </c>
      <c r="AR160" s="24">
        <f t="shared" si="441"/>
        <v>0</v>
      </c>
      <c r="AS160" s="24">
        <f t="shared" si="441"/>
        <v>0</v>
      </c>
      <c r="AT160" s="24">
        <f t="shared" si="441"/>
        <v>0</v>
      </c>
      <c r="AU160" s="24">
        <f t="shared" si="441"/>
        <v>0</v>
      </c>
      <c r="AV160" s="24">
        <f t="shared" si="441"/>
        <v>0</v>
      </c>
      <c r="AW160" s="24">
        <f t="shared" si="441"/>
        <v>0</v>
      </c>
      <c r="AX160" s="24">
        <f t="shared" si="441"/>
        <v>0</v>
      </c>
      <c r="AY160" s="24">
        <f t="shared" si="441"/>
        <v>0</v>
      </c>
      <c r="AZ160" s="24">
        <f t="shared" si="441"/>
        <v>0</v>
      </c>
      <c r="BA160" s="24">
        <f t="shared" si="441"/>
        <v>0</v>
      </c>
      <c r="BB160" s="24">
        <f t="shared" si="441"/>
        <v>0</v>
      </c>
      <c r="BC160" s="24">
        <f t="shared" si="441"/>
        <v>0</v>
      </c>
      <c r="BD160" s="24">
        <f t="shared" si="441"/>
        <v>0</v>
      </c>
      <c r="BE160" s="24">
        <f t="shared" si="441"/>
        <v>0</v>
      </c>
      <c r="BF160" s="24">
        <f t="shared" si="441"/>
        <v>0</v>
      </c>
      <c r="BG160" s="24">
        <f t="shared" si="441"/>
        <v>0</v>
      </c>
      <c r="BH160" s="24">
        <f t="shared" si="441"/>
        <v>0</v>
      </c>
      <c r="BI160" s="24">
        <f t="shared" si="441"/>
        <v>0</v>
      </c>
      <c r="BJ160" s="24">
        <f t="shared" si="441"/>
        <v>0</v>
      </c>
      <c r="BK160" s="24">
        <f t="shared" si="441"/>
        <v>0</v>
      </c>
      <c r="BL160" s="24">
        <f t="shared" si="441"/>
        <v>0</v>
      </c>
      <c r="BM160" s="24">
        <f t="shared" si="441"/>
        <v>0</v>
      </c>
      <c r="BN160" s="24">
        <f t="shared" si="441"/>
        <v>0</v>
      </c>
      <c r="BO160" s="24">
        <f t="shared" ref="BO160:DZ160" si="442">IF(BO166=1,BO110,0)</f>
        <v>0</v>
      </c>
      <c r="BP160" s="24">
        <f t="shared" si="442"/>
        <v>0</v>
      </c>
      <c r="BQ160" s="24">
        <f t="shared" si="442"/>
        <v>0</v>
      </c>
      <c r="BR160" s="24">
        <f t="shared" si="442"/>
        <v>0</v>
      </c>
      <c r="BS160" s="24">
        <f t="shared" si="442"/>
        <v>0</v>
      </c>
      <c r="BT160" s="24">
        <f t="shared" si="442"/>
        <v>0</v>
      </c>
      <c r="BU160" s="24">
        <f t="shared" si="442"/>
        <v>0</v>
      </c>
      <c r="BV160" s="24">
        <f t="shared" si="442"/>
        <v>0</v>
      </c>
      <c r="BW160" s="24">
        <f t="shared" si="442"/>
        <v>0</v>
      </c>
      <c r="BX160" s="24">
        <f t="shared" si="442"/>
        <v>0</v>
      </c>
      <c r="BY160" s="24">
        <f t="shared" si="442"/>
        <v>0</v>
      </c>
      <c r="BZ160" s="24">
        <f t="shared" si="442"/>
        <v>0</v>
      </c>
      <c r="CA160" s="24">
        <f t="shared" si="442"/>
        <v>0</v>
      </c>
      <c r="CB160" s="24">
        <f t="shared" si="442"/>
        <v>0</v>
      </c>
      <c r="CC160" s="24">
        <f t="shared" si="442"/>
        <v>0</v>
      </c>
      <c r="CD160" s="24">
        <f t="shared" si="442"/>
        <v>0</v>
      </c>
      <c r="CE160" s="24">
        <f t="shared" si="442"/>
        <v>0</v>
      </c>
      <c r="CF160" s="24">
        <f t="shared" si="442"/>
        <v>0</v>
      </c>
      <c r="CG160" s="24">
        <f t="shared" si="442"/>
        <v>0</v>
      </c>
      <c r="CH160" s="24">
        <f t="shared" si="442"/>
        <v>0</v>
      </c>
      <c r="CI160" s="24">
        <f t="shared" si="442"/>
        <v>0</v>
      </c>
      <c r="CJ160" s="24">
        <f t="shared" si="442"/>
        <v>0</v>
      </c>
      <c r="CK160" s="24">
        <f t="shared" si="442"/>
        <v>0</v>
      </c>
      <c r="CL160" s="24">
        <f t="shared" si="442"/>
        <v>0</v>
      </c>
      <c r="CM160" s="24">
        <f t="shared" si="442"/>
        <v>0</v>
      </c>
      <c r="CN160" s="24">
        <f t="shared" si="442"/>
        <v>0</v>
      </c>
      <c r="CO160" s="24">
        <f t="shared" si="442"/>
        <v>0</v>
      </c>
      <c r="CP160" s="24">
        <f t="shared" si="442"/>
        <v>0</v>
      </c>
      <c r="CQ160" s="24">
        <f t="shared" si="442"/>
        <v>0</v>
      </c>
      <c r="CR160" s="24">
        <f t="shared" si="442"/>
        <v>0</v>
      </c>
      <c r="CS160" s="24">
        <f t="shared" si="442"/>
        <v>0</v>
      </c>
      <c r="CT160" s="24">
        <f t="shared" si="442"/>
        <v>0</v>
      </c>
      <c r="CU160" s="24">
        <f t="shared" si="442"/>
        <v>0</v>
      </c>
      <c r="CV160" s="24">
        <f t="shared" si="442"/>
        <v>0</v>
      </c>
      <c r="CW160" s="24">
        <f t="shared" si="442"/>
        <v>0</v>
      </c>
      <c r="CX160" s="24">
        <f t="shared" si="442"/>
        <v>0</v>
      </c>
      <c r="CY160" s="24">
        <f t="shared" si="442"/>
        <v>0</v>
      </c>
      <c r="CZ160" s="24">
        <f t="shared" si="442"/>
        <v>0</v>
      </c>
      <c r="DA160" s="24">
        <f t="shared" si="442"/>
        <v>0</v>
      </c>
      <c r="DB160" s="24">
        <f t="shared" si="442"/>
        <v>0</v>
      </c>
      <c r="DC160" s="24">
        <f t="shared" si="442"/>
        <v>0</v>
      </c>
      <c r="DD160" s="24">
        <f t="shared" si="442"/>
        <v>0</v>
      </c>
      <c r="DE160" s="24">
        <f t="shared" si="442"/>
        <v>0</v>
      </c>
      <c r="DF160" s="24">
        <f t="shared" si="442"/>
        <v>0</v>
      </c>
      <c r="DG160" s="24">
        <f t="shared" si="442"/>
        <v>0</v>
      </c>
      <c r="DH160" s="24">
        <f t="shared" si="442"/>
        <v>0</v>
      </c>
      <c r="DI160" s="24">
        <f t="shared" si="442"/>
        <v>0</v>
      </c>
      <c r="DJ160" s="24">
        <f t="shared" si="442"/>
        <v>0</v>
      </c>
      <c r="DK160" s="24">
        <f t="shared" si="442"/>
        <v>0</v>
      </c>
      <c r="DL160" s="24">
        <f t="shared" si="442"/>
        <v>0</v>
      </c>
      <c r="DM160" s="24">
        <f t="shared" si="442"/>
        <v>0</v>
      </c>
      <c r="DN160" s="24">
        <f t="shared" si="442"/>
        <v>0</v>
      </c>
      <c r="DO160" s="24">
        <f t="shared" si="442"/>
        <v>0</v>
      </c>
      <c r="DP160" s="24">
        <f t="shared" si="442"/>
        <v>0</v>
      </c>
      <c r="DQ160" s="24">
        <f t="shared" si="442"/>
        <v>0</v>
      </c>
      <c r="DR160" s="24">
        <f t="shared" si="442"/>
        <v>0</v>
      </c>
      <c r="DS160" s="24">
        <f t="shared" si="442"/>
        <v>0</v>
      </c>
      <c r="DT160" s="24">
        <f t="shared" si="442"/>
        <v>0</v>
      </c>
      <c r="DU160" s="24">
        <f t="shared" si="442"/>
        <v>0</v>
      </c>
      <c r="DV160" s="24">
        <f t="shared" si="442"/>
        <v>0</v>
      </c>
      <c r="DW160" s="24">
        <f t="shared" si="442"/>
        <v>0</v>
      </c>
      <c r="DX160" s="24">
        <f t="shared" si="442"/>
        <v>0</v>
      </c>
      <c r="DY160" s="24">
        <f t="shared" si="442"/>
        <v>0</v>
      </c>
      <c r="DZ160" s="24">
        <f t="shared" si="442"/>
        <v>0</v>
      </c>
      <c r="EA160" s="24">
        <f t="shared" ref="EA160:GL160" si="443">IF(EA166=1,EA110,0)</f>
        <v>0</v>
      </c>
      <c r="EB160" s="24">
        <f t="shared" si="443"/>
        <v>0</v>
      </c>
      <c r="EC160" s="24">
        <f t="shared" si="443"/>
        <v>0</v>
      </c>
      <c r="ED160" s="24">
        <f t="shared" si="443"/>
        <v>0</v>
      </c>
      <c r="EE160" s="24">
        <f t="shared" si="443"/>
        <v>0</v>
      </c>
      <c r="EF160" s="24">
        <f t="shared" si="443"/>
        <v>0</v>
      </c>
      <c r="EG160" s="24">
        <f t="shared" si="443"/>
        <v>240.455910507825</v>
      </c>
      <c r="EH160" s="24">
        <f t="shared" si="443"/>
        <v>0</v>
      </c>
      <c r="EI160" s="24">
        <f t="shared" si="443"/>
        <v>0</v>
      </c>
      <c r="EJ160" s="24">
        <f t="shared" si="443"/>
        <v>0</v>
      </c>
      <c r="EK160" s="24">
        <f t="shared" si="443"/>
        <v>0</v>
      </c>
      <c r="EL160" s="24">
        <f t="shared" si="443"/>
        <v>0</v>
      </c>
      <c r="EM160" s="24">
        <f t="shared" si="443"/>
        <v>0</v>
      </c>
      <c r="EN160" s="24">
        <f t="shared" si="443"/>
        <v>0</v>
      </c>
      <c r="EO160" s="24">
        <f t="shared" si="443"/>
        <v>0</v>
      </c>
      <c r="EP160" s="24">
        <f t="shared" si="443"/>
        <v>0</v>
      </c>
      <c r="EQ160" s="24">
        <f t="shared" si="443"/>
        <v>0</v>
      </c>
      <c r="ER160" s="24">
        <f t="shared" si="443"/>
        <v>0</v>
      </c>
      <c r="ES160" s="24">
        <f t="shared" si="443"/>
        <v>0</v>
      </c>
      <c r="ET160" s="24">
        <f t="shared" si="443"/>
        <v>0</v>
      </c>
      <c r="EU160" s="24">
        <f t="shared" si="443"/>
        <v>0</v>
      </c>
      <c r="EV160" s="24">
        <f t="shared" si="443"/>
        <v>0</v>
      </c>
      <c r="EW160" s="24">
        <f t="shared" si="443"/>
        <v>0</v>
      </c>
      <c r="EX160" s="24">
        <f t="shared" si="443"/>
        <v>0</v>
      </c>
      <c r="EY160" s="24">
        <f t="shared" si="443"/>
        <v>0</v>
      </c>
      <c r="EZ160" s="24">
        <f t="shared" si="443"/>
        <v>0</v>
      </c>
      <c r="FA160" s="24">
        <f t="shared" si="443"/>
        <v>0</v>
      </c>
      <c r="FB160" s="24">
        <f t="shared" si="443"/>
        <v>0</v>
      </c>
      <c r="FC160" s="24">
        <f t="shared" si="443"/>
        <v>0</v>
      </c>
      <c r="FD160" s="24">
        <f t="shared" si="443"/>
        <v>0</v>
      </c>
      <c r="FE160" s="24">
        <f t="shared" si="443"/>
        <v>0</v>
      </c>
      <c r="FF160" s="24">
        <f t="shared" si="443"/>
        <v>0</v>
      </c>
      <c r="FG160" s="24">
        <f t="shared" si="443"/>
        <v>0</v>
      </c>
      <c r="FH160" s="24">
        <f t="shared" si="443"/>
        <v>0</v>
      </c>
      <c r="FI160" s="24">
        <f t="shared" si="443"/>
        <v>0</v>
      </c>
      <c r="FJ160" s="24">
        <f t="shared" si="443"/>
        <v>0</v>
      </c>
      <c r="FK160" s="24">
        <f t="shared" si="443"/>
        <v>0</v>
      </c>
      <c r="FL160" s="24">
        <f t="shared" si="443"/>
        <v>0</v>
      </c>
      <c r="FM160" s="24">
        <f t="shared" si="443"/>
        <v>0</v>
      </c>
      <c r="FN160" s="24">
        <f t="shared" si="443"/>
        <v>0</v>
      </c>
      <c r="FO160" s="24">
        <f t="shared" si="443"/>
        <v>0</v>
      </c>
      <c r="FP160" s="24">
        <f t="shared" si="443"/>
        <v>0</v>
      </c>
      <c r="FQ160" s="24">
        <f t="shared" si="443"/>
        <v>0</v>
      </c>
      <c r="FR160" s="24">
        <f t="shared" si="443"/>
        <v>0</v>
      </c>
      <c r="FS160" s="24">
        <f t="shared" si="443"/>
        <v>0</v>
      </c>
      <c r="FT160" s="24">
        <f t="shared" si="443"/>
        <v>0</v>
      </c>
      <c r="FU160" s="24">
        <f t="shared" si="443"/>
        <v>0</v>
      </c>
      <c r="FV160" s="24">
        <f t="shared" si="443"/>
        <v>0</v>
      </c>
      <c r="FW160" s="24">
        <f t="shared" si="443"/>
        <v>0</v>
      </c>
      <c r="FX160" s="24">
        <f t="shared" si="443"/>
        <v>0</v>
      </c>
      <c r="FY160" s="24">
        <f t="shared" si="443"/>
        <v>0</v>
      </c>
      <c r="FZ160" s="24">
        <f t="shared" si="443"/>
        <v>0</v>
      </c>
      <c r="GA160" s="24">
        <f t="shared" si="443"/>
        <v>0</v>
      </c>
      <c r="GB160" s="24">
        <f t="shared" si="443"/>
        <v>0</v>
      </c>
      <c r="GC160" s="24">
        <f t="shared" si="443"/>
        <v>0</v>
      </c>
      <c r="GD160" s="24">
        <f t="shared" si="443"/>
        <v>0</v>
      </c>
      <c r="GE160" s="24">
        <f t="shared" si="443"/>
        <v>0</v>
      </c>
      <c r="GF160" s="24">
        <f t="shared" si="443"/>
        <v>0</v>
      </c>
      <c r="GG160" s="24">
        <f t="shared" si="443"/>
        <v>0</v>
      </c>
      <c r="GH160" s="24">
        <f t="shared" si="443"/>
        <v>0</v>
      </c>
      <c r="GI160" s="24">
        <f t="shared" si="443"/>
        <v>0</v>
      </c>
      <c r="GJ160" s="24">
        <f t="shared" si="443"/>
        <v>0</v>
      </c>
      <c r="GK160" s="24">
        <f t="shared" si="443"/>
        <v>0</v>
      </c>
      <c r="GL160" s="24">
        <f t="shared" si="443"/>
        <v>0</v>
      </c>
      <c r="GM160" s="24">
        <f t="shared" ref="GM160:IR160" si="444">IF(GM166=1,GM110,0)</f>
        <v>0</v>
      </c>
      <c r="GN160" s="24">
        <f t="shared" si="444"/>
        <v>0</v>
      </c>
      <c r="GO160" s="24">
        <f t="shared" si="444"/>
        <v>0</v>
      </c>
      <c r="GP160" s="24">
        <f t="shared" si="444"/>
        <v>0</v>
      </c>
      <c r="GQ160" s="24">
        <f t="shared" si="444"/>
        <v>0</v>
      </c>
      <c r="GR160" s="24">
        <f t="shared" si="444"/>
        <v>0</v>
      </c>
      <c r="GS160" s="24">
        <f t="shared" si="444"/>
        <v>0</v>
      </c>
      <c r="GT160" s="24">
        <f t="shared" si="444"/>
        <v>0</v>
      </c>
      <c r="GU160" s="24">
        <f t="shared" si="444"/>
        <v>0</v>
      </c>
      <c r="GV160" s="24">
        <f t="shared" si="444"/>
        <v>0</v>
      </c>
      <c r="GW160" s="24">
        <f t="shared" si="444"/>
        <v>0</v>
      </c>
      <c r="GX160" s="24">
        <f t="shared" si="444"/>
        <v>0</v>
      </c>
      <c r="GY160" s="24">
        <f t="shared" si="444"/>
        <v>0</v>
      </c>
      <c r="GZ160" s="24">
        <f t="shared" si="444"/>
        <v>0</v>
      </c>
      <c r="HA160" s="24">
        <f t="shared" si="444"/>
        <v>0</v>
      </c>
      <c r="HB160" s="24">
        <f t="shared" si="444"/>
        <v>0</v>
      </c>
      <c r="HC160" s="24">
        <f t="shared" si="444"/>
        <v>0</v>
      </c>
      <c r="HD160" s="24">
        <f t="shared" si="444"/>
        <v>0</v>
      </c>
      <c r="HE160" s="24">
        <f t="shared" si="444"/>
        <v>0</v>
      </c>
      <c r="HF160" s="24">
        <f t="shared" si="444"/>
        <v>0</v>
      </c>
      <c r="HG160" s="24">
        <f t="shared" si="444"/>
        <v>0</v>
      </c>
      <c r="HH160" s="24">
        <f t="shared" si="444"/>
        <v>0</v>
      </c>
      <c r="HI160" s="24">
        <f t="shared" si="444"/>
        <v>0</v>
      </c>
      <c r="HJ160" s="24">
        <f t="shared" si="444"/>
        <v>0</v>
      </c>
      <c r="HK160" s="24">
        <f t="shared" si="444"/>
        <v>0</v>
      </c>
      <c r="HL160" s="24">
        <f t="shared" si="444"/>
        <v>0</v>
      </c>
      <c r="HM160" s="24">
        <f t="shared" si="444"/>
        <v>0</v>
      </c>
      <c r="HN160" s="24">
        <f t="shared" si="444"/>
        <v>0</v>
      </c>
      <c r="HO160" s="24">
        <f t="shared" si="444"/>
        <v>0</v>
      </c>
      <c r="HP160" s="24">
        <f t="shared" si="444"/>
        <v>0</v>
      </c>
      <c r="HQ160" s="24">
        <f t="shared" si="444"/>
        <v>0</v>
      </c>
      <c r="HR160" s="24">
        <f t="shared" si="444"/>
        <v>0</v>
      </c>
      <c r="HS160" s="24">
        <f t="shared" si="444"/>
        <v>0</v>
      </c>
      <c r="HT160" s="24">
        <f t="shared" si="444"/>
        <v>0</v>
      </c>
      <c r="HU160" s="24">
        <f t="shared" si="444"/>
        <v>0</v>
      </c>
      <c r="HV160" s="24">
        <f t="shared" si="444"/>
        <v>0</v>
      </c>
      <c r="HW160" s="24">
        <f t="shared" si="444"/>
        <v>0</v>
      </c>
      <c r="HX160" s="24">
        <f t="shared" si="444"/>
        <v>0</v>
      </c>
      <c r="HY160" s="24">
        <f t="shared" si="444"/>
        <v>0</v>
      </c>
      <c r="HZ160" s="24">
        <f t="shared" si="444"/>
        <v>0</v>
      </c>
      <c r="IA160" s="24">
        <f t="shared" si="444"/>
        <v>0</v>
      </c>
      <c r="IB160" s="24">
        <f t="shared" si="444"/>
        <v>0</v>
      </c>
      <c r="IC160" s="24">
        <f t="shared" si="444"/>
        <v>0</v>
      </c>
      <c r="ID160" s="24">
        <f t="shared" si="444"/>
        <v>0</v>
      </c>
      <c r="IE160" s="24">
        <f t="shared" si="444"/>
        <v>0</v>
      </c>
      <c r="IF160" s="24">
        <f t="shared" si="444"/>
        <v>0</v>
      </c>
      <c r="IG160" s="24">
        <f t="shared" si="444"/>
        <v>0</v>
      </c>
      <c r="IH160" s="24">
        <f t="shared" si="444"/>
        <v>0</v>
      </c>
      <c r="II160" s="24">
        <f t="shared" si="444"/>
        <v>0</v>
      </c>
      <c r="IJ160" s="24">
        <f t="shared" si="444"/>
        <v>0</v>
      </c>
      <c r="IK160" s="24">
        <f t="shared" si="444"/>
        <v>0</v>
      </c>
      <c r="IL160" s="24">
        <f t="shared" si="444"/>
        <v>0</v>
      </c>
      <c r="IM160" s="24">
        <f t="shared" si="444"/>
        <v>0</v>
      </c>
      <c r="IN160" s="24">
        <f t="shared" si="444"/>
        <v>0</v>
      </c>
      <c r="IO160" s="24">
        <f t="shared" si="444"/>
        <v>0</v>
      </c>
      <c r="IP160" s="24">
        <f t="shared" si="444"/>
        <v>0</v>
      </c>
      <c r="IQ160" s="24">
        <f t="shared" si="444"/>
        <v>0</v>
      </c>
      <c r="IR160" s="181">
        <f t="shared" si="444"/>
        <v>0</v>
      </c>
    </row>
    <row r="161" spans="1:252" s="7" customFormat="1" hidden="1" x14ac:dyDescent="0.25">
      <c r="A161" s="164"/>
      <c r="B161" s="53"/>
      <c r="C161" s="24">
        <f t="shared" ref="C161:BN161" si="445">IF(C166=1,C124,0)</f>
        <v>0</v>
      </c>
      <c r="D161" s="24">
        <f t="shared" si="445"/>
        <v>0</v>
      </c>
      <c r="E161" s="24">
        <f t="shared" si="445"/>
        <v>0</v>
      </c>
      <c r="F161" s="24">
        <f t="shared" si="445"/>
        <v>0</v>
      </c>
      <c r="G161" s="24">
        <f t="shared" si="445"/>
        <v>0</v>
      </c>
      <c r="H161" s="24">
        <f t="shared" si="445"/>
        <v>0</v>
      </c>
      <c r="I161" s="24">
        <f t="shared" si="445"/>
        <v>0</v>
      </c>
      <c r="J161" s="24">
        <f t="shared" si="445"/>
        <v>0</v>
      </c>
      <c r="K161" s="24">
        <f t="shared" si="445"/>
        <v>0</v>
      </c>
      <c r="L161" s="24">
        <f t="shared" si="445"/>
        <v>0</v>
      </c>
      <c r="M161" s="24">
        <f t="shared" si="445"/>
        <v>0</v>
      </c>
      <c r="N161" s="24">
        <f t="shared" si="445"/>
        <v>0</v>
      </c>
      <c r="O161" s="24">
        <f t="shared" si="445"/>
        <v>0</v>
      </c>
      <c r="P161" s="24">
        <f t="shared" si="445"/>
        <v>0</v>
      </c>
      <c r="Q161" s="24">
        <f t="shared" si="445"/>
        <v>0</v>
      </c>
      <c r="R161" s="24">
        <f t="shared" si="445"/>
        <v>0</v>
      </c>
      <c r="S161" s="24">
        <f t="shared" si="445"/>
        <v>0</v>
      </c>
      <c r="T161" s="24">
        <f t="shared" si="445"/>
        <v>0</v>
      </c>
      <c r="U161" s="24">
        <f t="shared" si="445"/>
        <v>0</v>
      </c>
      <c r="V161" s="24">
        <f t="shared" si="445"/>
        <v>0</v>
      </c>
      <c r="W161" s="24">
        <f t="shared" si="445"/>
        <v>0</v>
      </c>
      <c r="X161" s="24">
        <f t="shared" si="445"/>
        <v>0</v>
      </c>
      <c r="Y161" s="24">
        <f t="shared" si="445"/>
        <v>0</v>
      </c>
      <c r="Z161" s="24">
        <f t="shared" si="445"/>
        <v>0</v>
      </c>
      <c r="AA161" s="24">
        <f t="shared" si="445"/>
        <v>0</v>
      </c>
      <c r="AB161" s="24">
        <f t="shared" si="445"/>
        <v>0</v>
      </c>
      <c r="AC161" s="24">
        <f t="shared" si="445"/>
        <v>0</v>
      </c>
      <c r="AD161" s="24">
        <f t="shared" si="445"/>
        <v>0</v>
      </c>
      <c r="AE161" s="24">
        <f t="shared" si="445"/>
        <v>0</v>
      </c>
      <c r="AF161" s="24">
        <f t="shared" si="445"/>
        <v>0</v>
      </c>
      <c r="AG161" s="24">
        <f t="shared" si="445"/>
        <v>0</v>
      </c>
      <c r="AH161" s="24">
        <f t="shared" si="445"/>
        <v>0</v>
      </c>
      <c r="AI161" s="24">
        <f t="shared" si="445"/>
        <v>0</v>
      </c>
      <c r="AJ161" s="24">
        <f t="shared" si="445"/>
        <v>0</v>
      </c>
      <c r="AK161" s="24">
        <f t="shared" si="445"/>
        <v>0</v>
      </c>
      <c r="AL161" s="24">
        <f t="shared" si="445"/>
        <v>0</v>
      </c>
      <c r="AM161" s="24">
        <f t="shared" si="445"/>
        <v>0</v>
      </c>
      <c r="AN161" s="24">
        <f t="shared" si="445"/>
        <v>0</v>
      </c>
      <c r="AO161" s="24">
        <f t="shared" si="445"/>
        <v>0</v>
      </c>
      <c r="AP161" s="24">
        <f t="shared" si="445"/>
        <v>0</v>
      </c>
      <c r="AQ161" s="24">
        <f t="shared" si="445"/>
        <v>0</v>
      </c>
      <c r="AR161" s="24">
        <f t="shared" si="445"/>
        <v>0</v>
      </c>
      <c r="AS161" s="24">
        <f t="shared" si="445"/>
        <v>0</v>
      </c>
      <c r="AT161" s="24">
        <f t="shared" si="445"/>
        <v>0</v>
      </c>
      <c r="AU161" s="24">
        <f t="shared" si="445"/>
        <v>0</v>
      </c>
      <c r="AV161" s="24">
        <f t="shared" si="445"/>
        <v>0</v>
      </c>
      <c r="AW161" s="24">
        <f t="shared" si="445"/>
        <v>0</v>
      </c>
      <c r="AX161" s="24">
        <f t="shared" si="445"/>
        <v>0</v>
      </c>
      <c r="AY161" s="24">
        <f t="shared" si="445"/>
        <v>0</v>
      </c>
      <c r="AZ161" s="24">
        <f t="shared" si="445"/>
        <v>0</v>
      </c>
      <c r="BA161" s="24">
        <f t="shared" si="445"/>
        <v>0</v>
      </c>
      <c r="BB161" s="24">
        <f t="shared" si="445"/>
        <v>0</v>
      </c>
      <c r="BC161" s="24">
        <f t="shared" si="445"/>
        <v>0</v>
      </c>
      <c r="BD161" s="24">
        <f t="shared" si="445"/>
        <v>0</v>
      </c>
      <c r="BE161" s="24">
        <f t="shared" si="445"/>
        <v>0</v>
      </c>
      <c r="BF161" s="24">
        <f t="shared" si="445"/>
        <v>0</v>
      </c>
      <c r="BG161" s="24">
        <f t="shared" si="445"/>
        <v>0</v>
      </c>
      <c r="BH161" s="24">
        <f t="shared" si="445"/>
        <v>0</v>
      </c>
      <c r="BI161" s="24">
        <f t="shared" si="445"/>
        <v>0</v>
      </c>
      <c r="BJ161" s="24">
        <f t="shared" si="445"/>
        <v>0</v>
      </c>
      <c r="BK161" s="24">
        <f t="shared" si="445"/>
        <v>0</v>
      </c>
      <c r="BL161" s="24">
        <f t="shared" si="445"/>
        <v>0</v>
      </c>
      <c r="BM161" s="24">
        <f t="shared" si="445"/>
        <v>0</v>
      </c>
      <c r="BN161" s="24">
        <f t="shared" si="445"/>
        <v>0</v>
      </c>
      <c r="BO161" s="24">
        <f t="shared" ref="BO161:DZ161" si="446">IF(BO166=1,BO124,0)</f>
        <v>0</v>
      </c>
      <c r="BP161" s="24">
        <f t="shared" si="446"/>
        <v>0</v>
      </c>
      <c r="BQ161" s="24">
        <f t="shared" si="446"/>
        <v>0</v>
      </c>
      <c r="BR161" s="24">
        <f t="shared" si="446"/>
        <v>0</v>
      </c>
      <c r="BS161" s="24">
        <f t="shared" si="446"/>
        <v>0</v>
      </c>
      <c r="BT161" s="24">
        <f t="shared" si="446"/>
        <v>0</v>
      </c>
      <c r="BU161" s="24">
        <f t="shared" si="446"/>
        <v>0</v>
      </c>
      <c r="BV161" s="24">
        <f t="shared" si="446"/>
        <v>0</v>
      </c>
      <c r="BW161" s="24">
        <f t="shared" si="446"/>
        <v>0</v>
      </c>
      <c r="BX161" s="24">
        <f t="shared" si="446"/>
        <v>0</v>
      </c>
      <c r="BY161" s="24">
        <f t="shared" si="446"/>
        <v>0</v>
      </c>
      <c r="BZ161" s="24">
        <f t="shared" si="446"/>
        <v>0</v>
      </c>
      <c r="CA161" s="24">
        <f t="shared" si="446"/>
        <v>0</v>
      </c>
      <c r="CB161" s="24">
        <f t="shared" si="446"/>
        <v>0</v>
      </c>
      <c r="CC161" s="24">
        <f t="shared" si="446"/>
        <v>0</v>
      </c>
      <c r="CD161" s="24">
        <f t="shared" si="446"/>
        <v>0</v>
      </c>
      <c r="CE161" s="24">
        <f t="shared" si="446"/>
        <v>0</v>
      </c>
      <c r="CF161" s="24">
        <f t="shared" si="446"/>
        <v>0</v>
      </c>
      <c r="CG161" s="24">
        <f t="shared" si="446"/>
        <v>0</v>
      </c>
      <c r="CH161" s="24">
        <f t="shared" si="446"/>
        <v>0</v>
      </c>
      <c r="CI161" s="24">
        <f t="shared" si="446"/>
        <v>0</v>
      </c>
      <c r="CJ161" s="24">
        <f t="shared" si="446"/>
        <v>0</v>
      </c>
      <c r="CK161" s="24">
        <f t="shared" si="446"/>
        <v>0</v>
      </c>
      <c r="CL161" s="24">
        <f t="shared" si="446"/>
        <v>0</v>
      </c>
      <c r="CM161" s="24">
        <f t="shared" si="446"/>
        <v>0</v>
      </c>
      <c r="CN161" s="24">
        <f t="shared" si="446"/>
        <v>0</v>
      </c>
      <c r="CO161" s="24">
        <f t="shared" si="446"/>
        <v>0</v>
      </c>
      <c r="CP161" s="24">
        <f t="shared" si="446"/>
        <v>0</v>
      </c>
      <c r="CQ161" s="24">
        <f t="shared" si="446"/>
        <v>0</v>
      </c>
      <c r="CR161" s="24">
        <f t="shared" si="446"/>
        <v>0</v>
      </c>
      <c r="CS161" s="24">
        <f t="shared" si="446"/>
        <v>0</v>
      </c>
      <c r="CT161" s="24">
        <f t="shared" si="446"/>
        <v>0</v>
      </c>
      <c r="CU161" s="24">
        <f t="shared" si="446"/>
        <v>0</v>
      </c>
      <c r="CV161" s="24">
        <f t="shared" si="446"/>
        <v>0</v>
      </c>
      <c r="CW161" s="24">
        <f t="shared" si="446"/>
        <v>0</v>
      </c>
      <c r="CX161" s="24">
        <f t="shared" si="446"/>
        <v>0</v>
      </c>
      <c r="CY161" s="24">
        <f t="shared" si="446"/>
        <v>0</v>
      </c>
      <c r="CZ161" s="24">
        <f t="shared" si="446"/>
        <v>0</v>
      </c>
      <c r="DA161" s="24">
        <f t="shared" si="446"/>
        <v>0</v>
      </c>
      <c r="DB161" s="24">
        <f t="shared" si="446"/>
        <v>0</v>
      </c>
      <c r="DC161" s="24">
        <f t="shared" si="446"/>
        <v>0</v>
      </c>
      <c r="DD161" s="24">
        <f t="shared" si="446"/>
        <v>0</v>
      </c>
      <c r="DE161" s="24">
        <f t="shared" si="446"/>
        <v>0</v>
      </c>
      <c r="DF161" s="24">
        <f t="shared" si="446"/>
        <v>0</v>
      </c>
      <c r="DG161" s="24">
        <f t="shared" si="446"/>
        <v>0</v>
      </c>
      <c r="DH161" s="24">
        <f t="shared" si="446"/>
        <v>0</v>
      </c>
      <c r="DI161" s="24">
        <f t="shared" si="446"/>
        <v>0</v>
      </c>
      <c r="DJ161" s="24">
        <f t="shared" si="446"/>
        <v>0</v>
      </c>
      <c r="DK161" s="24">
        <f t="shared" si="446"/>
        <v>0</v>
      </c>
      <c r="DL161" s="24">
        <f t="shared" si="446"/>
        <v>0</v>
      </c>
      <c r="DM161" s="24">
        <f t="shared" si="446"/>
        <v>0</v>
      </c>
      <c r="DN161" s="24">
        <f t="shared" si="446"/>
        <v>0</v>
      </c>
      <c r="DO161" s="24">
        <f t="shared" si="446"/>
        <v>0</v>
      </c>
      <c r="DP161" s="24">
        <f t="shared" si="446"/>
        <v>0</v>
      </c>
      <c r="DQ161" s="24">
        <f t="shared" si="446"/>
        <v>0</v>
      </c>
      <c r="DR161" s="24">
        <f t="shared" si="446"/>
        <v>0</v>
      </c>
      <c r="DS161" s="24">
        <f t="shared" si="446"/>
        <v>0</v>
      </c>
      <c r="DT161" s="24">
        <f t="shared" si="446"/>
        <v>0</v>
      </c>
      <c r="DU161" s="24">
        <f t="shared" si="446"/>
        <v>0</v>
      </c>
      <c r="DV161" s="24">
        <f t="shared" si="446"/>
        <v>0</v>
      </c>
      <c r="DW161" s="24">
        <f t="shared" si="446"/>
        <v>0</v>
      </c>
      <c r="DX161" s="24">
        <f t="shared" si="446"/>
        <v>0</v>
      </c>
      <c r="DY161" s="24">
        <f t="shared" si="446"/>
        <v>0</v>
      </c>
      <c r="DZ161" s="24">
        <f t="shared" si="446"/>
        <v>0</v>
      </c>
      <c r="EA161" s="24">
        <f t="shared" ref="EA161:GL161" si="447">IF(EA166=1,EA124,0)</f>
        <v>0</v>
      </c>
      <c r="EB161" s="24">
        <f t="shared" si="447"/>
        <v>0</v>
      </c>
      <c r="EC161" s="24">
        <f t="shared" si="447"/>
        <v>0</v>
      </c>
      <c r="ED161" s="24">
        <f t="shared" si="447"/>
        <v>0</v>
      </c>
      <c r="EE161" s="24">
        <f t="shared" si="447"/>
        <v>0</v>
      </c>
      <c r="EF161" s="24">
        <f t="shared" si="447"/>
        <v>0</v>
      </c>
      <c r="EG161" s="24">
        <f t="shared" si="447"/>
        <v>1099.0401844002652</v>
      </c>
      <c r="EH161" s="24">
        <f t="shared" si="447"/>
        <v>0</v>
      </c>
      <c r="EI161" s="24">
        <f t="shared" si="447"/>
        <v>0</v>
      </c>
      <c r="EJ161" s="24">
        <f t="shared" si="447"/>
        <v>0</v>
      </c>
      <c r="EK161" s="24">
        <f t="shared" si="447"/>
        <v>0</v>
      </c>
      <c r="EL161" s="24">
        <f t="shared" si="447"/>
        <v>0</v>
      </c>
      <c r="EM161" s="24">
        <f t="shared" si="447"/>
        <v>0</v>
      </c>
      <c r="EN161" s="24">
        <f t="shared" si="447"/>
        <v>0</v>
      </c>
      <c r="EO161" s="24">
        <f t="shared" si="447"/>
        <v>0</v>
      </c>
      <c r="EP161" s="24">
        <f t="shared" si="447"/>
        <v>0</v>
      </c>
      <c r="EQ161" s="24">
        <f t="shared" si="447"/>
        <v>0</v>
      </c>
      <c r="ER161" s="24">
        <f t="shared" si="447"/>
        <v>0</v>
      </c>
      <c r="ES161" s="24">
        <f t="shared" si="447"/>
        <v>0</v>
      </c>
      <c r="ET161" s="24">
        <f t="shared" si="447"/>
        <v>0</v>
      </c>
      <c r="EU161" s="24">
        <f t="shared" si="447"/>
        <v>0</v>
      </c>
      <c r="EV161" s="24">
        <f t="shared" si="447"/>
        <v>0</v>
      </c>
      <c r="EW161" s="24">
        <f t="shared" si="447"/>
        <v>0</v>
      </c>
      <c r="EX161" s="24">
        <f t="shared" si="447"/>
        <v>0</v>
      </c>
      <c r="EY161" s="24">
        <f t="shared" si="447"/>
        <v>0</v>
      </c>
      <c r="EZ161" s="24">
        <f t="shared" si="447"/>
        <v>0</v>
      </c>
      <c r="FA161" s="24">
        <f t="shared" si="447"/>
        <v>0</v>
      </c>
      <c r="FB161" s="24">
        <f t="shared" si="447"/>
        <v>0</v>
      </c>
      <c r="FC161" s="24">
        <f t="shared" si="447"/>
        <v>0</v>
      </c>
      <c r="FD161" s="24">
        <f t="shared" si="447"/>
        <v>0</v>
      </c>
      <c r="FE161" s="24">
        <f t="shared" si="447"/>
        <v>0</v>
      </c>
      <c r="FF161" s="24">
        <f t="shared" si="447"/>
        <v>0</v>
      </c>
      <c r="FG161" s="24">
        <f t="shared" si="447"/>
        <v>0</v>
      </c>
      <c r="FH161" s="24">
        <f t="shared" si="447"/>
        <v>0</v>
      </c>
      <c r="FI161" s="24">
        <f t="shared" si="447"/>
        <v>0</v>
      </c>
      <c r="FJ161" s="24">
        <f t="shared" si="447"/>
        <v>0</v>
      </c>
      <c r="FK161" s="24">
        <f t="shared" si="447"/>
        <v>0</v>
      </c>
      <c r="FL161" s="24">
        <f t="shared" si="447"/>
        <v>0</v>
      </c>
      <c r="FM161" s="24">
        <f t="shared" si="447"/>
        <v>0</v>
      </c>
      <c r="FN161" s="24">
        <f t="shared" si="447"/>
        <v>0</v>
      </c>
      <c r="FO161" s="24">
        <f t="shared" si="447"/>
        <v>0</v>
      </c>
      <c r="FP161" s="24">
        <f t="shared" si="447"/>
        <v>0</v>
      </c>
      <c r="FQ161" s="24">
        <f t="shared" si="447"/>
        <v>0</v>
      </c>
      <c r="FR161" s="24">
        <f t="shared" si="447"/>
        <v>0</v>
      </c>
      <c r="FS161" s="24">
        <f t="shared" si="447"/>
        <v>0</v>
      </c>
      <c r="FT161" s="24">
        <f t="shared" si="447"/>
        <v>0</v>
      </c>
      <c r="FU161" s="24">
        <f t="shared" si="447"/>
        <v>0</v>
      </c>
      <c r="FV161" s="24">
        <f t="shared" si="447"/>
        <v>0</v>
      </c>
      <c r="FW161" s="24">
        <f t="shared" si="447"/>
        <v>0</v>
      </c>
      <c r="FX161" s="24">
        <f t="shared" si="447"/>
        <v>0</v>
      </c>
      <c r="FY161" s="24">
        <f t="shared" si="447"/>
        <v>0</v>
      </c>
      <c r="FZ161" s="24">
        <f t="shared" si="447"/>
        <v>0</v>
      </c>
      <c r="GA161" s="24">
        <f t="shared" si="447"/>
        <v>0</v>
      </c>
      <c r="GB161" s="24">
        <f t="shared" si="447"/>
        <v>0</v>
      </c>
      <c r="GC161" s="24">
        <f t="shared" si="447"/>
        <v>0</v>
      </c>
      <c r="GD161" s="24">
        <f t="shared" si="447"/>
        <v>0</v>
      </c>
      <c r="GE161" s="24">
        <f t="shared" si="447"/>
        <v>0</v>
      </c>
      <c r="GF161" s="24">
        <f t="shared" si="447"/>
        <v>0</v>
      </c>
      <c r="GG161" s="24">
        <f t="shared" si="447"/>
        <v>0</v>
      </c>
      <c r="GH161" s="24">
        <f t="shared" si="447"/>
        <v>0</v>
      </c>
      <c r="GI161" s="24">
        <f t="shared" si="447"/>
        <v>0</v>
      </c>
      <c r="GJ161" s="24">
        <f t="shared" si="447"/>
        <v>0</v>
      </c>
      <c r="GK161" s="24">
        <f t="shared" si="447"/>
        <v>0</v>
      </c>
      <c r="GL161" s="24">
        <f t="shared" si="447"/>
        <v>0</v>
      </c>
      <c r="GM161" s="24">
        <f t="shared" ref="GM161:IR161" si="448">IF(GM166=1,GM124,0)</f>
        <v>0</v>
      </c>
      <c r="GN161" s="24">
        <f t="shared" si="448"/>
        <v>0</v>
      </c>
      <c r="GO161" s="24">
        <f t="shared" si="448"/>
        <v>0</v>
      </c>
      <c r="GP161" s="24">
        <f t="shared" si="448"/>
        <v>0</v>
      </c>
      <c r="GQ161" s="24">
        <f t="shared" si="448"/>
        <v>0</v>
      </c>
      <c r="GR161" s="24">
        <f t="shared" si="448"/>
        <v>0</v>
      </c>
      <c r="GS161" s="24">
        <f t="shared" si="448"/>
        <v>0</v>
      </c>
      <c r="GT161" s="24">
        <f t="shared" si="448"/>
        <v>0</v>
      </c>
      <c r="GU161" s="24">
        <f t="shared" si="448"/>
        <v>0</v>
      </c>
      <c r="GV161" s="24">
        <f t="shared" si="448"/>
        <v>0</v>
      </c>
      <c r="GW161" s="24">
        <f t="shared" si="448"/>
        <v>0</v>
      </c>
      <c r="GX161" s="24">
        <f t="shared" si="448"/>
        <v>0</v>
      </c>
      <c r="GY161" s="24">
        <f t="shared" si="448"/>
        <v>0</v>
      </c>
      <c r="GZ161" s="24">
        <f t="shared" si="448"/>
        <v>0</v>
      </c>
      <c r="HA161" s="24">
        <f t="shared" si="448"/>
        <v>0</v>
      </c>
      <c r="HB161" s="24">
        <f t="shared" si="448"/>
        <v>0</v>
      </c>
      <c r="HC161" s="24">
        <f t="shared" si="448"/>
        <v>0</v>
      </c>
      <c r="HD161" s="24">
        <f t="shared" si="448"/>
        <v>0</v>
      </c>
      <c r="HE161" s="24">
        <f t="shared" si="448"/>
        <v>0</v>
      </c>
      <c r="HF161" s="24">
        <f t="shared" si="448"/>
        <v>0</v>
      </c>
      <c r="HG161" s="24">
        <f t="shared" si="448"/>
        <v>0</v>
      </c>
      <c r="HH161" s="24">
        <f t="shared" si="448"/>
        <v>0</v>
      </c>
      <c r="HI161" s="24">
        <f t="shared" si="448"/>
        <v>0</v>
      </c>
      <c r="HJ161" s="24">
        <f t="shared" si="448"/>
        <v>0</v>
      </c>
      <c r="HK161" s="24">
        <f t="shared" si="448"/>
        <v>0</v>
      </c>
      <c r="HL161" s="24">
        <f t="shared" si="448"/>
        <v>0</v>
      </c>
      <c r="HM161" s="24">
        <f t="shared" si="448"/>
        <v>0</v>
      </c>
      <c r="HN161" s="24">
        <f t="shared" si="448"/>
        <v>0</v>
      </c>
      <c r="HO161" s="24">
        <f t="shared" si="448"/>
        <v>0</v>
      </c>
      <c r="HP161" s="24">
        <f t="shared" si="448"/>
        <v>0</v>
      </c>
      <c r="HQ161" s="24">
        <f t="shared" si="448"/>
        <v>0</v>
      </c>
      <c r="HR161" s="24">
        <f t="shared" si="448"/>
        <v>0</v>
      </c>
      <c r="HS161" s="24">
        <f t="shared" si="448"/>
        <v>0</v>
      </c>
      <c r="HT161" s="24">
        <f t="shared" si="448"/>
        <v>0</v>
      </c>
      <c r="HU161" s="24">
        <f t="shared" si="448"/>
        <v>0</v>
      </c>
      <c r="HV161" s="24">
        <f t="shared" si="448"/>
        <v>0</v>
      </c>
      <c r="HW161" s="24">
        <f t="shared" si="448"/>
        <v>0</v>
      </c>
      <c r="HX161" s="24">
        <f t="shared" si="448"/>
        <v>0</v>
      </c>
      <c r="HY161" s="24">
        <f t="shared" si="448"/>
        <v>0</v>
      </c>
      <c r="HZ161" s="24">
        <f t="shared" si="448"/>
        <v>0</v>
      </c>
      <c r="IA161" s="24">
        <f t="shared" si="448"/>
        <v>0</v>
      </c>
      <c r="IB161" s="24">
        <f t="shared" si="448"/>
        <v>0</v>
      </c>
      <c r="IC161" s="24">
        <f t="shared" si="448"/>
        <v>0</v>
      </c>
      <c r="ID161" s="24">
        <f t="shared" si="448"/>
        <v>0</v>
      </c>
      <c r="IE161" s="24">
        <f t="shared" si="448"/>
        <v>0</v>
      </c>
      <c r="IF161" s="24">
        <f t="shared" si="448"/>
        <v>0</v>
      </c>
      <c r="IG161" s="24">
        <f t="shared" si="448"/>
        <v>0</v>
      </c>
      <c r="IH161" s="24">
        <f t="shared" si="448"/>
        <v>0</v>
      </c>
      <c r="II161" s="24">
        <f t="shared" si="448"/>
        <v>0</v>
      </c>
      <c r="IJ161" s="24">
        <f t="shared" si="448"/>
        <v>0</v>
      </c>
      <c r="IK161" s="24">
        <f t="shared" si="448"/>
        <v>0</v>
      </c>
      <c r="IL161" s="24">
        <f t="shared" si="448"/>
        <v>0</v>
      </c>
      <c r="IM161" s="24">
        <f t="shared" si="448"/>
        <v>0</v>
      </c>
      <c r="IN161" s="24">
        <f t="shared" si="448"/>
        <v>0</v>
      </c>
      <c r="IO161" s="24">
        <f t="shared" si="448"/>
        <v>0</v>
      </c>
      <c r="IP161" s="24">
        <f t="shared" si="448"/>
        <v>0</v>
      </c>
      <c r="IQ161" s="24">
        <f t="shared" si="448"/>
        <v>0</v>
      </c>
      <c r="IR161" s="181">
        <f t="shared" si="448"/>
        <v>0</v>
      </c>
    </row>
    <row r="162" spans="1:252" s="7" customFormat="1" hidden="1" x14ac:dyDescent="0.25">
      <c r="A162" s="164"/>
      <c r="B162" s="53"/>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EU162" s="24"/>
      <c r="EV162" s="24"/>
      <c r="EW162" s="24"/>
      <c r="EX162" s="24"/>
      <c r="EY162" s="24"/>
      <c r="EZ162" s="24"/>
      <c r="FA162" s="24"/>
      <c r="FB162" s="24"/>
      <c r="FC162" s="24"/>
      <c r="FD162" s="24"/>
      <c r="FE162" s="24"/>
      <c r="FF162" s="24"/>
      <c r="FG162" s="24"/>
      <c r="FH162" s="24"/>
      <c r="FI162" s="24"/>
      <c r="FJ162" s="24"/>
      <c r="FK162" s="24"/>
      <c r="FL162" s="24"/>
      <c r="FM162" s="24"/>
      <c r="FN162" s="24"/>
      <c r="FO162" s="24"/>
      <c r="FP162" s="24"/>
      <c r="FQ162" s="24"/>
      <c r="FR162" s="24"/>
      <c r="FS162" s="24"/>
      <c r="FT162" s="24"/>
      <c r="FU162" s="24"/>
      <c r="FV162" s="24"/>
      <c r="FW162" s="24"/>
      <c r="FX162" s="24"/>
      <c r="FY162" s="24"/>
      <c r="FZ162" s="24"/>
      <c r="GA162" s="24"/>
      <c r="GB162" s="24"/>
      <c r="GC162" s="24"/>
      <c r="GD162" s="24"/>
      <c r="GE162" s="24"/>
      <c r="GF162" s="24"/>
      <c r="GG162" s="24"/>
      <c r="GH162" s="24"/>
      <c r="GI162" s="24"/>
      <c r="GJ162" s="24"/>
      <c r="GK162" s="24"/>
      <c r="GL162" s="24"/>
      <c r="GM162" s="24"/>
      <c r="GN162" s="24"/>
      <c r="GO162" s="24"/>
      <c r="GP162" s="24"/>
      <c r="GQ162" s="24"/>
      <c r="GR162" s="24"/>
      <c r="GS162" s="24"/>
      <c r="GT162" s="24"/>
      <c r="GU162" s="24"/>
      <c r="GV162" s="24"/>
      <c r="GW162" s="24"/>
      <c r="GX162" s="24"/>
      <c r="GY162" s="24"/>
      <c r="GZ162" s="24"/>
      <c r="HA162" s="24"/>
      <c r="HB162" s="24"/>
      <c r="HC162" s="24"/>
      <c r="HD162" s="24"/>
      <c r="HE162" s="24"/>
      <c r="HF162" s="24"/>
      <c r="HG162" s="24"/>
      <c r="HH162" s="24"/>
      <c r="HI162" s="24"/>
      <c r="HJ162" s="24"/>
      <c r="HK162" s="24"/>
      <c r="HL162" s="24"/>
      <c r="HM162" s="24"/>
      <c r="HN162" s="24"/>
      <c r="HO162" s="24"/>
      <c r="HP162" s="24"/>
      <c r="HQ162" s="24"/>
      <c r="HR162" s="24"/>
      <c r="HS162" s="24"/>
      <c r="HT162" s="24"/>
      <c r="HU162" s="24"/>
      <c r="HV162" s="24"/>
      <c r="HW162" s="24"/>
      <c r="HX162" s="24"/>
      <c r="HY162" s="24"/>
      <c r="HZ162" s="24"/>
      <c r="IA162" s="24"/>
      <c r="IB162" s="24"/>
      <c r="IC162" s="24"/>
      <c r="ID162" s="24"/>
      <c r="IE162" s="24"/>
      <c r="IF162" s="24"/>
      <c r="IG162" s="24"/>
      <c r="IH162" s="24"/>
      <c r="II162" s="24"/>
      <c r="IJ162" s="24"/>
      <c r="IK162" s="24"/>
      <c r="IL162" s="24"/>
      <c r="IM162" s="24"/>
      <c r="IN162" s="24"/>
      <c r="IO162" s="24"/>
      <c r="IP162" s="24"/>
      <c r="IQ162" s="24"/>
      <c r="IR162" s="181"/>
    </row>
    <row r="163" spans="1:252" s="7" customFormat="1" hidden="1" x14ac:dyDescent="0.25">
      <c r="A163" s="164"/>
      <c r="B163" s="52"/>
      <c r="C163" s="24">
        <f>IF(AND(C62=Results!$D$62,C68&gt;0),1,0)</f>
        <v>1</v>
      </c>
      <c r="D163" s="24">
        <f>IF(AND(D62=Results!$D$62,D68&gt;0),1,0)</f>
        <v>1</v>
      </c>
      <c r="E163" s="24">
        <f>IF(AND(E62=Results!$D$62,E68&gt;0),1,0)</f>
        <v>1</v>
      </c>
      <c r="F163" s="24">
        <f>IF(AND(F62=Results!$D$62,F68&gt;0),1,0)</f>
        <v>1</v>
      </c>
      <c r="G163" s="24">
        <f>IF(AND(G62=Results!$D$62,G68&gt;0),1,0)</f>
        <v>1</v>
      </c>
      <c r="H163" s="24">
        <f>IF(AND(H62=Results!$D$62,H68&gt;0),1,0)</f>
        <v>1</v>
      </c>
      <c r="I163" s="24">
        <f>IF(AND(I62=Results!$D$62,I68&gt;0),1,0)</f>
        <v>1</v>
      </c>
      <c r="J163" s="24">
        <f>IF(AND(J62=Results!$D$62,J68&gt;0),1,0)</f>
        <v>1</v>
      </c>
      <c r="K163" s="24">
        <f>IF(AND(K62=Results!$D$62,K68&gt;0),1,0)</f>
        <v>1</v>
      </c>
      <c r="L163" s="24">
        <f>IF(AND(L62=Results!$D$62,L68&gt;0),1,0)</f>
        <v>1</v>
      </c>
      <c r="M163" s="24">
        <f>IF(AND(M62=Results!$D$62,M68&gt;0),1,0)</f>
        <v>1</v>
      </c>
      <c r="N163" s="24">
        <f>IF(AND(N62=Results!$D$62,N68&gt;0),1,0)</f>
        <v>1</v>
      </c>
      <c r="O163" s="24">
        <f>IF(AND(O62=Results!$D$62,O68&gt;0),1,0)</f>
        <v>1</v>
      </c>
      <c r="P163" s="24">
        <f>IF(AND(P62=Results!$D$62,P68&gt;0),1,0)</f>
        <v>1</v>
      </c>
      <c r="Q163" s="24">
        <f>IF(AND(Q62=Results!$D$62,Q68&gt;0),1,0)</f>
        <v>1</v>
      </c>
      <c r="R163" s="24">
        <f>IF(AND(R62=Results!$D$62,R68&gt;0),1,0)</f>
        <v>1</v>
      </c>
      <c r="S163" s="24">
        <f>IF(AND(S62=Results!$D$62,S68&gt;0),1,0)</f>
        <v>1</v>
      </c>
      <c r="T163" s="24">
        <f>IF(AND(T62=Results!$D$62,T68&gt;0),1,0)</f>
        <v>1</v>
      </c>
      <c r="U163" s="24">
        <f>IF(AND(U62=Results!$D$62,U68&gt;0),1,0)</f>
        <v>1</v>
      </c>
      <c r="V163" s="24">
        <f>IF(AND(V62=Results!$D$62,V68&gt;0),1,0)</f>
        <v>1</v>
      </c>
      <c r="W163" s="24">
        <f>IF(AND(W62=Results!$D$62,W68&gt;0),1,0)</f>
        <v>1</v>
      </c>
      <c r="X163" s="24">
        <f>IF(AND(X62=Results!$D$62,X68&gt;0),1,0)</f>
        <v>1</v>
      </c>
      <c r="Y163" s="24">
        <f>IF(AND(Y62=Results!$D$62,Y68&gt;0),1,0)</f>
        <v>1</v>
      </c>
      <c r="Z163" s="24">
        <f>IF(AND(Z62=Results!$D$62,Z68&gt;0),1,0)</f>
        <v>1</v>
      </c>
      <c r="AA163" s="24">
        <f>IF(AND(AA62=Results!$D$62,AA68&gt;0),1,0)</f>
        <v>1</v>
      </c>
      <c r="AB163" s="24">
        <f>IF(AND(AB62=Results!$D$62,AB68&gt;0),1,0)</f>
        <v>1</v>
      </c>
      <c r="AC163" s="24">
        <f>IF(AND(AC62=Results!$D$62,AC68&gt;0),1,0)</f>
        <v>1</v>
      </c>
      <c r="AD163" s="24">
        <f>IF(AND(AD62=Results!$D$62,AD68&gt;0),1,0)</f>
        <v>1</v>
      </c>
      <c r="AE163" s="24">
        <f>IF(AND(AE62=Results!$D$62,AE68&gt;0),1,0)</f>
        <v>1</v>
      </c>
      <c r="AF163" s="24">
        <f>IF(AND(AF62=Results!$D$62,AF68&gt;0),1,0)</f>
        <v>1</v>
      </c>
      <c r="AG163" s="24">
        <f>IF(AND(AG62=Results!$D$62,AG68&gt;0),1,0)</f>
        <v>1</v>
      </c>
      <c r="AH163" s="24">
        <f>IF(AND(AH62=Results!$D$62,AH68&gt;0),1,0)</f>
        <v>1</v>
      </c>
      <c r="AI163" s="24">
        <f>IF(AND(AI62=Results!$D$62,AI68&gt;0),1,0)</f>
        <v>1</v>
      </c>
      <c r="AJ163" s="24">
        <f>IF(AND(AJ62=Results!$D$62,AJ68&gt;0),1,0)</f>
        <v>1</v>
      </c>
      <c r="AK163" s="24">
        <f>IF(AND(AK62=Results!$D$62,AK68&gt;0),1,0)</f>
        <v>1</v>
      </c>
      <c r="AL163" s="24">
        <f>IF(AND(AL62=Results!$D$62,AL68&gt;0),1,0)</f>
        <v>1</v>
      </c>
      <c r="AM163" s="24">
        <f>IF(AND(AM62=Results!$D$62,AM68&gt;0),1,0)</f>
        <v>1</v>
      </c>
      <c r="AN163" s="24">
        <f>IF(AND(AN62=Results!$D$62,AN68&gt;0),1,0)</f>
        <v>1</v>
      </c>
      <c r="AO163" s="24">
        <f>IF(AND(AO62=Results!$D$62,AO68&gt;0),1,0)</f>
        <v>1</v>
      </c>
      <c r="AP163" s="24">
        <f>IF(AND(AP62=Results!$D$62,AP68&gt;0),1,0)</f>
        <v>1</v>
      </c>
      <c r="AQ163" s="24">
        <f>IF(AND(AQ62=Results!$D$62,AQ68&gt;0),1,0)</f>
        <v>1</v>
      </c>
      <c r="AR163" s="24">
        <f>IF(AND(AR62=Results!$D$62,AR68&gt;0),1,0)</f>
        <v>1</v>
      </c>
      <c r="AS163" s="24">
        <f>IF(AND(AS62=Results!$D$62,AS68&gt;0),1,0)</f>
        <v>1</v>
      </c>
      <c r="AT163" s="24">
        <f>IF(AND(AT62=Results!$D$62,AT68&gt;0),1,0)</f>
        <v>1</v>
      </c>
      <c r="AU163" s="24">
        <f>IF(AND(AU62=Results!$D$62,AU68&gt;0),1,0)</f>
        <v>1</v>
      </c>
      <c r="AV163" s="24">
        <f>IF(AND(AV62=Results!$D$62,AV68&gt;0),1,0)</f>
        <v>1</v>
      </c>
      <c r="AW163" s="24">
        <f>IF(AND(AW62=Results!$D$62,AW68&gt;0),1,0)</f>
        <v>1</v>
      </c>
      <c r="AX163" s="24">
        <f>IF(AND(AX62=Results!$D$62,AX68&gt;0),1,0)</f>
        <v>1</v>
      </c>
      <c r="AY163" s="24">
        <f>IF(AND(AY62=Results!$D$62,AY68&gt;0),1,0)</f>
        <v>1</v>
      </c>
      <c r="AZ163" s="24">
        <f>IF(AND(AZ62=Results!$D$62,AZ68&gt;0),1,0)</f>
        <v>1</v>
      </c>
      <c r="BA163" s="24">
        <f>IF(AND(BA62=Results!$D$62,BA68&gt;0),1,0)</f>
        <v>1</v>
      </c>
      <c r="BB163" s="24">
        <f>IF(AND(BB62=Results!$D$62,BB68&gt;0),1,0)</f>
        <v>1</v>
      </c>
      <c r="BC163" s="24">
        <f>IF(AND(BC62=Results!$D$62,BC68&gt;0),1,0)</f>
        <v>0</v>
      </c>
      <c r="BD163" s="24">
        <f>IF(AND(BD62=Results!$D$62,BD68&gt;0),1,0)</f>
        <v>0</v>
      </c>
      <c r="BE163" s="24">
        <f>IF(AND(BE62=Results!$D$62,BE68&gt;0),1,0)</f>
        <v>0</v>
      </c>
      <c r="BF163" s="24">
        <f>IF(AND(BF62=Results!$D$62,BF68&gt;0),1,0)</f>
        <v>0</v>
      </c>
      <c r="BG163" s="24">
        <f>IF(AND(BG62=Results!$D$62,BG68&gt;0),1,0)</f>
        <v>0</v>
      </c>
      <c r="BH163" s="24">
        <f>IF(AND(BH62=Results!$D$62,BH68&gt;0),1,0)</f>
        <v>0</v>
      </c>
      <c r="BI163" s="24">
        <f>IF(AND(BI62=Results!$D$62,BI68&gt;0),1,0)</f>
        <v>0</v>
      </c>
      <c r="BJ163" s="24">
        <f>IF(AND(BJ62=Results!$D$62,BJ68&gt;0),1,0)</f>
        <v>0</v>
      </c>
      <c r="BK163" s="24">
        <f>IF(AND(BK62=Results!$D$62,BK68&gt;0),1,0)</f>
        <v>0</v>
      </c>
      <c r="BL163" s="24">
        <f>IF(AND(BL62=Results!$D$62,BL68&gt;0),1,0)</f>
        <v>0</v>
      </c>
      <c r="BM163" s="24">
        <f>IF(AND(BM62=Results!$D$62,BM68&gt;0),1,0)</f>
        <v>0</v>
      </c>
      <c r="BN163" s="24">
        <f>IF(AND(BN62=Results!$D$62,BN68&gt;0),1,0)</f>
        <v>0</v>
      </c>
      <c r="BO163" s="24">
        <f>IF(AND(BO62=Results!$D$62,BO68&gt;0),1,0)</f>
        <v>0</v>
      </c>
      <c r="BP163" s="24">
        <f>IF(AND(BP62=Results!$D$62,BP68&gt;0),1,0)</f>
        <v>0</v>
      </c>
      <c r="BQ163" s="24">
        <f>IF(AND(BQ62=Results!$D$62,BQ68&gt;0),1,0)</f>
        <v>0</v>
      </c>
      <c r="BR163" s="24">
        <f>IF(AND(BR62=Results!$D$62,BR68&gt;0),1,0)</f>
        <v>0</v>
      </c>
      <c r="BS163" s="24">
        <f>IF(AND(BS62=Results!$D$62,BS68&gt;0),1,0)</f>
        <v>0</v>
      </c>
      <c r="BT163" s="24">
        <f>IF(AND(BT62=Results!$D$62,BT68&gt;0),1,0)</f>
        <v>0</v>
      </c>
      <c r="BU163" s="24">
        <f>IF(AND(BU62=Results!$D$62,BU68&gt;0),1,0)</f>
        <v>0</v>
      </c>
      <c r="BV163" s="24">
        <f>IF(AND(BV62=Results!$D$62,BV68&gt;0),1,0)</f>
        <v>0</v>
      </c>
      <c r="BW163" s="24">
        <f>IF(AND(BW62=Results!$D$62,BW68&gt;0),1,0)</f>
        <v>0</v>
      </c>
      <c r="BX163" s="24">
        <f>IF(AND(BX62=Results!$D$62,BX68&gt;0),1,0)</f>
        <v>0</v>
      </c>
      <c r="BY163" s="24">
        <f>IF(AND(BY62=Results!$D$62,BY68&gt;0),1,0)</f>
        <v>0</v>
      </c>
      <c r="BZ163" s="24">
        <f>IF(AND(BZ62=Results!$D$62,BZ68&gt;0),1,0)</f>
        <v>0</v>
      </c>
      <c r="CA163" s="24">
        <f>IF(AND(CA62=Results!$D$62,CA68&gt;0),1,0)</f>
        <v>0</v>
      </c>
      <c r="CB163" s="24">
        <f>IF(AND(CB62=Results!$D$62,CB68&gt;0),1,0)</f>
        <v>0</v>
      </c>
      <c r="CC163" s="24">
        <f>IF(AND(CC62=Results!$D$62,CC68&gt;0),1,0)</f>
        <v>0</v>
      </c>
      <c r="CD163" s="24">
        <f>IF(AND(CD62=Results!$D$62,CD68&gt;0),1,0)</f>
        <v>0</v>
      </c>
      <c r="CE163" s="24">
        <f>IF(AND(CE62=Results!$D$62,CE68&gt;0),1,0)</f>
        <v>0</v>
      </c>
      <c r="CF163" s="24">
        <f>IF(AND(CF62=Results!$D$62,CF68&gt;0),1,0)</f>
        <v>0</v>
      </c>
      <c r="CG163" s="24">
        <f>IF(AND(CG62=Results!$D$62,CG68&gt;0),1,0)</f>
        <v>0</v>
      </c>
      <c r="CH163" s="24">
        <f>IF(AND(CH62=Results!$D$62,CH68&gt;0),1,0)</f>
        <v>0</v>
      </c>
      <c r="CI163" s="24">
        <f>IF(AND(CI62=Results!$D$62,CI68&gt;0),1,0)</f>
        <v>0</v>
      </c>
      <c r="CJ163" s="24">
        <f>IF(AND(CJ62=Results!$D$62,CJ68&gt;0),1,0)</f>
        <v>0</v>
      </c>
      <c r="CK163" s="24">
        <f>IF(AND(CK62=Results!$D$62,CK68&gt;0),1,0)</f>
        <v>0</v>
      </c>
      <c r="CL163" s="24">
        <f>IF(AND(CL62=Results!$D$62,CL68&gt;0),1,0)</f>
        <v>0</v>
      </c>
      <c r="CM163" s="24">
        <f>IF(AND(CM62=Results!$D$62,CM68&gt;0),1,0)</f>
        <v>0</v>
      </c>
      <c r="CN163" s="24">
        <f>IF(AND(CN62=Results!$D$62,CN68&gt;0),1,0)</f>
        <v>0</v>
      </c>
      <c r="CO163" s="24">
        <f>IF(AND(CO62=Results!$D$62,CO68&gt;0),1,0)</f>
        <v>0</v>
      </c>
      <c r="CP163" s="24">
        <f>IF(AND(CP62=Results!$D$62,CP68&gt;0),1,0)</f>
        <v>0</v>
      </c>
      <c r="CQ163" s="24">
        <f>IF(AND(CQ62=Results!$D$62,CQ68&gt;0),1,0)</f>
        <v>0</v>
      </c>
      <c r="CR163" s="24">
        <f>IF(AND(CR62=Results!$D$62,CR68&gt;0),1,0)</f>
        <v>0</v>
      </c>
      <c r="CS163" s="24">
        <f>IF(AND(CS62=Results!$D$62,CS68&gt;0),1,0)</f>
        <v>0</v>
      </c>
      <c r="CT163" s="24">
        <f>IF(AND(CT62=Results!$D$62,CT68&gt;0),1,0)</f>
        <v>0</v>
      </c>
      <c r="CU163" s="24">
        <f>IF(AND(CU62=Results!$D$62,CU68&gt;0),1,0)</f>
        <v>0</v>
      </c>
      <c r="CV163" s="24">
        <f>IF(AND(CV62=Results!$D$62,CV68&gt;0),1,0)</f>
        <v>0</v>
      </c>
      <c r="CW163" s="24">
        <f>IF(AND(CW62=Results!$D$62,CW68&gt;0),1,0)</f>
        <v>0</v>
      </c>
      <c r="CX163" s="24">
        <f>IF(AND(CX62=Results!$D$62,CX68&gt;0),1,0)</f>
        <v>0</v>
      </c>
      <c r="CY163" s="24">
        <f>IF(AND(CY62=Results!$D$62,CY68&gt;0),1,0)</f>
        <v>0</v>
      </c>
      <c r="CZ163" s="24">
        <f>IF(AND(CZ62=Results!$D$62,CZ68&gt;0),1,0)</f>
        <v>0</v>
      </c>
      <c r="DA163" s="24">
        <f>IF(AND(DA62=Results!$D$62,DA68&gt;0),1,0)</f>
        <v>0</v>
      </c>
      <c r="DB163" s="24">
        <f>IF(AND(DB62=Results!$D$62,DB68&gt;0),1,0)</f>
        <v>0</v>
      </c>
      <c r="DC163" s="24">
        <f>IF(AND(DC62=Results!$D$62,DC68&gt;0),1,0)</f>
        <v>0</v>
      </c>
      <c r="DD163" s="24">
        <f>IF(AND(DD62=Results!$D$62,DD68&gt;0),1,0)</f>
        <v>0</v>
      </c>
      <c r="DE163" s="24">
        <f>IF(AND(DE62=Results!$D$62,DE68&gt;0),1,0)</f>
        <v>0</v>
      </c>
      <c r="DF163" s="24">
        <f>IF(AND(DF62=Results!$D$62,DF68&gt;0),1,0)</f>
        <v>0</v>
      </c>
      <c r="DG163" s="24">
        <f>IF(AND(DG62=Results!$D$62,DG68&gt;0),1,0)</f>
        <v>0</v>
      </c>
      <c r="DH163" s="24">
        <f>IF(AND(DH62=Results!$D$62,DH68&gt;0),1,0)</f>
        <v>0</v>
      </c>
      <c r="DI163" s="24">
        <f>IF(AND(DI62=Results!$D$62,DI68&gt;0),1,0)</f>
        <v>0</v>
      </c>
      <c r="DJ163" s="24">
        <f>IF(AND(DJ62=Results!$D$62,DJ68&gt;0),1,0)</f>
        <v>0</v>
      </c>
      <c r="DK163" s="24">
        <f>IF(AND(DK62=Results!$D$62,DK68&gt;0),1,0)</f>
        <v>0</v>
      </c>
      <c r="DL163" s="24">
        <f>IF(AND(DL62=Results!$D$62,DL68&gt;0),1,0)</f>
        <v>0</v>
      </c>
      <c r="DM163" s="24">
        <f>IF(AND(DM62=Results!$D$62,DM68&gt;0),1,0)</f>
        <v>0</v>
      </c>
      <c r="DN163" s="24">
        <f>IF(AND(DN62=Results!$D$62,DN68&gt;0),1,0)</f>
        <v>0</v>
      </c>
      <c r="DO163" s="24">
        <f>IF(AND(DO62=Results!$D$62,DO68&gt;0),1,0)</f>
        <v>0</v>
      </c>
      <c r="DP163" s="24">
        <f>IF(AND(DP62=Results!$D$62,DP68&gt;0),1,0)</f>
        <v>0</v>
      </c>
      <c r="DQ163" s="24">
        <f>IF(AND(DQ62=Results!$D$62,DQ68&gt;0),1,0)</f>
        <v>0</v>
      </c>
      <c r="DR163" s="24">
        <f>IF(AND(DR62=Results!$D$62,DR68&gt;0),1,0)</f>
        <v>0</v>
      </c>
      <c r="DS163" s="24">
        <f>IF(AND(DS62=Results!$D$62,DS68&gt;0),1,0)</f>
        <v>0</v>
      </c>
      <c r="DT163" s="24">
        <f>IF(AND(DT62=Results!$D$62,DT68&gt;0),1,0)</f>
        <v>0</v>
      </c>
      <c r="DU163" s="24">
        <f>IF(AND(DU62=Results!$D$62,DU68&gt;0),1,0)</f>
        <v>0</v>
      </c>
      <c r="DV163" s="24">
        <f>IF(AND(DV62=Results!$D$62,DV68&gt;0),1,0)</f>
        <v>0</v>
      </c>
      <c r="DW163" s="24">
        <f>IF(AND(DW62=Results!$D$62,DW68&gt;0),1,0)</f>
        <v>0</v>
      </c>
      <c r="DX163" s="24">
        <f>IF(AND(DX62=Results!$D$62,DX68&gt;0),1,0)</f>
        <v>0</v>
      </c>
      <c r="DY163" s="24">
        <f>IF(AND(DY62=Results!$D$62,DY68&gt;0),1,0)</f>
        <v>0</v>
      </c>
      <c r="DZ163" s="24">
        <f>IF(AND(DZ62=Results!$D$62,DZ68&gt;0),1,0)</f>
        <v>0</v>
      </c>
      <c r="EA163" s="24">
        <f>IF(AND(EA62=Results!$D$62,EA68&gt;0),1,0)</f>
        <v>0</v>
      </c>
      <c r="EB163" s="24">
        <f>IF(AND(EB62=Results!$D$62,EB68&gt;0),1,0)</f>
        <v>0</v>
      </c>
      <c r="EC163" s="24">
        <f>IF(AND(EC62=Results!$D$62,EC68&gt;0),1,0)</f>
        <v>0</v>
      </c>
      <c r="ED163" s="24">
        <f>IF(AND(ED62=Results!$D$62,ED68&gt;0),1,0)</f>
        <v>0</v>
      </c>
      <c r="EE163" s="24">
        <f>IF(AND(EE62=Results!$D$62,EE68&gt;0),1,0)</f>
        <v>0</v>
      </c>
      <c r="EF163" s="24">
        <f>IF(AND(EF62=Results!$D$62,EF68&gt;0),1,0)</f>
        <v>0</v>
      </c>
      <c r="EG163" s="24">
        <f>IF(AND(EG62=Results!$D$62,EG68&gt;0),1,0)</f>
        <v>0</v>
      </c>
      <c r="EH163" s="24">
        <f>IF(AND(EH62=Results!$D$62,EH68&gt;0),1,0)</f>
        <v>0</v>
      </c>
      <c r="EI163" s="24">
        <f>IF(AND(EI62=Results!$D$62,EI68&gt;0),1,0)</f>
        <v>0</v>
      </c>
      <c r="EJ163" s="24">
        <f>IF(AND(EJ62=Results!$D$62,EJ68&gt;0),1,0)</f>
        <v>0</v>
      </c>
      <c r="EK163" s="24">
        <f>IF(AND(EK62=Results!$D$62,EK68&gt;0),1,0)</f>
        <v>0</v>
      </c>
      <c r="EL163" s="24">
        <f>IF(AND(EL62=Results!$D$62,EL68&gt;0),1,0)</f>
        <v>0</v>
      </c>
      <c r="EM163" s="24">
        <f>IF(AND(EM62=Results!$D$62,EM68&gt;0),1,0)</f>
        <v>0</v>
      </c>
      <c r="EN163" s="24">
        <f>IF(AND(EN62=Results!$D$62,EN68&gt;0),1,0)</f>
        <v>0</v>
      </c>
      <c r="EO163" s="24">
        <f>IF(AND(EO62=Results!$D$62,EO68&gt;0),1,0)</f>
        <v>0</v>
      </c>
      <c r="EP163" s="24">
        <f>IF(AND(EP62=Results!$D$62,EP68&gt;0),1,0)</f>
        <v>0</v>
      </c>
      <c r="EQ163" s="24">
        <f>IF(AND(EQ62=Results!$D$62,EQ68&gt;0),1,0)</f>
        <v>0</v>
      </c>
      <c r="ER163" s="24">
        <f>IF(AND(ER62=Results!$D$62,ER68&gt;0),1,0)</f>
        <v>0</v>
      </c>
      <c r="ES163" s="24">
        <f>IF(AND(ES62=Results!$D$62,ES68&gt;0),1,0)</f>
        <v>0</v>
      </c>
      <c r="ET163" s="24">
        <f>IF(AND(ET62=Results!$D$62,ET68&gt;0),1,0)</f>
        <v>0</v>
      </c>
      <c r="EU163" s="24">
        <f>IF(AND(EU62=Results!$D$62,EU68&gt;0),1,0)</f>
        <v>0</v>
      </c>
      <c r="EV163" s="24">
        <f>IF(AND(EV62=Results!$D$62,EV68&gt;0),1,0)</f>
        <v>0</v>
      </c>
      <c r="EW163" s="24">
        <f>IF(AND(EW62=Results!$D$62,EW68&gt;0),1,0)</f>
        <v>0</v>
      </c>
      <c r="EX163" s="24">
        <f>IF(AND(EX62=Results!$D$62,EX68&gt;0),1,0)</f>
        <v>0</v>
      </c>
      <c r="EY163" s="24">
        <f>IF(AND(EY62=Results!$D$62,EY68&gt;0),1,0)</f>
        <v>0</v>
      </c>
      <c r="EZ163" s="24">
        <f>IF(AND(EZ62=Results!$D$62,EZ68&gt;0),1,0)</f>
        <v>0</v>
      </c>
      <c r="FA163" s="24">
        <f>IF(AND(FA62=Results!$D$62,FA68&gt;0),1,0)</f>
        <v>0</v>
      </c>
      <c r="FB163" s="24">
        <f>IF(AND(FB62=Results!$D$62,FB68&gt;0),1,0)</f>
        <v>0</v>
      </c>
      <c r="FC163" s="24">
        <f>IF(AND(FC62=Results!$D$62,FC68&gt;0),1,0)</f>
        <v>0</v>
      </c>
      <c r="FD163" s="24">
        <f>IF(AND(FD62=Results!$D$62,FD68&gt;0),1,0)</f>
        <v>0</v>
      </c>
      <c r="FE163" s="24">
        <f>IF(AND(FE62=Results!$D$62,FE68&gt;0),1,0)</f>
        <v>0</v>
      </c>
      <c r="FF163" s="24">
        <f>IF(AND(FF62=Results!$D$62,FF68&gt;0),1,0)</f>
        <v>0</v>
      </c>
      <c r="FG163" s="24">
        <f>IF(AND(FG62=Results!$D$62,FG68&gt;0),1,0)</f>
        <v>0</v>
      </c>
      <c r="FH163" s="24">
        <f>IF(AND(FH62=Results!$D$62,FH68&gt;0),1,0)</f>
        <v>0</v>
      </c>
      <c r="FI163" s="24">
        <f>IF(AND(FI62=Results!$D$62,FI68&gt;0),1,0)</f>
        <v>0</v>
      </c>
      <c r="FJ163" s="24">
        <f>IF(AND(FJ62=Results!$D$62,FJ68&gt;0),1,0)</f>
        <v>0</v>
      </c>
      <c r="FK163" s="24">
        <f>IF(AND(FK62=Results!$D$62,FK68&gt;0),1,0)</f>
        <v>0</v>
      </c>
      <c r="FL163" s="24">
        <f>IF(AND(FL62=Results!$D$62,FL68&gt;0),1,0)</f>
        <v>0</v>
      </c>
      <c r="FM163" s="24">
        <f>IF(AND(FM62=Results!$D$62,FM68&gt;0),1,0)</f>
        <v>0</v>
      </c>
      <c r="FN163" s="24">
        <f>IF(AND(FN62=Results!$D$62,FN68&gt;0),1,0)</f>
        <v>0</v>
      </c>
      <c r="FO163" s="24">
        <f>IF(AND(FO62=Results!$D$62,FO68&gt;0),1,0)</f>
        <v>0</v>
      </c>
      <c r="FP163" s="24">
        <f>IF(AND(FP62=Results!$D$62,FP68&gt;0),1,0)</f>
        <v>0</v>
      </c>
      <c r="FQ163" s="24">
        <f>IF(AND(FQ62=Results!$D$62,FQ68&gt;0),1,0)</f>
        <v>0</v>
      </c>
      <c r="FR163" s="24">
        <f>IF(AND(FR62=Results!$D$62,FR68&gt;0),1,0)</f>
        <v>0</v>
      </c>
      <c r="FS163" s="24">
        <f>IF(AND(FS62=Results!$D$62,FS68&gt;0),1,0)</f>
        <v>0</v>
      </c>
      <c r="FT163" s="24">
        <f>IF(AND(FT62=Results!$D$62,FT68&gt;0),1,0)</f>
        <v>0</v>
      </c>
      <c r="FU163" s="24">
        <f>IF(AND(FU62=Results!$D$62,FU68&gt;0),1,0)</f>
        <v>0</v>
      </c>
      <c r="FV163" s="24">
        <f>IF(AND(FV62=Results!$D$62,FV68&gt;0),1,0)</f>
        <v>0</v>
      </c>
      <c r="FW163" s="24">
        <f>IF(AND(FW62=Results!$D$62,FW68&gt;0),1,0)</f>
        <v>0</v>
      </c>
      <c r="FX163" s="24">
        <f>IF(AND(FX62=Results!$D$62,FX68&gt;0),1,0)</f>
        <v>0</v>
      </c>
      <c r="FY163" s="24">
        <f>IF(AND(FY62=Results!$D$62,FY68&gt;0),1,0)</f>
        <v>0</v>
      </c>
      <c r="FZ163" s="24">
        <f>IF(AND(FZ62=Results!$D$62,FZ68&gt;0),1,0)</f>
        <v>0</v>
      </c>
      <c r="GA163" s="24">
        <f>IF(AND(GA62=Results!$D$62,GA68&gt;0),1,0)</f>
        <v>0</v>
      </c>
      <c r="GB163" s="24">
        <f>IF(AND(GB62=Results!$D$62,GB68&gt;0),1,0)</f>
        <v>0</v>
      </c>
      <c r="GC163" s="24">
        <f>IF(AND(GC62=Results!$D$62,GC68&gt;0),1,0)</f>
        <v>0</v>
      </c>
      <c r="GD163" s="24">
        <f>IF(AND(GD62=Results!$D$62,GD68&gt;0),1,0)</f>
        <v>0</v>
      </c>
      <c r="GE163" s="24">
        <f>IF(AND(GE62=Results!$D$62,GE68&gt;0),1,0)</f>
        <v>0</v>
      </c>
      <c r="GF163" s="24">
        <f>IF(AND(GF62=Results!$D$62,GF68&gt;0),1,0)</f>
        <v>0</v>
      </c>
      <c r="GG163" s="24">
        <f>IF(AND(GG62=Results!$D$62,GG68&gt;0),1,0)</f>
        <v>0</v>
      </c>
      <c r="GH163" s="24">
        <f>IF(AND(GH62=Results!$D$62,GH68&gt;0),1,0)</f>
        <v>0</v>
      </c>
      <c r="GI163" s="24">
        <f>IF(AND(GI62=Results!$D$62,GI68&gt;0),1,0)</f>
        <v>0</v>
      </c>
      <c r="GJ163" s="24">
        <f>IF(AND(GJ62=Results!$D$62,GJ68&gt;0),1,0)</f>
        <v>0</v>
      </c>
      <c r="GK163" s="24">
        <f>IF(AND(GK62=Results!$D$62,GK68&gt;0),1,0)</f>
        <v>0</v>
      </c>
      <c r="GL163" s="24">
        <f>IF(AND(GL62=Results!$D$62,GL68&gt;0),1,0)</f>
        <v>0</v>
      </c>
      <c r="GM163" s="24">
        <f>IF(AND(GM62=Results!$D$62,GM68&gt;0),1,0)</f>
        <v>0</v>
      </c>
      <c r="GN163" s="24">
        <f>IF(AND(GN62=Results!$D$62,GN68&gt;0),1,0)</f>
        <v>0</v>
      </c>
      <c r="GO163" s="24">
        <f>IF(AND(GO62=Results!$D$62,GO68&gt;0),1,0)</f>
        <v>0</v>
      </c>
      <c r="GP163" s="24">
        <f>IF(AND(GP62=Results!$D$62,GP68&gt;0),1,0)</f>
        <v>0</v>
      </c>
      <c r="GQ163" s="24">
        <f>IF(AND(GQ62=Results!$D$62,GQ68&gt;0),1,0)</f>
        <v>0</v>
      </c>
      <c r="GR163" s="24">
        <f>IF(AND(GR62=Results!$D$62,GR68&gt;0),1,0)</f>
        <v>0</v>
      </c>
      <c r="GS163" s="24">
        <f>IF(AND(GS62=Results!$D$62,GS68&gt;0),1,0)</f>
        <v>0</v>
      </c>
      <c r="GT163" s="24">
        <f>IF(AND(GT62=Results!$D$62,GT68&gt;0),1,0)</f>
        <v>0</v>
      </c>
      <c r="GU163" s="24">
        <f>IF(AND(GU62=Results!$D$62,GU68&gt;0),1,0)</f>
        <v>0</v>
      </c>
      <c r="GV163" s="24">
        <f>IF(AND(GV62=Results!$D$62,GV68&gt;0),1,0)</f>
        <v>0</v>
      </c>
      <c r="GW163" s="24">
        <f>IF(AND(GW62=Results!$D$62,GW68&gt;0),1,0)</f>
        <v>0</v>
      </c>
      <c r="GX163" s="24">
        <f>IF(AND(GX62=Results!$D$62,GX68&gt;0),1,0)</f>
        <v>0</v>
      </c>
      <c r="GY163" s="24">
        <f>IF(AND(GY62=Results!$D$62,GY68&gt;0),1,0)</f>
        <v>0</v>
      </c>
      <c r="GZ163" s="24">
        <f>IF(AND(GZ62=Results!$D$62,GZ68&gt;0),1,0)</f>
        <v>0</v>
      </c>
      <c r="HA163" s="24">
        <f>IF(AND(HA62=Results!$D$62,HA68&gt;0),1,0)</f>
        <v>0</v>
      </c>
      <c r="HB163" s="24">
        <f>IF(AND(HB62=Results!$D$62,HB68&gt;0),1,0)</f>
        <v>0</v>
      </c>
      <c r="HC163" s="24">
        <f>IF(AND(HC62=Results!$D$62,HC68&gt;0),1,0)</f>
        <v>0</v>
      </c>
      <c r="HD163" s="24">
        <f>IF(AND(HD62=Results!$D$62,HD68&gt;0),1,0)</f>
        <v>0</v>
      </c>
      <c r="HE163" s="24">
        <f>IF(AND(HE62=Results!$D$62,HE68&gt;0),1,0)</f>
        <v>0</v>
      </c>
      <c r="HF163" s="24">
        <f>IF(AND(HF62=Results!$D$62,HF68&gt;0),1,0)</f>
        <v>0</v>
      </c>
      <c r="HG163" s="24">
        <f>IF(AND(HG62=Results!$D$62,HG68&gt;0),1,0)</f>
        <v>0</v>
      </c>
      <c r="HH163" s="24">
        <f>IF(AND(HH62=Results!$D$62,HH68&gt;0),1,0)</f>
        <v>0</v>
      </c>
      <c r="HI163" s="24">
        <f>IF(AND(HI62=Results!$D$62,HI68&gt;0),1,0)</f>
        <v>0</v>
      </c>
      <c r="HJ163" s="24">
        <f>IF(AND(HJ62=Results!$D$62,HJ68&gt;0),1,0)</f>
        <v>0</v>
      </c>
      <c r="HK163" s="24">
        <f>IF(AND(HK62=Results!$D$62,HK68&gt;0),1,0)</f>
        <v>0</v>
      </c>
      <c r="HL163" s="24">
        <f>IF(AND(HL62=Results!$D$62,HL68&gt;0),1,0)</f>
        <v>0</v>
      </c>
      <c r="HM163" s="24">
        <f>IF(AND(HM62=Results!$D$62,HM68&gt;0),1,0)</f>
        <v>0</v>
      </c>
      <c r="HN163" s="24">
        <f>IF(AND(HN62=Results!$D$62,HN68&gt;0),1,0)</f>
        <v>0</v>
      </c>
      <c r="HO163" s="24">
        <f>IF(AND(HO62=Results!$D$62,HO68&gt;0),1,0)</f>
        <v>0</v>
      </c>
      <c r="HP163" s="24">
        <f>IF(AND(HP62=Results!$D$62,HP68&gt;0),1,0)</f>
        <v>0</v>
      </c>
      <c r="HQ163" s="24">
        <f>IF(AND(HQ62=Results!$D$62,HQ68&gt;0),1,0)</f>
        <v>0</v>
      </c>
      <c r="HR163" s="24">
        <f>IF(AND(HR62=Results!$D$62,HR68&gt;0),1,0)</f>
        <v>0</v>
      </c>
      <c r="HS163" s="24">
        <f>IF(AND(HS62=Results!$D$62,HS68&gt;0),1,0)</f>
        <v>0</v>
      </c>
      <c r="HT163" s="24">
        <f>IF(AND(HT62=Results!$D$62,HT68&gt;0),1,0)</f>
        <v>0</v>
      </c>
      <c r="HU163" s="24">
        <f>IF(AND(HU62=Results!$D$62,HU68&gt;0),1,0)</f>
        <v>0</v>
      </c>
      <c r="HV163" s="24">
        <f>IF(AND(HV62=Results!$D$62,HV68&gt;0),1,0)</f>
        <v>0</v>
      </c>
      <c r="HW163" s="24">
        <f>IF(AND(HW62=Results!$D$62,HW68&gt;0),1,0)</f>
        <v>0</v>
      </c>
      <c r="HX163" s="24">
        <f>IF(AND(HX62=Results!$D$62,HX68&gt;0),1,0)</f>
        <v>0</v>
      </c>
      <c r="HY163" s="24">
        <f>IF(AND(HY62=Results!$D$62,HY68&gt;0),1,0)</f>
        <v>0</v>
      </c>
      <c r="HZ163" s="24">
        <f>IF(AND(HZ62=Results!$D$62,HZ68&gt;0),1,0)</f>
        <v>0</v>
      </c>
      <c r="IA163" s="24">
        <f>IF(AND(IA62=Results!$D$62,IA68&gt;0),1,0)</f>
        <v>0</v>
      </c>
      <c r="IB163" s="24">
        <f>IF(AND(IB62=Results!$D$62,IB68&gt;0),1,0)</f>
        <v>0</v>
      </c>
      <c r="IC163" s="24">
        <f>IF(AND(IC62=Results!$D$62,IC68&gt;0),1,0)</f>
        <v>0</v>
      </c>
      <c r="ID163" s="24">
        <f>IF(AND(ID62=Results!$D$62,ID68&gt;0),1,0)</f>
        <v>0</v>
      </c>
      <c r="IE163" s="24">
        <f>IF(AND(IE62=Results!$D$62,IE68&gt;0),1,0)</f>
        <v>0</v>
      </c>
      <c r="IF163" s="24">
        <f>IF(AND(IF62=Results!$D$62,IF68&gt;0),1,0)</f>
        <v>0</v>
      </c>
      <c r="IG163" s="24">
        <f>IF(AND(IG62=Results!$D$62,IG68&gt;0),1,0)</f>
        <v>0</v>
      </c>
      <c r="IH163" s="24">
        <f>IF(AND(IH62=Results!$D$62,IH68&gt;0),1,0)</f>
        <v>0</v>
      </c>
      <c r="II163" s="24">
        <f>IF(AND(II62=Results!$D$62,II68&gt;0),1,0)</f>
        <v>0</v>
      </c>
      <c r="IJ163" s="24">
        <f>IF(AND(IJ62=Results!$D$62,IJ68&gt;0),1,0)</f>
        <v>0</v>
      </c>
      <c r="IK163" s="24">
        <f>IF(AND(IK62=Results!$D$62,IK68&gt;0),1,0)</f>
        <v>0</v>
      </c>
      <c r="IL163" s="24">
        <f>IF(AND(IL62=Results!$D$62,IL68&gt;0),1,0)</f>
        <v>0</v>
      </c>
      <c r="IM163" s="24">
        <f>IF(AND(IM62=Results!$D$62,IM68&gt;0),1,0)</f>
        <v>0</v>
      </c>
      <c r="IN163" s="24">
        <f>IF(AND(IN62=Results!$D$62,IN68&gt;0),1,0)</f>
        <v>0</v>
      </c>
      <c r="IO163" s="24">
        <f>IF(AND(IO62=Results!$D$62,IO68&gt;0),1,0)</f>
        <v>0</v>
      </c>
      <c r="IP163" s="24">
        <f>IF(AND(IP62=Results!$D$62,IP68&gt;0),1,0)</f>
        <v>0</v>
      </c>
      <c r="IQ163" s="24">
        <f>IF(AND(IQ62=Results!$D$62,IQ68&gt;0),1,0)</f>
        <v>0</v>
      </c>
      <c r="IR163" s="181">
        <f>IF(AND(IR62=Results!$D$62,IR68&gt;0),1,0)</f>
        <v>0</v>
      </c>
    </row>
    <row r="164" spans="1:252" s="7" customFormat="1" hidden="1" x14ac:dyDescent="0.25">
      <c r="A164" s="164"/>
      <c r="B164" s="52"/>
      <c r="C164" s="24">
        <f>IF(AND(C163=1,D163=0),1,0)</f>
        <v>0</v>
      </c>
      <c r="D164" s="24">
        <f t="shared" ref="D164:BO164" si="449">IF(AND(D163=1,E163=0),1,0)</f>
        <v>0</v>
      </c>
      <c r="E164" s="24">
        <f t="shared" si="449"/>
        <v>0</v>
      </c>
      <c r="F164" s="24">
        <f t="shared" si="449"/>
        <v>0</v>
      </c>
      <c r="G164" s="24">
        <f t="shared" si="449"/>
        <v>0</v>
      </c>
      <c r="H164" s="24">
        <f t="shared" si="449"/>
        <v>0</v>
      </c>
      <c r="I164" s="24">
        <f t="shared" si="449"/>
        <v>0</v>
      </c>
      <c r="J164" s="24">
        <f t="shared" si="449"/>
        <v>0</v>
      </c>
      <c r="K164" s="24">
        <f t="shared" si="449"/>
        <v>0</v>
      </c>
      <c r="L164" s="24">
        <f t="shared" si="449"/>
        <v>0</v>
      </c>
      <c r="M164" s="24">
        <f t="shared" si="449"/>
        <v>0</v>
      </c>
      <c r="N164" s="24">
        <f t="shared" si="449"/>
        <v>0</v>
      </c>
      <c r="O164" s="24">
        <f t="shared" si="449"/>
        <v>0</v>
      </c>
      <c r="P164" s="24">
        <f t="shared" si="449"/>
        <v>0</v>
      </c>
      <c r="Q164" s="24">
        <f t="shared" si="449"/>
        <v>0</v>
      </c>
      <c r="R164" s="24">
        <f t="shared" si="449"/>
        <v>0</v>
      </c>
      <c r="S164" s="24">
        <f t="shared" si="449"/>
        <v>0</v>
      </c>
      <c r="T164" s="24">
        <f t="shared" si="449"/>
        <v>0</v>
      </c>
      <c r="U164" s="24">
        <f t="shared" si="449"/>
        <v>0</v>
      </c>
      <c r="V164" s="24">
        <f t="shared" si="449"/>
        <v>0</v>
      </c>
      <c r="W164" s="24">
        <f t="shared" si="449"/>
        <v>0</v>
      </c>
      <c r="X164" s="24">
        <f t="shared" si="449"/>
        <v>0</v>
      </c>
      <c r="Y164" s="24">
        <f t="shared" si="449"/>
        <v>0</v>
      </c>
      <c r="Z164" s="24">
        <f t="shared" si="449"/>
        <v>0</v>
      </c>
      <c r="AA164" s="24">
        <f t="shared" si="449"/>
        <v>0</v>
      </c>
      <c r="AB164" s="24">
        <f t="shared" si="449"/>
        <v>0</v>
      </c>
      <c r="AC164" s="24">
        <f t="shared" si="449"/>
        <v>0</v>
      </c>
      <c r="AD164" s="24">
        <f t="shared" si="449"/>
        <v>0</v>
      </c>
      <c r="AE164" s="24">
        <f t="shared" si="449"/>
        <v>0</v>
      </c>
      <c r="AF164" s="24">
        <f t="shared" si="449"/>
        <v>0</v>
      </c>
      <c r="AG164" s="24">
        <f t="shared" si="449"/>
        <v>0</v>
      </c>
      <c r="AH164" s="24">
        <f t="shared" si="449"/>
        <v>0</v>
      </c>
      <c r="AI164" s="24">
        <f t="shared" si="449"/>
        <v>0</v>
      </c>
      <c r="AJ164" s="24">
        <f t="shared" si="449"/>
        <v>0</v>
      </c>
      <c r="AK164" s="24">
        <f t="shared" si="449"/>
        <v>0</v>
      </c>
      <c r="AL164" s="24">
        <f t="shared" si="449"/>
        <v>0</v>
      </c>
      <c r="AM164" s="24">
        <f t="shared" si="449"/>
        <v>0</v>
      </c>
      <c r="AN164" s="24">
        <f t="shared" si="449"/>
        <v>0</v>
      </c>
      <c r="AO164" s="24">
        <f t="shared" si="449"/>
        <v>0</v>
      </c>
      <c r="AP164" s="24">
        <f t="shared" si="449"/>
        <v>0</v>
      </c>
      <c r="AQ164" s="24">
        <f t="shared" si="449"/>
        <v>0</v>
      </c>
      <c r="AR164" s="24">
        <f t="shared" si="449"/>
        <v>0</v>
      </c>
      <c r="AS164" s="24">
        <f t="shared" si="449"/>
        <v>0</v>
      </c>
      <c r="AT164" s="24">
        <f t="shared" si="449"/>
        <v>0</v>
      </c>
      <c r="AU164" s="24">
        <f t="shared" si="449"/>
        <v>0</v>
      </c>
      <c r="AV164" s="24">
        <f t="shared" si="449"/>
        <v>0</v>
      </c>
      <c r="AW164" s="24">
        <f t="shared" si="449"/>
        <v>0</v>
      </c>
      <c r="AX164" s="24">
        <f t="shared" si="449"/>
        <v>0</v>
      </c>
      <c r="AY164" s="24">
        <f t="shared" si="449"/>
        <v>0</v>
      </c>
      <c r="AZ164" s="24">
        <f t="shared" si="449"/>
        <v>0</v>
      </c>
      <c r="BA164" s="24">
        <f t="shared" si="449"/>
        <v>0</v>
      </c>
      <c r="BB164" s="24">
        <f t="shared" si="449"/>
        <v>1</v>
      </c>
      <c r="BC164" s="24">
        <f t="shared" si="449"/>
        <v>0</v>
      </c>
      <c r="BD164" s="24">
        <f t="shared" si="449"/>
        <v>0</v>
      </c>
      <c r="BE164" s="24">
        <f t="shared" si="449"/>
        <v>0</v>
      </c>
      <c r="BF164" s="24">
        <f t="shared" si="449"/>
        <v>0</v>
      </c>
      <c r="BG164" s="24">
        <f t="shared" si="449"/>
        <v>0</v>
      </c>
      <c r="BH164" s="24">
        <f t="shared" si="449"/>
        <v>0</v>
      </c>
      <c r="BI164" s="24">
        <f t="shared" si="449"/>
        <v>0</v>
      </c>
      <c r="BJ164" s="24">
        <f t="shared" si="449"/>
        <v>0</v>
      </c>
      <c r="BK164" s="24">
        <f t="shared" si="449"/>
        <v>0</v>
      </c>
      <c r="BL164" s="24">
        <f t="shared" si="449"/>
        <v>0</v>
      </c>
      <c r="BM164" s="24">
        <f t="shared" si="449"/>
        <v>0</v>
      </c>
      <c r="BN164" s="24">
        <f t="shared" si="449"/>
        <v>0</v>
      </c>
      <c r="BO164" s="24">
        <f t="shared" si="449"/>
        <v>0</v>
      </c>
      <c r="BP164" s="24">
        <f t="shared" ref="BP164:CX164" si="450">IF(AND(BP163=1,BQ163=0),1,0)</f>
        <v>0</v>
      </c>
      <c r="BQ164" s="24">
        <f t="shared" si="450"/>
        <v>0</v>
      </c>
      <c r="BR164" s="24">
        <f t="shared" si="450"/>
        <v>0</v>
      </c>
      <c r="BS164" s="24">
        <f t="shared" si="450"/>
        <v>0</v>
      </c>
      <c r="BT164" s="24">
        <f t="shared" si="450"/>
        <v>0</v>
      </c>
      <c r="BU164" s="24">
        <f t="shared" si="450"/>
        <v>0</v>
      </c>
      <c r="BV164" s="24">
        <f t="shared" si="450"/>
        <v>0</v>
      </c>
      <c r="BW164" s="24">
        <f t="shared" si="450"/>
        <v>0</v>
      </c>
      <c r="BX164" s="24">
        <f t="shared" si="450"/>
        <v>0</v>
      </c>
      <c r="BY164" s="24">
        <f t="shared" si="450"/>
        <v>0</v>
      </c>
      <c r="BZ164" s="24">
        <f t="shared" si="450"/>
        <v>0</v>
      </c>
      <c r="CA164" s="24">
        <f t="shared" si="450"/>
        <v>0</v>
      </c>
      <c r="CB164" s="24">
        <f t="shared" si="450"/>
        <v>0</v>
      </c>
      <c r="CC164" s="24">
        <f t="shared" si="450"/>
        <v>0</v>
      </c>
      <c r="CD164" s="24">
        <f t="shared" si="450"/>
        <v>0</v>
      </c>
      <c r="CE164" s="24">
        <f t="shared" si="450"/>
        <v>0</v>
      </c>
      <c r="CF164" s="24">
        <f t="shared" si="450"/>
        <v>0</v>
      </c>
      <c r="CG164" s="24">
        <f t="shared" si="450"/>
        <v>0</v>
      </c>
      <c r="CH164" s="24">
        <f t="shared" si="450"/>
        <v>0</v>
      </c>
      <c r="CI164" s="24">
        <f t="shared" si="450"/>
        <v>0</v>
      </c>
      <c r="CJ164" s="24">
        <f t="shared" si="450"/>
        <v>0</v>
      </c>
      <c r="CK164" s="24">
        <f t="shared" si="450"/>
        <v>0</v>
      </c>
      <c r="CL164" s="24">
        <f t="shared" si="450"/>
        <v>0</v>
      </c>
      <c r="CM164" s="24">
        <f t="shared" si="450"/>
        <v>0</v>
      </c>
      <c r="CN164" s="24">
        <f t="shared" si="450"/>
        <v>0</v>
      </c>
      <c r="CO164" s="24">
        <f t="shared" si="450"/>
        <v>0</v>
      </c>
      <c r="CP164" s="24">
        <f t="shared" si="450"/>
        <v>0</v>
      </c>
      <c r="CQ164" s="24">
        <f t="shared" si="450"/>
        <v>0</v>
      </c>
      <c r="CR164" s="24">
        <f t="shared" si="450"/>
        <v>0</v>
      </c>
      <c r="CS164" s="24">
        <f t="shared" si="450"/>
        <v>0</v>
      </c>
      <c r="CT164" s="24">
        <f t="shared" si="450"/>
        <v>0</v>
      </c>
      <c r="CU164" s="24">
        <f t="shared" si="450"/>
        <v>0</v>
      </c>
      <c r="CV164" s="24">
        <f t="shared" si="450"/>
        <v>0</v>
      </c>
      <c r="CW164" s="24">
        <f t="shared" si="450"/>
        <v>0</v>
      </c>
      <c r="CX164" s="24">
        <f t="shared" si="450"/>
        <v>0</v>
      </c>
      <c r="CY164" s="24">
        <f t="shared" ref="CY164:ED164" si="451">IF(AND(CY163=1,CZ163=0),1,0)</f>
        <v>0</v>
      </c>
      <c r="CZ164" s="24">
        <f t="shared" si="451"/>
        <v>0</v>
      </c>
      <c r="DA164" s="24">
        <f t="shared" si="451"/>
        <v>0</v>
      </c>
      <c r="DB164" s="24">
        <f t="shared" si="451"/>
        <v>0</v>
      </c>
      <c r="DC164" s="24">
        <f t="shared" si="451"/>
        <v>0</v>
      </c>
      <c r="DD164" s="24">
        <f t="shared" si="451"/>
        <v>0</v>
      </c>
      <c r="DE164" s="24">
        <f t="shared" si="451"/>
        <v>0</v>
      </c>
      <c r="DF164" s="24">
        <f t="shared" si="451"/>
        <v>0</v>
      </c>
      <c r="DG164" s="24">
        <f t="shared" si="451"/>
        <v>0</v>
      </c>
      <c r="DH164" s="24">
        <f t="shared" si="451"/>
        <v>0</v>
      </c>
      <c r="DI164" s="24">
        <f t="shared" si="451"/>
        <v>0</v>
      </c>
      <c r="DJ164" s="24">
        <f t="shared" si="451"/>
        <v>0</v>
      </c>
      <c r="DK164" s="24">
        <f t="shared" si="451"/>
        <v>0</v>
      </c>
      <c r="DL164" s="24">
        <f t="shared" si="451"/>
        <v>0</v>
      </c>
      <c r="DM164" s="24">
        <f t="shared" si="451"/>
        <v>0</v>
      </c>
      <c r="DN164" s="24">
        <f t="shared" si="451"/>
        <v>0</v>
      </c>
      <c r="DO164" s="24">
        <f t="shared" si="451"/>
        <v>0</v>
      </c>
      <c r="DP164" s="24">
        <f t="shared" si="451"/>
        <v>0</v>
      </c>
      <c r="DQ164" s="24">
        <f t="shared" si="451"/>
        <v>0</v>
      </c>
      <c r="DR164" s="24">
        <f t="shared" si="451"/>
        <v>0</v>
      </c>
      <c r="DS164" s="24">
        <f t="shared" si="451"/>
        <v>0</v>
      </c>
      <c r="DT164" s="24">
        <f t="shared" si="451"/>
        <v>0</v>
      </c>
      <c r="DU164" s="24">
        <f t="shared" si="451"/>
        <v>0</v>
      </c>
      <c r="DV164" s="24">
        <f t="shared" si="451"/>
        <v>0</v>
      </c>
      <c r="DW164" s="24">
        <f t="shared" si="451"/>
        <v>0</v>
      </c>
      <c r="DX164" s="24">
        <f t="shared" si="451"/>
        <v>0</v>
      </c>
      <c r="DY164" s="24">
        <f t="shared" si="451"/>
        <v>0</v>
      </c>
      <c r="DZ164" s="24">
        <f t="shared" si="451"/>
        <v>0</v>
      </c>
      <c r="EA164" s="24">
        <f t="shared" si="451"/>
        <v>0</v>
      </c>
      <c r="EB164" s="24">
        <f t="shared" si="451"/>
        <v>0</v>
      </c>
      <c r="EC164" s="24">
        <f t="shared" si="451"/>
        <v>0</v>
      </c>
      <c r="ED164" s="24">
        <f t="shared" si="451"/>
        <v>0</v>
      </c>
      <c r="EE164" s="24">
        <f t="shared" ref="EE164:FJ164" si="452">IF(AND(EE163=1,EF163=0),1,0)</f>
        <v>0</v>
      </c>
      <c r="EF164" s="24">
        <f t="shared" si="452"/>
        <v>0</v>
      </c>
      <c r="EG164" s="24">
        <f t="shared" si="452"/>
        <v>0</v>
      </c>
      <c r="EH164" s="24">
        <f t="shared" si="452"/>
        <v>0</v>
      </c>
      <c r="EI164" s="24">
        <f t="shared" si="452"/>
        <v>0</v>
      </c>
      <c r="EJ164" s="24">
        <f t="shared" si="452"/>
        <v>0</v>
      </c>
      <c r="EK164" s="24">
        <f t="shared" si="452"/>
        <v>0</v>
      </c>
      <c r="EL164" s="24">
        <f t="shared" si="452"/>
        <v>0</v>
      </c>
      <c r="EM164" s="24">
        <f t="shared" si="452"/>
        <v>0</v>
      </c>
      <c r="EN164" s="24">
        <f t="shared" si="452"/>
        <v>0</v>
      </c>
      <c r="EO164" s="24">
        <f t="shared" si="452"/>
        <v>0</v>
      </c>
      <c r="EP164" s="24">
        <f t="shared" si="452"/>
        <v>0</v>
      </c>
      <c r="EQ164" s="24">
        <f t="shared" si="452"/>
        <v>0</v>
      </c>
      <c r="ER164" s="24">
        <f t="shared" si="452"/>
        <v>0</v>
      </c>
      <c r="ES164" s="24">
        <f t="shared" si="452"/>
        <v>0</v>
      </c>
      <c r="ET164" s="24">
        <f t="shared" si="452"/>
        <v>0</v>
      </c>
      <c r="EU164" s="24">
        <f t="shared" si="452"/>
        <v>0</v>
      </c>
      <c r="EV164" s="24">
        <f t="shared" si="452"/>
        <v>0</v>
      </c>
      <c r="EW164" s="24">
        <f t="shared" si="452"/>
        <v>0</v>
      </c>
      <c r="EX164" s="24">
        <f t="shared" si="452"/>
        <v>0</v>
      </c>
      <c r="EY164" s="24">
        <f t="shared" si="452"/>
        <v>0</v>
      </c>
      <c r="EZ164" s="24">
        <f t="shared" si="452"/>
        <v>0</v>
      </c>
      <c r="FA164" s="24">
        <f t="shared" si="452"/>
        <v>0</v>
      </c>
      <c r="FB164" s="24">
        <f t="shared" si="452"/>
        <v>0</v>
      </c>
      <c r="FC164" s="24">
        <f t="shared" si="452"/>
        <v>0</v>
      </c>
      <c r="FD164" s="24">
        <f t="shared" si="452"/>
        <v>0</v>
      </c>
      <c r="FE164" s="24">
        <f t="shared" si="452"/>
        <v>0</v>
      </c>
      <c r="FF164" s="24">
        <f t="shared" si="452"/>
        <v>0</v>
      </c>
      <c r="FG164" s="24">
        <f t="shared" si="452"/>
        <v>0</v>
      </c>
      <c r="FH164" s="24">
        <f t="shared" si="452"/>
        <v>0</v>
      </c>
      <c r="FI164" s="24">
        <f t="shared" si="452"/>
        <v>0</v>
      </c>
      <c r="FJ164" s="24">
        <f t="shared" si="452"/>
        <v>0</v>
      </c>
      <c r="FK164" s="24">
        <f t="shared" ref="FK164:GP164" si="453">IF(AND(FK163=1,FL163=0),1,0)</f>
        <v>0</v>
      </c>
      <c r="FL164" s="24">
        <f t="shared" si="453"/>
        <v>0</v>
      </c>
      <c r="FM164" s="24">
        <f t="shared" si="453"/>
        <v>0</v>
      </c>
      <c r="FN164" s="24">
        <f t="shared" si="453"/>
        <v>0</v>
      </c>
      <c r="FO164" s="24">
        <f t="shared" si="453"/>
        <v>0</v>
      </c>
      <c r="FP164" s="24">
        <f t="shared" si="453"/>
        <v>0</v>
      </c>
      <c r="FQ164" s="24">
        <f t="shared" si="453"/>
        <v>0</v>
      </c>
      <c r="FR164" s="24">
        <f t="shared" si="453"/>
        <v>0</v>
      </c>
      <c r="FS164" s="24">
        <f t="shared" si="453"/>
        <v>0</v>
      </c>
      <c r="FT164" s="24">
        <f t="shared" si="453"/>
        <v>0</v>
      </c>
      <c r="FU164" s="24">
        <f t="shared" si="453"/>
        <v>0</v>
      </c>
      <c r="FV164" s="24">
        <f t="shared" si="453"/>
        <v>0</v>
      </c>
      <c r="FW164" s="24">
        <f t="shared" si="453"/>
        <v>0</v>
      </c>
      <c r="FX164" s="24">
        <f t="shared" si="453"/>
        <v>0</v>
      </c>
      <c r="FY164" s="24">
        <f t="shared" si="453"/>
        <v>0</v>
      </c>
      <c r="FZ164" s="24">
        <f t="shared" si="453"/>
        <v>0</v>
      </c>
      <c r="GA164" s="24">
        <f t="shared" si="453"/>
        <v>0</v>
      </c>
      <c r="GB164" s="24">
        <f t="shared" si="453"/>
        <v>0</v>
      </c>
      <c r="GC164" s="24">
        <f t="shared" si="453"/>
        <v>0</v>
      </c>
      <c r="GD164" s="24">
        <f t="shared" si="453"/>
        <v>0</v>
      </c>
      <c r="GE164" s="24">
        <f t="shared" si="453"/>
        <v>0</v>
      </c>
      <c r="GF164" s="24">
        <f t="shared" si="453"/>
        <v>0</v>
      </c>
      <c r="GG164" s="24">
        <f t="shared" si="453"/>
        <v>0</v>
      </c>
      <c r="GH164" s="24">
        <f t="shared" si="453"/>
        <v>0</v>
      </c>
      <c r="GI164" s="24">
        <f t="shared" si="453"/>
        <v>0</v>
      </c>
      <c r="GJ164" s="24">
        <f t="shared" si="453"/>
        <v>0</v>
      </c>
      <c r="GK164" s="24">
        <f t="shared" si="453"/>
        <v>0</v>
      </c>
      <c r="GL164" s="24">
        <f t="shared" si="453"/>
        <v>0</v>
      </c>
      <c r="GM164" s="24">
        <f t="shared" si="453"/>
        <v>0</v>
      </c>
      <c r="GN164" s="24">
        <f t="shared" si="453"/>
        <v>0</v>
      </c>
      <c r="GO164" s="24">
        <f t="shared" si="453"/>
        <v>0</v>
      </c>
      <c r="GP164" s="24">
        <f t="shared" si="453"/>
        <v>0</v>
      </c>
      <c r="GQ164" s="24">
        <f t="shared" ref="GQ164:HV164" si="454">IF(AND(GQ163=1,GR163=0),1,0)</f>
        <v>0</v>
      </c>
      <c r="GR164" s="24">
        <f t="shared" si="454"/>
        <v>0</v>
      </c>
      <c r="GS164" s="24">
        <f t="shared" si="454"/>
        <v>0</v>
      </c>
      <c r="GT164" s="24">
        <f t="shared" si="454"/>
        <v>0</v>
      </c>
      <c r="GU164" s="24">
        <f t="shared" si="454"/>
        <v>0</v>
      </c>
      <c r="GV164" s="24">
        <f t="shared" si="454"/>
        <v>0</v>
      </c>
      <c r="GW164" s="24">
        <f t="shared" si="454"/>
        <v>0</v>
      </c>
      <c r="GX164" s="24">
        <f t="shared" si="454"/>
        <v>0</v>
      </c>
      <c r="GY164" s="24">
        <f t="shared" si="454"/>
        <v>0</v>
      </c>
      <c r="GZ164" s="24">
        <f t="shared" si="454"/>
        <v>0</v>
      </c>
      <c r="HA164" s="24">
        <f t="shared" si="454"/>
        <v>0</v>
      </c>
      <c r="HB164" s="24">
        <f t="shared" si="454"/>
        <v>0</v>
      </c>
      <c r="HC164" s="24">
        <f t="shared" si="454"/>
        <v>0</v>
      </c>
      <c r="HD164" s="24">
        <f t="shared" si="454"/>
        <v>0</v>
      </c>
      <c r="HE164" s="24">
        <f t="shared" si="454"/>
        <v>0</v>
      </c>
      <c r="HF164" s="24">
        <f t="shared" si="454"/>
        <v>0</v>
      </c>
      <c r="HG164" s="24">
        <f t="shared" si="454"/>
        <v>0</v>
      </c>
      <c r="HH164" s="24">
        <f t="shared" si="454"/>
        <v>0</v>
      </c>
      <c r="HI164" s="24">
        <f t="shared" si="454"/>
        <v>0</v>
      </c>
      <c r="HJ164" s="24">
        <f t="shared" si="454"/>
        <v>0</v>
      </c>
      <c r="HK164" s="24">
        <f t="shared" si="454"/>
        <v>0</v>
      </c>
      <c r="HL164" s="24">
        <f t="shared" si="454"/>
        <v>0</v>
      </c>
      <c r="HM164" s="24">
        <f t="shared" si="454"/>
        <v>0</v>
      </c>
      <c r="HN164" s="24">
        <f t="shared" si="454"/>
        <v>0</v>
      </c>
      <c r="HO164" s="24">
        <f t="shared" si="454"/>
        <v>0</v>
      </c>
      <c r="HP164" s="24">
        <f t="shared" si="454"/>
        <v>0</v>
      </c>
      <c r="HQ164" s="24">
        <f t="shared" si="454"/>
        <v>0</v>
      </c>
      <c r="HR164" s="24">
        <f t="shared" si="454"/>
        <v>0</v>
      </c>
      <c r="HS164" s="24">
        <f t="shared" si="454"/>
        <v>0</v>
      </c>
      <c r="HT164" s="24">
        <f t="shared" si="454"/>
        <v>0</v>
      </c>
      <c r="HU164" s="24">
        <f t="shared" si="454"/>
        <v>0</v>
      </c>
      <c r="HV164" s="24">
        <f t="shared" si="454"/>
        <v>0</v>
      </c>
      <c r="HW164" s="24">
        <f t="shared" ref="HW164:IR164" si="455">IF(AND(HW163=1,HX163=0),1,0)</f>
        <v>0</v>
      </c>
      <c r="HX164" s="24">
        <f t="shared" si="455"/>
        <v>0</v>
      </c>
      <c r="HY164" s="24">
        <f t="shared" si="455"/>
        <v>0</v>
      </c>
      <c r="HZ164" s="24">
        <f t="shared" si="455"/>
        <v>0</v>
      </c>
      <c r="IA164" s="24">
        <f t="shared" si="455"/>
        <v>0</v>
      </c>
      <c r="IB164" s="24">
        <f t="shared" si="455"/>
        <v>0</v>
      </c>
      <c r="IC164" s="24">
        <f t="shared" si="455"/>
        <v>0</v>
      </c>
      <c r="ID164" s="24">
        <f t="shared" si="455"/>
        <v>0</v>
      </c>
      <c r="IE164" s="24">
        <f t="shared" si="455"/>
        <v>0</v>
      </c>
      <c r="IF164" s="24">
        <f t="shared" si="455"/>
        <v>0</v>
      </c>
      <c r="IG164" s="24">
        <f t="shared" si="455"/>
        <v>0</v>
      </c>
      <c r="IH164" s="24">
        <f t="shared" si="455"/>
        <v>0</v>
      </c>
      <c r="II164" s="24">
        <f t="shared" si="455"/>
        <v>0</v>
      </c>
      <c r="IJ164" s="24">
        <f t="shared" si="455"/>
        <v>0</v>
      </c>
      <c r="IK164" s="24">
        <f t="shared" si="455"/>
        <v>0</v>
      </c>
      <c r="IL164" s="24">
        <f t="shared" si="455"/>
        <v>0</v>
      </c>
      <c r="IM164" s="24">
        <f t="shared" si="455"/>
        <v>0</v>
      </c>
      <c r="IN164" s="24">
        <f t="shared" si="455"/>
        <v>0</v>
      </c>
      <c r="IO164" s="24">
        <f t="shared" si="455"/>
        <v>0</v>
      </c>
      <c r="IP164" s="24">
        <f t="shared" si="455"/>
        <v>0</v>
      </c>
      <c r="IQ164" s="24">
        <f t="shared" si="455"/>
        <v>0</v>
      </c>
      <c r="IR164" s="181">
        <f t="shared" si="455"/>
        <v>0</v>
      </c>
    </row>
    <row r="165" spans="1:252" s="7" customFormat="1" hidden="1" x14ac:dyDescent="0.25">
      <c r="A165" s="164"/>
      <c r="B165" s="52"/>
      <c r="C165" s="24">
        <f>IF(AND(C59=0,C68&gt;0),1,0)</f>
        <v>0</v>
      </c>
      <c r="D165" s="24">
        <f t="shared" ref="D165:BO165" si="456">IF(AND(D59=0,D68&gt;0),1,0)</f>
        <v>0</v>
      </c>
      <c r="E165" s="24">
        <f t="shared" si="456"/>
        <v>0</v>
      </c>
      <c r="F165" s="24">
        <f t="shared" si="456"/>
        <v>0</v>
      </c>
      <c r="G165" s="24">
        <f t="shared" si="456"/>
        <v>0</v>
      </c>
      <c r="H165" s="24">
        <f t="shared" si="456"/>
        <v>0</v>
      </c>
      <c r="I165" s="24">
        <f t="shared" si="456"/>
        <v>0</v>
      </c>
      <c r="J165" s="24">
        <f t="shared" si="456"/>
        <v>0</v>
      </c>
      <c r="K165" s="24">
        <f t="shared" si="456"/>
        <v>0</v>
      </c>
      <c r="L165" s="24">
        <f t="shared" si="456"/>
        <v>0</v>
      </c>
      <c r="M165" s="24">
        <f t="shared" si="456"/>
        <v>0</v>
      </c>
      <c r="N165" s="24">
        <f t="shared" si="456"/>
        <v>0</v>
      </c>
      <c r="O165" s="24">
        <f t="shared" si="456"/>
        <v>0</v>
      </c>
      <c r="P165" s="24">
        <f t="shared" si="456"/>
        <v>0</v>
      </c>
      <c r="Q165" s="24">
        <f t="shared" si="456"/>
        <v>0</v>
      </c>
      <c r="R165" s="24">
        <f t="shared" si="456"/>
        <v>0</v>
      </c>
      <c r="S165" s="24">
        <f t="shared" si="456"/>
        <v>0</v>
      </c>
      <c r="T165" s="24">
        <f t="shared" si="456"/>
        <v>0</v>
      </c>
      <c r="U165" s="24">
        <f t="shared" si="456"/>
        <v>0</v>
      </c>
      <c r="V165" s="24">
        <f t="shared" si="456"/>
        <v>0</v>
      </c>
      <c r="W165" s="24">
        <f t="shared" si="456"/>
        <v>0</v>
      </c>
      <c r="X165" s="24">
        <f t="shared" si="456"/>
        <v>0</v>
      </c>
      <c r="Y165" s="24">
        <f t="shared" si="456"/>
        <v>0</v>
      </c>
      <c r="Z165" s="24">
        <f t="shared" si="456"/>
        <v>0</v>
      </c>
      <c r="AA165" s="24">
        <f t="shared" si="456"/>
        <v>0</v>
      </c>
      <c r="AB165" s="24">
        <f t="shared" si="456"/>
        <v>0</v>
      </c>
      <c r="AC165" s="24">
        <f t="shared" si="456"/>
        <v>0</v>
      </c>
      <c r="AD165" s="24">
        <f t="shared" si="456"/>
        <v>0</v>
      </c>
      <c r="AE165" s="24">
        <f t="shared" si="456"/>
        <v>0</v>
      </c>
      <c r="AF165" s="24">
        <f t="shared" si="456"/>
        <v>0</v>
      </c>
      <c r="AG165" s="24">
        <f t="shared" si="456"/>
        <v>0</v>
      </c>
      <c r="AH165" s="24">
        <f t="shared" si="456"/>
        <v>0</v>
      </c>
      <c r="AI165" s="24">
        <f t="shared" si="456"/>
        <v>0</v>
      </c>
      <c r="AJ165" s="24">
        <f t="shared" si="456"/>
        <v>0</v>
      </c>
      <c r="AK165" s="24">
        <f t="shared" si="456"/>
        <v>0</v>
      </c>
      <c r="AL165" s="24">
        <f t="shared" si="456"/>
        <v>0</v>
      </c>
      <c r="AM165" s="24">
        <f t="shared" si="456"/>
        <v>0</v>
      </c>
      <c r="AN165" s="24">
        <f t="shared" si="456"/>
        <v>0</v>
      </c>
      <c r="AO165" s="24">
        <f t="shared" si="456"/>
        <v>0</v>
      </c>
      <c r="AP165" s="24">
        <f t="shared" si="456"/>
        <v>0</v>
      </c>
      <c r="AQ165" s="24">
        <f t="shared" si="456"/>
        <v>0</v>
      </c>
      <c r="AR165" s="24">
        <f t="shared" si="456"/>
        <v>0</v>
      </c>
      <c r="AS165" s="24">
        <f t="shared" si="456"/>
        <v>0</v>
      </c>
      <c r="AT165" s="24">
        <f t="shared" si="456"/>
        <v>0</v>
      </c>
      <c r="AU165" s="24">
        <f t="shared" si="456"/>
        <v>0</v>
      </c>
      <c r="AV165" s="24">
        <f t="shared" si="456"/>
        <v>0</v>
      </c>
      <c r="AW165" s="24">
        <f t="shared" si="456"/>
        <v>0</v>
      </c>
      <c r="AX165" s="24">
        <f t="shared" si="456"/>
        <v>0</v>
      </c>
      <c r="AY165" s="24">
        <f t="shared" si="456"/>
        <v>0</v>
      </c>
      <c r="AZ165" s="24">
        <f t="shared" si="456"/>
        <v>0</v>
      </c>
      <c r="BA165" s="24">
        <f t="shared" si="456"/>
        <v>0</v>
      </c>
      <c r="BB165" s="24">
        <f t="shared" si="456"/>
        <v>0</v>
      </c>
      <c r="BC165" s="24">
        <f t="shared" si="456"/>
        <v>0</v>
      </c>
      <c r="BD165" s="24">
        <f t="shared" si="456"/>
        <v>0</v>
      </c>
      <c r="BE165" s="24">
        <f t="shared" si="456"/>
        <v>0</v>
      </c>
      <c r="BF165" s="24">
        <f t="shared" si="456"/>
        <v>0</v>
      </c>
      <c r="BG165" s="24">
        <f t="shared" si="456"/>
        <v>0</v>
      </c>
      <c r="BH165" s="24">
        <f t="shared" si="456"/>
        <v>0</v>
      </c>
      <c r="BI165" s="24">
        <f t="shared" si="456"/>
        <v>0</v>
      </c>
      <c r="BJ165" s="24">
        <f t="shared" si="456"/>
        <v>0</v>
      </c>
      <c r="BK165" s="24">
        <f t="shared" si="456"/>
        <v>0</v>
      </c>
      <c r="BL165" s="24">
        <f t="shared" si="456"/>
        <v>0</v>
      </c>
      <c r="BM165" s="24">
        <f t="shared" si="456"/>
        <v>1</v>
      </c>
      <c r="BN165" s="24">
        <f t="shared" si="456"/>
        <v>1</v>
      </c>
      <c r="BO165" s="24">
        <f t="shared" si="456"/>
        <v>1</v>
      </c>
      <c r="BP165" s="24">
        <f t="shared" ref="BP165:CX165" si="457">IF(AND(BP59=0,BP68&gt;0),1,0)</f>
        <v>1</v>
      </c>
      <c r="BQ165" s="24">
        <f t="shared" si="457"/>
        <v>1</v>
      </c>
      <c r="BR165" s="24">
        <f t="shared" si="457"/>
        <v>1</v>
      </c>
      <c r="BS165" s="24">
        <f t="shared" si="457"/>
        <v>1</v>
      </c>
      <c r="BT165" s="24">
        <f t="shared" si="457"/>
        <v>1</v>
      </c>
      <c r="BU165" s="24">
        <f t="shared" si="457"/>
        <v>1</v>
      </c>
      <c r="BV165" s="24">
        <f t="shared" si="457"/>
        <v>1</v>
      </c>
      <c r="BW165" s="24">
        <f t="shared" si="457"/>
        <v>1</v>
      </c>
      <c r="BX165" s="24">
        <f t="shared" si="457"/>
        <v>1</v>
      </c>
      <c r="BY165" s="24">
        <f t="shared" si="457"/>
        <v>1</v>
      </c>
      <c r="BZ165" s="24">
        <f t="shared" si="457"/>
        <v>1</v>
      </c>
      <c r="CA165" s="24">
        <f t="shared" si="457"/>
        <v>1</v>
      </c>
      <c r="CB165" s="24">
        <f t="shared" si="457"/>
        <v>1</v>
      </c>
      <c r="CC165" s="24">
        <f t="shared" si="457"/>
        <v>1</v>
      </c>
      <c r="CD165" s="24">
        <f t="shared" si="457"/>
        <v>1</v>
      </c>
      <c r="CE165" s="24">
        <f t="shared" si="457"/>
        <v>1</v>
      </c>
      <c r="CF165" s="24">
        <f t="shared" si="457"/>
        <v>1</v>
      </c>
      <c r="CG165" s="24">
        <f t="shared" si="457"/>
        <v>1</v>
      </c>
      <c r="CH165" s="24">
        <f t="shared" si="457"/>
        <v>1</v>
      </c>
      <c r="CI165" s="24">
        <f t="shared" si="457"/>
        <v>1</v>
      </c>
      <c r="CJ165" s="24">
        <f t="shared" si="457"/>
        <v>1</v>
      </c>
      <c r="CK165" s="24">
        <f t="shared" si="457"/>
        <v>1</v>
      </c>
      <c r="CL165" s="24">
        <f t="shared" si="457"/>
        <v>1</v>
      </c>
      <c r="CM165" s="24">
        <f t="shared" si="457"/>
        <v>1</v>
      </c>
      <c r="CN165" s="24">
        <f t="shared" si="457"/>
        <v>1</v>
      </c>
      <c r="CO165" s="24">
        <f t="shared" si="457"/>
        <v>1</v>
      </c>
      <c r="CP165" s="24">
        <f t="shared" si="457"/>
        <v>1</v>
      </c>
      <c r="CQ165" s="24">
        <f t="shared" si="457"/>
        <v>1</v>
      </c>
      <c r="CR165" s="24">
        <f t="shared" si="457"/>
        <v>1</v>
      </c>
      <c r="CS165" s="24">
        <f t="shared" si="457"/>
        <v>1</v>
      </c>
      <c r="CT165" s="24">
        <f t="shared" si="457"/>
        <v>1</v>
      </c>
      <c r="CU165" s="24">
        <f t="shared" si="457"/>
        <v>1</v>
      </c>
      <c r="CV165" s="24">
        <f t="shared" si="457"/>
        <v>1</v>
      </c>
      <c r="CW165" s="24">
        <f t="shared" si="457"/>
        <v>1</v>
      </c>
      <c r="CX165" s="24">
        <f t="shared" si="457"/>
        <v>1</v>
      </c>
      <c r="CY165" s="24">
        <f t="shared" ref="CY165:FJ165" si="458">IF(AND(CY59=0,CY68&gt;0),1,0)</f>
        <v>1</v>
      </c>
      <c r="CZ165" s="24">
        <f t="shared" si="458"/>
        <v>1</v>
      </c>
      <c r="DA165" s="24">
        <f t="shared" si="458"/>
        <v>1</v>
      </c>
      <c r="DB165" s="24">
        <f t="shared" si="458"/>
        <v>1</v>
      </c>
      <c r="DC165" s="24">
        <f t="shared" si="458"/>
        <v>1</v>
      </c>
      <c r="DD165" s="24">
        <f t="shared" si="458"/>
        <v>1</v>
      </c>
      <c r="DE165" s="24">
        <f t="shared" si="458"/>
        <v>1</v>
      </c>
      <c r="DF165" s="24">
        <f t="shared" si="458"/>
        <v>1</v>
      </c>
      <c r="DG165" s="24">
        <f t="shared" si="458"/>
        <v>1</v>
      </c>
      <c r="DH165" s="24">
        <f t="shared" si="458"/>
        <v>1</v>
      </c>
      <c r="DI165" s="24">
        <f t="shared" si="458"/>
        <v>1</v>
      </c>
      <c r="DJ165" s="24">
        <f t="shared" si="458"/>
        <v>1</v>
      </c>
      <c r="DK165" s="24">
        <f t="shared" si="458"/>
        <v>1</v>
      </c>
      <c r="DL165" s="24">
        <f t="shared" si="458"/>
        <v>1</v>
      </c>
      <c r="DM165" s="24">
        <f t="shared" si="458"/>
        <v>1</v>
      </c>
      <c r="DN165" s="24">
        <f t="shared" si="458"/>
        <v>1</v>
      </c>
      <c r="DO165" s="24">
        <f t="shared" si="458"/>
        <v>1</v>
      </c>
      <c r="DP165" s="24">
        <f t="shared" si="458"/>
        <v>1</v>
      </c>
      <c r="DQ165" s="24">
        <f t="shared" si="458"/>
        <v>1</v>
      </c>
      <c r="DR165" s="24">
        <f t="shared" si="458"/>
        <v>1</v>
      </c>
      <c r="DS165" s="24">
        <f t="shared" si="458"/>
        <v>1</v>
      </c>
      <c r="DT165" s="24">
        <f t="shared" si="458"/>
        <v>1</v>
      </c>
      <c r="DU165" s="24">
        <f t="shared" si="458"/>
        <v>1</v>
      </c>
      <c r="DV165" s="24">
        <f t="shared" si="458"/>
        <v>1</v>
      </c>
      <c r="DW165" s="24">
        <f t="shared" si="458"/>
        <v>1</v>
      </c>
      <c r="DX165" s="24">
        <f t="shared" si="458"/>
        <v>1</v>
      </c>
      <c r="DY165" s="24">
        <f t="shared" si="458"/>
        <v>1</v>
      </c>
      <c r="DZ165" s="24">
        <f t="shared" si="458"/>
        <v>1</v>
      </c>
      <c r="EA165" s="24">
        <f t="shared" si="458"/>
        <v>1</v>
      </c>
      <c r="EB165" s="24">
        <f t="shared" si="458"/>
        <v>1</v>
      </c>
      <c r="EC165" s="24">
        <f t="shared" si="458"/>
        <v>1</v>
      </c>
      <c r="ED165" s="24">
        <f t="shared" si="458"/>
        <v>1</v>
      </c>
      <c r="EE165" s="24">
        <f t="shared" si="458"/>
        <v>1</v>
      </c>
      <c r="EF165" s="24">
        <f t="shared" si="458"/>
        <v>1</v>
      </c>
      <c r="EG165" s="24">
        <f t="shared" si="458"/>
        <v>1</v>
      </c>
      <c r="EH165" s="24">
        <f t="shared" si="458"/>
        <v>0</v>
      </c>
      <c r="EI165" s="24">
        <f t="shared" si="458"/>
        <v>0</v>
      </c>
      <c r="EJ165" s="24">
        <f t="shared" si="458"/>
        <v>0</v>
      </c>
      <c r="EK165" s="24">
        <f t="shared" si="458"/>
        <v>0</v>
      </c>
      <c r="EL165" s="24">
        <f t="shared" si="458"/>
        <v>0</v>
      </c>
      <c r="EM165" s="24">
        <f t="shared" si="458"/>
        <v>0</v>
      </c>
      <c r="EN165" s="24">
        <f t="shared" si="458"/>
        <v>0</v>
      </c>
      <c r="EO165" s="24">
        <f t="shared" si="458"/>
        <v>0</v>
      </c>
      <c r="EP165" s="24">
        <f t="shared" si="458"/>
        <v>0</v>
      </c>
      <c r="EQ165" s="24">
        <f t="shared" si="458"/>
        <v>0</v>
      </c>
      <c r="ER165" s="24">
        <f t="shared" si="458"/>
        <v>0</v>
      </c>
      <c r="ES165" s="24">
        <f t="shared" si="458"/>
        <v>0</v>
      </c>
      <c r="ET165" s="24">
        <f t="shared" si="458"/>
        <v>0</v>
      </c>
      <c r="EU165" s="24">
        <f t="shared" si="458"/>
        <v>0</v>
      </c>
      <c r="EV165" s="24">
        <f t="shared" si="458"/>
        <v>0</v>
      </c>
      <c r="EW165" s="24">
        <f t="shared" si="458"/>
        <v>0</v>
      </c>
      <c r="EX165" s="24">
        <f t="shared" si="458"/>
        <v>0</v>
      </c>
      <c r="EY165" s="24">
        <f t="shared" si="458"/>
        <v>0</v>
      </c>
      <c r="EZ165" s="24">
        <f t="shared" si="458"/>
        <v>0</v>
      </c>
      <c r="FA165" s="24">
        <f t="shared" si="458"/>
        <v>0</v>
      </c>
      <c r="FB165" s="24">
        <f t="shared" si="458"/>
        <v>0</v>
      </c>
      <c r="FC165" s="24">
        <f t="shared" si="458"/>
        <v>0</v>
      </c>
      <c r="FD165" s="24">
        <f t="shared" si="458"/>
        <v>0</v>
      </c>
      <c r="FE165" s="24">
        <f t="shared" si="458"/>
        <v>0</v>
      </c>
      <c r="FF165" s="24">
        <f t="shared" si="458"/>
        <v>0</v>
      </c>
      <c r="FG165" s="24">
        <f t="shared" si="458"/>
        <v>0</v>
      </c>
      <c r="FH165" s="24">
        <f t="shared" si="458"/>
        <v>0</v>
      </c>
      <c r="FI165" s="24">
        <f t="shared" si="458"/>
        <v>0</v>
      </c>
      <c r="FJ165" s="24">
        <f t="shared" si="458"/>
        <v>0</v>
      </c>
      <c r="FK165" s="24">
        <f t="shared" ref="FK165:HV165" si="459">IF(AND(FK59=0,FK68&gt;0),1,0)</f>
        <v>0</v>
      </c>
      <c r="FL165" s="24">
        <f t="shared" si="459"/>
        <v>0</v>
      </c>
      <c r="FM165" s="24">
        <f t="shared" si="459"/>
        <v>0</v>
      </c>
      <c r="FN165" s="24">
        <f t="shared" si="459"/>
        <v>0</v>
      </c>
      <c r="FO165" s="24">
        <f t="shared" si="459"/>
        <v>0</v>
      </c>
      <c r="FP165" s="24">
        <f t="shared" si="459"/>
        <v>0</v>
      </c>
      <c r="FQ165" s="24">
        <f t="shared" si="459"/>
        <v>0</v>
      </c>
      <c r="FR165" s="24">
        <f t="shared" si="459"/>
        <v>0</v>
      </c>
      <c r="FS165" s="24">
        <f t="shared" si="459"/>
        <v>0</v>
      </c>
      <c r="FT165" s="24">
        <f t="shared" si="459"/>
        <v>0</v>
      </c>
      <c r="FU165" s="24">
        <f t="shared" si="459"/>
        <v>0</v>
      </c>
      <c r="FV165" s="24">
        <f t="shared" si="459"/>
        <v>0</v>
      </c>
      <c r="FW165" s="24">
        <f t="shared" si="459"/>
        <v>0</v>
      </c>
      <c r="FX165" s="24">
        <f t="shared" si="459"/>
        <v>0</v>
      </c>
      <c r="FY165" s="24">
        <f t="shared" si="459"/>
        <v>0</v>
      </c>
      <c r="FZ165" s="24">
        <f t="shared" si="459"/>
        <v>0</v>
      </c>
      <c r="GA165" s="24">
        <f t="shared" si="459"/>
        <v>0</v>
      </c>
      <c r="GB165" s="24">
        <f t="shared" si="459"/>
        <v>0</v>
      </c>
      <c r="GC165" s="24">
        <f t="shared" si="459"/>
        <v>0</v>
      </c>
      <c r="GD165" s="24">
        <f t="shared" si="459"/>
        <v>0</v>
      </c>
      <c r="GE165" s="24">
        <f t="shared" si="459"/>
        <v>0</v>
      </c>
      <c r="GF165" s="24">
        <f t="shared" si="459"/>
        <v>0</v>
      </c>
      <c r="GG165" s="24">
        <f t="shared" si="459"/>
        <v>0</v>
      </c>
      <c r="GH165" s="24">
        <f t="shared" si="459"/>
        <v>0</v>
      </c>
      <c r="GI165" s="24">
        <f t="shared" si="459"/>
        <v>0</v>
      </c>
      <c r="GJ165" s="24">
        <f t="shared" si="459"/>
        <v>0</v>
      </c>
      <c r="GK165" s="24">
        <f t="shared" si="459"/>
        <v>0</v>
      </c>
      <c r="GL165" s="24">
        <f t="shared" si="459"/>
        <v>0</v>
      </c>
      <c r="GM165" s="24">
        <f t="shared" si="459"/>
        <v>0</v>
      </c>
      <c r="GN165" s="24">
        <f t="shared" si="459"/>
        <v>0</v>
      </c>
      <c r="GO165" s="24">
        <f t="shared" si="459"/>
        <v>0</v>
      </c>
      <c r="GP165" s="24">
        <f t="shared" si="459"/>
        <v>0</v>
      </c>
      <c r="GQ165" s="24">
        <f t="shared" si="459"/>
        <v>0</v>
      </c>
      <c r="GR165" s="24">
        <f t="shared" si="459"/>
        <v>0</v>
      </c>
      <c r="GS165" s="24">
        <f t="shared" si="459"/>
        <v>0</v>
      </c>
      <c r="GT165" s="24">
        <f t="shared" si="459"/>
        <v>0</v>
      </c>
      <c r="GU165" s="24">
        <f t="shared" si="459"/>
        <v>0</v>
      </c>
      <c r="GV165" s="24">
        <f t="shared" si="459"/>
        <v>0</v>
      </c>
      <c r="GW165" s="24">
        <f t="shared" si="459"/>
        <v>0</v>
      </c>
      <c r="GX165" s="24">
        <f t="shared" si="459"/>
        <v>0</v>
      </c>
      <c r="GY165" s="24">
        <f t="shared" si="459"/>
        <v>0</v>
      </c>
      <c r="GZ165" s="24">
        <f t="shared" si="459"/>
        <v>0</v>
      </c>
      <c r="HA165" s="24">
        <f t="shared" si="459"/>
        <v>0</v>
      </c>
      <c r="HB165" s="24">
        <f t="shared" si="459"/>
        <v>0</v>
      </c>
      <c r="HC165" s="24">
        <f t="shared" si="459"/>
        <v>0</v>
      </c>
      <c r="HD165" s="24">
        <f t="shared" si="459"/>
        <v>0</v>
      </c>
      <c r="HE165" s="24">
        <f t="shared" si="459"/>
        <v>0</v>
      </c>
      <c r="HF165" s="24">
        <f t="shared" si="459"/>
        <v>0</v>
      </c>
      <c r="HG165" s="24">
        <f t="shared" si="459"/>
        <v>0</v>
      </c>
      <c r="HH165" s="24">
        <f t="shared" si="459"/>
        <v>0</v>
      </c>
      <c r="HI165" s="24">
        <f t="shared" si="459"/>
        <v>0</v>
      </c>
      <c r="HJ165" s="24">
        <f t="shared" si="459"/>
        <v>0</v>
      </c>
      <c r="HK165" s="24">
        <f t="shared" si="459"/>
        <v>0</v>
      </c>
      <c r="HL165" s="24">
        <f t="shared" si="459"/>
        <v>0</v>
      </c>
      <c r="HM165" s="24">
        <f t="shared" si="459"/>
        <v>0</v>
      </c>
      <c r="HN165" s="24">
        <f t="shared" si="459"/>
        <v>0</v>
      </c>
      <c r="HO165" s="24">
        <f t="shared" si="459"/>
        <v>0</v>
      </c>
      <c r="HP165" s="24">
        <f t="shared" si="459"/>
        <v>0</v>
      </c>
      <c r="HQ165" s="24">
        <f t="shared" si="459"/>
        <v>0</v>
      </c>
      <c r="HR165" s="24">
        <f t="shared" si="459"/>
        <v>0</v>
      </c>
      <c r="HS165" s="24">
        <f t="shared" si="459"/>
        <v>0</v>
      </c>
      <c r="HT165" s="24">
        <f t="shared" si="459"/>
        <v>0</v>
      </c>
      <c r="HU165" s="24">
        <f t="shared" si="459"/>
        <v>0</v>
      </c>
      <c r="HV165" s="24">
        <f t="shared" si="459"/>
        <v>0</v>
      </c>
      <c r="HW165" s="24">
        <f t="shared" ref="HW165:IR165" si="460">IF(AND(HW59=0,HW68&gt;0),1,0)</f>
        <v>0</v>
      </c>
      <c r="HX165" s="24">
        <f t="shared" si="460"/>
        <v>0</v>
      </c>
      <c r="HY165" s="24">
        <f t="shared" si="460"/>
        <v>0</v>
      </c>
      <c r="HZ165" s="24">
        <f t="shared" si="460"/>
        <v>0</v>
      </c>
      <c r="IA165" s="24">
        <f t="shared" si="460"/>
        <v>0</v>
      </c>
      <c r="IB165" s="24">
        <f t="shared" si="460"/>
        <v>0</v>
      </c>
      <c r="IC165" s="24">
        <f t="shared" si="460"/>
        <v>0</v>
      </c>
      <c r="ID165" s="24">
        <f t="shared" si="460"/>
        <v>0</v>
      </c>
      <c r="IE165" s="24">
        <f t="shared" si="460"/>
        <v>0</v>
      </c>
      <c r="IF165" s="24">
        <f t="shared" si="460"/>
        <v>0</v>
      </c>
      <c r="IG165" s="24">
        <f t="shared" si="460"/>
        <v>0</v>
      </c>
      <c r="IH165" s="24">
        <f t="shared" si="460"/>
        <v>0</v>
      </c>
      <c r="II165" s="24">
        <f t="shared" si="460"/>
        <v>0</v>
      </c>
      <c r="IJ165" s="24">
        <f t="shared" si="460"/>
        <v>0</v>
      </c>
      <c r="IK165" s="24">
        <f t="shared" si="460"/>
        <v>0</v>
      </c>
      <c r="IL165" s="24">
        <f t="shared" si="460"/>
        <v>0</v>
      </c>
      <c r="IM165" s="24">
        <f t="shared" si="460"/>
        <v>0</v>
      </c>
      <c r="IN165" s="24">
        <f t="shared" si="460"/>
        <v>0</v>
      </c>
      <c r="IO165" s="24">
        <f t="shared" si="460"/>
        <v>0</v>
      </c>
      <c r="IP165" s="24">
        <f t="shared" si="460"/>
        <v>0</v>
      </c>
      <c r="IQ165" s="24">
        <f t="shared" si="460"/>
        <v>0</v>
      </c>
      <c r="IR165" s="181">
        <f t="shared" si="460"/>
        <v>0</v>
      </c>
    </row>
    <row r="166" spans="1:252" s="7" customFormat="1" hidden="1" x14ac:dyDescent="0.25">
      <c r="A166" s="166"/>
      <c r="B166" s="224"/>
      <c r="C166" s="220">
        <f>IF(AND(C165=1,D165=0),1,0)</f>
        <v>0</v>
      </c>
      <c r="D166" s="220">
        <f t="shared" ref="D166:BO166" si="461">IF(AND(D165=1,E165=0),1,0)</f>
        <v>0</v>
      </c>
      <c r="E166" s="220">
        <f t="shared" si="461"/>
        <v>0</v>
      </c>
      <c r="F166" s="220">
        <f t="shared" si="461"/>
        <v>0</v>
      </c>
      <c r="G166" s="220">
        <f t="shared" si="461"/>
        <v>0</v>
      </c>
      <c r="H166" s="220">
        <f t="shared" si="461"/>
        <v>0</v>
      </c>
      <c r="I166" s="220">
        <f t="shared" si="461"/>
        <v>0</v>
      </c>
      <c r="J166" s="220">
        <f t="shared" si="461"/>
        <v>0</v>
      </c>
      <c r="K166" s="220">
        <f t="shared" si="461"/>
        <v>0</v>
      </c>
      <c r="L166" s="220">
        <f t="shared" si="461"/>
        <v>0</v>
      </c>
      <c r="M166" s="220">
        <f t="shared" si="461"/>
        <v>0</v>
      </c>
      <c r="N166" s="220">
        <f t="shared" si="461"/>
        <v>0</v>
      </c>
      <c r="O166" s="220">
        <f t="shared" si="461"/>
        <v>0</v>
      </c>
      <c r="P166" s="220">
        <f t="shared" si="461"/>
        <v>0</v>
      </c>
      <c r="Q166" s="220">
        <f t="shared" si="461"/>
        <v>0</v>
      </c>
      <c r="R166" s="220">
        <f t="shared" si="461"/>
        <v>0</v>
      </c>
      <c r="S166" s="220">
        <f t="shared" si="461"/>
        <v>0</v>
      </c>
      <c r="T166" s="220">
        <f t="shared" si="461"/>
        <v>0</v>
      </c>
      <c r="U166" s="220">
        <f t="shared" si="461"/>
        <v>0</v>
      </c>
      <c r="V166" s="220">
        <f t="shared" si="461"/>
        <v>0</v>
      </c>
      <c r="W166" s="220">
        <f t="shared" si="461"/>
        <v>0</v>
      </c>
      <c r="X166" s="220">
        <f t="shared" si="461"/>
        <v>0</v>
      </c>
      <c r="Y166" s="220">
        <f t="shared" si="461"/>
        <v>0</v>
      </c>
      <c r="Z166" s="220">
        <f t="shared" si="461"/>
        <v>0</v>
      </c>
      <c r="AA166" s="220">
        <f t="shared" si="461"/>
        <v>0</v>
      </c>
      <c r="AB166" s="220">
        <f t="shared" si="461"/>
        <v>0</v>
      </c>
      <c r="AC166" s="220">
        <f t="shared" si="461"/>
        <v>0</v>
      </c>
      <c r="AD166" s="220">
        <f t="shared" si="461"/>
        <v>0</v>
      </c>
      <c r="AE166" s="220">
        <f t="shared" si="461"/>
        <v>0</v>
      </c>
      <c r="AF166" s="220">
        <f t="shared" si="461"/>
        <v>0</v>
      </c>
      <c r="AG166" s="220">
        <f t="shared" si="461"/>
        <v>0</v>
      </c>
      <c r="AH166" s="220">
        <f t="shared" si="461"/>
        <v>0</v>
      </c>
      <c r="AI166" s="220">
        <f t="shared" si="461"/>
        <v>0</v>
      </c>
      <c r="AJ166" s="220">
        <f t="shared" si="461"/>
        <v>0</v>
      </c>
      <c r="AK166" s="220">
        <f t="shared" si="461"/>
        <v>0</v>
      </c>
      <c r="AL166" s="220">
        <f t="shared" si="461"/>
        <v>0</v>
      </c>
      <c r="AM166" s="220">
        <f t="shared" si="461"/>
        <v>0</v>
      </c>
      <c r="AN166" s="220">
        <f t="shared" si="461"/>
        <v>0</v>
      </c>
      <c r="AO166" s="220">
        <f t="shared" si="461"/>
        <v>0</v>
      </c>
      <c r="AP166" s="220">
        <f t="shared" si="461"/>
        <v>0</v>
      </c>
      <c r="AQ166" s="220">
        <f t="shared" si="461"/>
        <v>0</v>
      </c>
      <c r="AR166" s="220">
        <f t="shared" si="461"/>
        <v>0</v>
      </c>
      <c r="AS166" s="220">
        <f t="shared" si="461"/>
        <v>0</v>
      </c>
      <c r="AT166" s="220">
        <f t="shared" si="461"/>
        <v>0</v>
      </c>
      <c r="AU166" s="220">
        <f t="shared" si="461"/>
        <v>0</v>
      </c>
      <c r="AV166" s="220">
        <f t="shared" si="461"/>
        <v>0</v>
      </c>
      <c r="AW166" s="220">
        <f t="shared" si="461"/>
        <v>0</v>
      </c>
      <c r="AX166" s="220">
        <f t="shared" si="461"/>
        <v>0</v>
      </c>
      <c r="AY166" s="220">
        <f t="shared" si="461"/>
        <v>0</v>
      </c>
      <c r="AZ166" s="220">
        <f t="shared" si="461"/>
        <v>0</v>
      </c>
      <c r="BA166" s="220">
        <f t="shared" si="461"/>
        <v>0</v>
      </c>
      <c r="BB166" s="220">
        <f t="shared" si="461"/>
        <v>0</v>
      </c>
      <c r="BC166" s="220">
        <f t="shared" si="461"/>
        <v>0</v>
      </c>
      <c r="BD166" s="220">
        <f t="shared" si="461"/>
        <v>0</v>
      </c>
      <c r="BE166" s="220">
        <f t="shared" si="461"/>
        <v>0</v>
      </c>
      <c r="BF166" s="220">
        <f t="shared" si="461"/>
        <v>0</v>
      </c>
      <c r="BG166" s="220">
        <f t="shared" si="461"/>
        <v>0</v>
      </c>
      <c r="BH166" s="220">
        <f t="shared" si="461"/>
        <v>0</v>
      </c>
      <c r="BI166" s="220">
        <f t="shared" si="461"/>
        <v>0</v>
      </c>
      <c r="BJ166" s="220">
        <f t="shared" si="461"/>
        <v>0</v>
      </c>
      <c r="BK166" s="220">
        <f t="shared" si="461"/>
        <v>0</v>
      </c>
      <c r="BL166" s="220">
        <f t="shared" si="461"/>
        <v>0</v>
      </c>
      <c r="BM166" s="220">
        <f t="shared" si="461"/>
        <v>0</v>
      </c>
      <c r="BN166" s="220">
        <f t="shared" si="461"/>
        <v>0</v>
      </c>
      <c r="BO166" s="220">
        <f t="shared" si="461"/>
        <v>0</v>
      </c>
      <c r="BP166" s="220">
        <f t="shared" ref="BP166:CX166" si="462">IF(AND(BP165=1,BQ165=0),1,0)</f>
        <v>0</v>
      </c>
      <c r="BQ166" s="220">
        <f t="shared" si="462"/>
        <v>0</v>
      </c>
      <c r="BR166" s="220">
        <f t="shared" si="462"/>
        <v>0</v>
      </c>
      <c r="BS166" s="220">
        <f t="shared" si="462"/>
        <v>0</v>
      </c>
      <c r="BT166" s="220">
        <f t="shared" si="462"/>
        <v>0</v>
      </c>
      <c r="BU166" s="220">
        <f t="shared" si="462"/>
        <v>0</v>
      </c>
      <c r="BV166" s="220">
        <f t="shared" si="462"/>
        <v>0</v>
      </c>
      <c r="BW166" s="220">
        <f t="shared" si="462"/>
        <v>0</v>
      </c>
      <c r="BX166" s="220">
        <f t="shared" si="462"/>
        <v>0</v>
      </c>
      <c r="BY166" s="220">
        <f t="shared" si="462"/>
        <v>0</v>
      </c>
      <c r="BZ166" s="220">
        <f t="shared" si="462"/>
        <v>0</v>
      </c>
      <c r="CA166" s="220">
        <f t="shared" si="462"/>
        <v>0</v>
      </c>
      <c r="CB166" s="220">
        <f t="shared" si="462"/>
        <v>0</v>
      </c>
      <c r="CC166" s="220">
        <f t="shared" si="462"/>
        <v>0</v>
      </c>
      <c r="CD166" s="220">
        <f t="shared" si="462"/>
        <v>0</v>
      </c>
      <c r="CE166" s="220">
        <f t="shared" si="462"/>
        <v>0</v>
      </c>
      <c r="CF166" s="220">
        <f t="shared" si="462"/>
        <v>0</v>
      </c>
      <c r="CG166" s="220">
        <f t="shared" si="462"/>
        <v>0</v>
      </c>
      <c r="CH166" s="220">
        <f t="shared" si="462"/>
        <v>0</v>
      </c>
      <c r="CI166" s="220">
        <f t="shared" si="462"/>
        <v>0</v>
      </c>
      <c r="CJ166" s="220">
        <f t="shared" si="462"/>
        <v>0</v>
      </c>
      <c r="CK166" s="220">
        <f t="shared" si="462"/>
        <v>0</v>
      </c>
      <c r="CL166" s="220">
        <f t="shared" si="462"/>
        <v>0</v>
      </c>
      <c r="CM166" s="220">
        <f t="shared" si="462"/>
        <v>0</v>
      </c>
      <c r="CN166" s="220">
        <f t="shared" si="462"/>
        <v>0</v>
      </c>
      <c r="CO166" s="220">
        <f t="shared" si="462"/>
        <v>0</v>
      </c>
      <c r="CP166" s="220">
        <f t="shared" si="462"/>
        <v>0</v>
      </c>
      <c r="CQ166" s="220">
        <f t="shared" si="462"/>
        <v>0</v>
      </c>
      <c r="CR166" s="220">
        <f t="shared" si="462"/>
        <v>0</v>
      </c>
      <c r="CS166" s="220">
        <f t="shared" si="462"/>
        <v>0</v>
      </c>
      <c r="CT166" s="220">
        <f t="shared" si="462"/>
        <v>0</v>
      </c>
      <c r="CU166" s="220">
        <f t="shared" si="462"/>
        <v>0</v>
      </c>
      <c r="CV166" s="220">
        <f t="shared" si="462"/>
        <v>0</v>
      </c>
      <c r="CW166" s="220">
        <f t="shared" si="462"/>
        <v>0</v>
      </c>
      <c r="CX166" s="220">
        <f t="shared" si="462"/>
        <v>0</v>
      </c>
      <c r="CY166" s="220">
        <f t="shared" ref="CY166:ED166" si="463">IF(AND(CY165=1,CZ165=0),1,0)</f>
        <v>0</v>
      </c>
      <c r="CZ166" s="220">
        <f t="shared" si="463"/>
        <v>0</v>
      </c>
      <c r="DA166" s="220">
        <f t="shared" si="463"/>
        <v>0</v>
      </c>
      <c r="DB166" s="220">
        <f t="shared" si="463"/>
        <v>0</v>
      </c>
      <c r="DC166" s="220">
        <f t="shared" si="463"/>
        <v>0</v>
      </c>
      <c r="DD166" s="220">
        <f t="shared" si="463"/>
        <v>0</v>
      </c>
      <c r="DE166" s="220">
        <f t="shared" si="463"/>
        <v>0</v>
      </c>
      <c r="DF166" s="220">
        <f t="shared" si="463"/>
        <v>0</v>
      </c>
      <c r="DG166" s="220">
        <f t="shared" si="463"/>
        <v>0</v>
      </c>
      <c r="DH166" s="220">
        <f t="shared" si="463"/>
        <v>0</v>
      </c>
      <c r="DI166" s="220">
        <f t="shared" si="463"/>
        <v>0</v>
      </c>
      <c r="DJ166" s="220">
        <f t="shared" si="463"/>
        <v>0</v>
      </c>
      <c r="DK166" s="220">
        <f t="shared" si="463"/>
        <v>0</v>
      </c>
      <c r="DL166" s="220">
        <f t="shared" si="463"/>
        <v>0</v>
      </c>
      <c r="DM166" s="220">
        <f t="shared" si="463"/>
        <v>0</v>
      </c>
      <c r="DN166" s="220">
        <f t="shared" si="463"/>
        <v>0</v>
      </c>
      <c r="DO166" s="220">
        <f t="shared" si="463"/>
        <v>0</v>
      </c>
      <c r="DP166" s="220">
        <f t="shared" si="463"/>
        <v>0</v>
      </c>
      <c r="DQ166" s="220">
        <f t="shared" si="463"/>
        <v>0</v>
      </c>
      <c r="DR166" s="220">
        <f t="shared" si="463"/>
        <v>0</v>
      </c>
      <c r="DS166" s="220">
        <f t="shared" si="463"/>
        <v>0</v>
      </c>
      <c r="DT166" s="220">
        <f t="shared" si="463"/>
        <v>0</v>
      </c>
      <c r="DU166" s="220">
        <f t="shared" si="463"/>
        <v>0</v>
      </c>
      <c r="DV166" s="220">
        <f t="shared" si="463"/>
        <v>0</v>
      </c>
      <c r="DW166" s="220">
        <f t="shared" si="463"/>
        <v>0</v>
      </c>
      <c r="DX166" s="220">
        <f t="shared" si="463"/>
        <v>0</v>
      </c>
      <c r="DY166" s="220">
        <f t="shared" si="463"/>
        <v>0</v>
      </c>
      <c r="DZ166" s="220">
        <f t="shared" si="463"/>
        <v>0</v>
      </c>
      <c r="EA166" s="220">
        <f t="shared" si="463"/>
        <v>0</v>
      </c>
      <c r="EB166" s="220">
        <f t="shared" si="463"/>
        <v>0</v>
      </c>
      <c r="EC166" s="220">
        <f t="shared" si="463"/>
        <v>0</v>
      </c>
      <c r="ED166" s="220">
        <f t="shared" si="463"/>
        <v>0</v>
      </c>
      <c r="EE166" s="220">
        <f t="shared" ref="EE166:FJ166" si="464">IF(AND(EE165=1,EF165=0),1,0)</f>
        <v>0</v>
      </c>
      <c r="EF166" s="220">
        <f t="shared" si="464"/>
        <v>0</v>
      </c>
      <c r="EG166" s="220">
        <f t="shared" si="464"/>
        <v>1</v>
      </c>
      <c r="EH166" s="220">
        <f t="shared" si="464"/>
        <v>0</v>
      </c>
      <c r="EI166" s="220">
        <f t="shared" si="464"/>
        <v>0</v>
      </c>
      <c r="EJ166" s="220">
        <f t="shared" si="464"/>
        <v>0</v>
      </c>
      <c r="EK166" s="220">
        <f t="shared" si="464"/>
        <v>0</v>
      </c>
      <c r="EL166" s="220">
        <f t="shared" si="464"/>
        <v>0</v>
      </c>
      <c r="EM166" s="220">
        <f t="shared" si="464"/>
        <v>0</v>
      </c>
      <c r="EN166" s="220">
        <f t="shared" si="464"/>
        <v>0</v>
      </c>
      <c r="EO166" s="220">
        <f t="shared" si="464"/>
        <v>0</v>
      </c>
      <c r="EP166" s="220">
        <f t="shared" si="464"/>
        <v>0</v>
      </c>
      <c r="EQ166" s="220">
        <f t="shared" si="464"/>
        <v>0</v>
      </c>
      <c r="ER166" s="220">
        <f t="shared" si="464"/>
        <v>0</v>
      </c>
      <c r="ES166" s="220">
        <f t="shared" si="464"/>
        <v>0</v>
      </c>
      <c r="ET166" s="220">
        <f t="shared" si="464"/>
        <v>0</v>
      </c>
      <c r="EU166" s="220">
        <f t="shared" si="464"/>
        <v>0</v>
      </c>
      <c r="EV166" s="220">
        <f t="shared" si="464"/>
        <v>0</v>
      </c>
      <c r="EW166" s="220">
        <f t="shared" si="464"/>
        <v>0</v>
      </c>
      <c r="EX166" s="220">
        <f t="shared" si="464"/>
        <v>0</v>
      </c>
      <c r="EY166" s="220">
        <f t="shared" si="464"/>
        <v>0</v>
      </c>
      <c r="EZ166" s="220">
        <f t="shared" si="464"/>
        <v>0</v>
      </c>
      <c r="FA166" s="220">
        <f t="shared" si="464"/>
        <v>0</v>
      </c>
      <c r="FB166" s="220">
        <f t="shared" si="464"/>
        <v>0</v>
      </c>
      <c r="FC166" s="220">
        <f t="shared" si="464"/>
        <v>0</v>
      </c>
      <c r="FD166" s="220">
        <f t="shared" si="464"/>
        <v>0</v>
      </c>
      <c r="FE166" s="220">
        <f t="shared" si="464"/>
        <v>0</v>
      </c>
      <c r="FF166" s="220">
        <f t="shared" si="464"/>
        <v>0</v>
      </c>
      <c r="FG166" s="220">
        <f t="shared" si="464"/>
        <v>0</v>
      </c>
      <c r="FH166" s="220">
        <f t="shared" si="464"/>
        <v>0</v>
      </c>
      <c r="FI166" s="220">
        <f t="shared" si="464"/>
        <v>0</v>
      </c>
      <c r="FJ166" s="220">
        <f t="shared" si="464"/>
        <v>0</v>
      </c>
      <c r="FK166" s="220">
        <f t="shared" ref="FK166:GP166" si="465">IF(AND(FK165=1,FL165=0),1,0)</f>
        <v>0</v>
      </c>
      <c r="FL166" s="220">
        <f t="shared" si="465"/>
        <v>0</v>
      </c>
      <c r="FM166" s="220">
        <f t="shared" si="465"/>
        <v>0</v>
      </c>
      <c r="FN166" s="220">
        <f t="shared" si="465"/>
        <v>0</v>
      </c>
      <c r="FO166" s="220">
        <f t="shared" si="465"/>
        <v>0</v>
      </c>
      <c r="FP166" s="220">
        <f t="shared" si="465"/>
        <v>0</v>
      </c>
      <c r="FQ166" s="220">
        <f t="shared" si="465"/>
        <v>0</v>
      </c>
      <c r="FR166" s="220">
        <f t="shared" si="465"/>
        <v>0</v>
      </c>
      <c r="FS166" s="220">
        <f t="shared" si="465"/>
        <v>0</v>
      </c>
      <c r="FT166" s="220">
        <f t="shared" si="465"/>
        <v>0</v>
      </c>
      <c r="FU166" s="220">
        <f t="shared" si="465"/>
        <v>0</v>
      </c>
      <c r="FV166" s="220">
        <f t="shared" si="465"/>
        <v>0</v>
      </c>
      <c r="FW166" s="220">
        <f t="shared" si="465"/>
        <v>0</v>
      </c>
      <c r="FX166" s="220">
        <f t="shared" si="465"/>
        <v>0</v>
      </c>
      <c r="FY166" s="220">
        <f t="shared" si="465"/>
        <v>0</v>
      </c>
      <c r="FZ166" s="220">
        <f t="shared" si="465"/>
        <v>0</v>
      </c>
      <c r="GA166" s="220">
        <f t="shared" si="465"/>
        <v>0</v>
      </c>
      <c r="GB166" s="220">
        <f t="shared" si="465"/>
        <v>0</v>
      </c>
      <c r="GC166" s="220">
        <f t="shared" si="465"/>
        <v>0</v>
      </c>
      <c r="GD166" s="220">
        <f t="shared" si="465"/>
        <v>0</v>
      </c>
      <c r="GE166" s="220">
        <f t="shared" si="465"/>
        <v>0</v>
      </c>
      <c r="GF166" s="220">
        <f t="shared" si="465"/>
        <v>0</v>
      </c>
      <c r="GG166" s="220">
        <f t="shared" si="465"/>
        <v>0</v>
      </c>
      <c r="GH166" s="220">
        <f t="shared" si="465"/>
        <v>0</v>
      </c>
      <c r="GI166" s="220">
        <f t="shared" si="465"/>
        <v>0</v>
      </c>
      <c r="GJ166" s="220">
        <f t="shared" si="465"/>
        <v>0</v>
      </c>
      <c r="GK166" s="220">
        <f t="shared" si="465"/>
        <v>0</v>
      </c>
      <c r="GL166" s="220">
        <f t="shared" si="465"/>
        <v>0</v>
      </c>
      <c r="GM166" s="220">
        <f t="shared" si="465"/>
        <v>0</v>
      </c>
      <c r="GN166" s="220">
        <f t="shared" si="465"/>
        <v>0</v>
      </c>
      <c r="GO166" s="220">
        <f t="shared" si="465"/>
        <v>0</v>
      </c>
      <c r="GP166" s="220">
        <f t="shared" si="465"/>
        <v>0</v>
      </c>
      <c r="GQ166" s="220">
        <f t="shared" ref="GQ166:HV166" si="466">IF(AND(GQ165=1,GR165=0),1,0)</f>
        <v>0</v>
      </c>
      <c r="GR166" s="220">
        <f t="shared" si="466"/>
        <v>0</v>
      </c>
      <c r="GS166" s="220">
        <f t="shared" si="466"/>
        <v>0</v>
      </c>
      <c r="GT166" s="220">
        <f t="shared" si="466"/>
        <v>0</v>
      </c>
      <c r="GU166" s="220">
        <f t="shared" si="466"/>
        <v>0</v>
      </c>
      <c r="GV166" s="220">
        <f t="shared" si="466"/>
        <v>0</v>
      </c>
      <c r="GW166" s="220">
        <f t="shared" si="466"/>
        <v>0</v>
      </c>
      <c r="GX166" s="220">
        <f t="shared" si="466"/>
        <v>0</v>
      </c>
      <c r="GY166" s="220">
        <f t="shared" si="466"/>
        <v>0</v>
      </c>
      <c r="GZ166" s="220">
        <f t="shared" si="466"/>
        <v>0</v>
      </c>
      <c r="HA166" s="220">
        <f t="shared" si="466"/>
        <v>0</v>
      </c>
      <c r="HB166" s="220">
        <f t="shared" si="466"/>
        <v>0</v>
      </c>
      <c r="HC166" s="220">
        <f t="shared" si="466"/>
        <v>0</v>
      </c>
      <c r="HD166" s="220">
        <f t="shared" si="466"/>
        <v>0</v>
      </c>
      <c r="HE166" s="220">
        <f t="shared" si="466"/>
        <v>0</v>
      </c>
      <c r="HF166" s="220">
        <f t="shared" si="466"/>
        <v>0</v>
      </c>
      <c r="HG166" s="220">
        <f t="shared" si="466"/>
        <v>0</v>
      </c>
      <c r="HH166" s="220">
        <f t="shared" si="466"/>
        <v>0</v>
      </c>
      <c r="HI166" s="220">
        <f t="shared" si="466"/>
        <v>0</v>
      </c>
      <c r="HJ166" s="220">
        <f t="shared" si="466"/>
        <v>0</v>
      </c>
      <c r="HK166" s="220">
        <f t="shared" si="466"/>
        <v>0</v>
      </c>
      <c r="HL166" s="220">
        <f t="shared" si="466"/>
        <v>0</v>
      </c>
      <c r="HM166" s="220">
        <f t="shared" si="466"/>
        <v>0</v>
      </c>
      <c r="HN166" s="220">
        <f t="shared" si="466"/>
        <v>0</v>
      </c>
      <c r="HO166" s="220">
        <f t="shared" si="466"/>
        <v>0</v>
      </c>
      <c r="HP166" s="220">
        <f t="shared" si="466"/>
        <v>0</v>
      </c>
      <c r="HQ166" s="220">
        <f t="shared" si="466"/>
        <v>0</v>
      </c>
      <c r="HR166" s="220">
        <f t="shared" si="466"/>
        <v>0</v>
      </c>
      <c r="HS166" s="220">
        <f t="shared" si="466"/>
        <v>0</v>
      </c>
      <c r="HT166" s="220">
        <f t="shared" si="466"/>
        <v>0</v>
      </c>
      <c r="HU166" s="220">
        <f t="shared" si="466"/>
        <v>0</v>
      </c>
      <c r="HV166" s="220">
        <f t="shared" si="466"/>
        <v>0</v>
      </c>
      <c r="HW166" s="220">
        <f t="shared" ref="HW166:IR166" si="467">IF(AND(HW165=1,HX165=0),1,0)</f>
        <v>0</v>
      </c>
      <c r="HX166" s="220">
        <f t="shared" si="467"/>
        <v>0</v>
      </c>
      <c r="HY166" s="220">
        <f t="shared" si="467"/>
        <v>0</v>
      </c>
      <c r="HZ166" s="220">
        <f t="shared" si="467"/>
        <v>0</v>
      </c>
      <c r="IA166" s="220">
        <f t="shared" si="467"/>
        <v>0</v>
      </c>
      <c r="IB166" s="220">
        <f t="shared" si="467"/>
        <v>0</v>
      </c>
      <c r="IC166" s="220">
        <f t="shared" si="467"/>
        <v>0</v>
      </c>
      <c r="ID166" s="220">
        <f t="shared" si="467"/>
        <v>0</v>
      </c>
      <c r="IE166" s="220">
        <f t="shared" si="467"/>
        <v>0</v>
      </c>
      <c r="IF166" s="220">
        <f t="shared" si="467"/>
        <v>0</v>
      </c>
      <c r="IG166" s="220">
        <f t="shared" si="467"/>
        <v>0</v>
      </c>
      <c r="IH166" s="220">
        <f t="shared" si="467"/>
        <v>0</v>
      </c>
      <c r="II166" s="220">
        <f t="shared" si="467"/>
        <v>0</v>
      </c>
      <c r="IJ166" s="220">
        <f t="shared" si="467"/>
        <v>0</v>
      </c>
      <c r="IK166" s="220">
        <f t="shared" si="467"/>
        <v>0</v>
      </c>
      <c r="IL166" s="220">
        <f t="shared" si="467"/>
        <v>0</v>
      </c>
      <c r="IM166" s="220">
        <f t="shared" si="467"/>
        <v>0</v>
      </c>
      <c r="IN166" s="220">
        <f t="shared" si="467"/>
        <v>0</v>
      </c>
      <c r="IO166" s="220">
        <f t="shared" si="467"/>
        <v>0</v>
      </c>
      <c r="IP166" s="220">
        <f t="shared" si="467"/>
        <v>0</v>
      </c>
      <c r="IQ166" s="220">
        <f t="shared" si="467"/>
        <v>0</v>
      </c>
      <c r="IR166" s="221">
        <f t="shared" si="467"/>
        <v>0</v>
      </c>
    </row>
    <row r="167" spans="1:252" s="7" customFormat="1" hidden="1" x14ac:dyDescent="0.25">
      <c r="A167" s="222"/>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5"/>
      <c r="CD167" s="225"/>
      <c r="CE167" s="225"/>
      <c r="CF167" s="225"/>
      <c r="CG167" s="225"/>
      <c r="CH167" s="225"/>
      <c r="CI167" s="225"/>
      <c r="CJ167" s="225"/>
      <c r="CK167" s="225"/>
      <c r="CL167" s="225"/>
      <c r="CM167" s="225"/>
      <c r="CN167" s="225"/>
      <c r="CO167" s="225"/>
      <c r="CP167" s="225"/>
      <c r="CQ167" s="225"/>
      <c r="CR167" s="225"/>
      <c r="CS167" s="225"/>
      <c r="CT167" s="225"/>
      <c r="CU167" s="225"/>
      <c r="CV167" s="225"/>
      <c r="CW167" s="225"/>
      <c r="CX167" s="225"/>
      <c r="CY167" s="169"/>
      <c r="CZ167" s="169"/>
      <c r="DA167" s="169"/>
      <c r="DB167" s="169"/>
      <c r="DC167" s="169"/>
      <c r="DD167" s="169"/>
      <c r="DE167" s="169"/>
      <c r="DF167" s="169"/>
      <c r="DG167" s="169"/>
      <c r="DH167" s="169"/>
      <c r="DI167" s="169"/>
      <c r="DJ167" s="169"/>
      <c r="DK167" s="169"/>
      <c r="DL167" s="169"/>
      <c r="DM167" s="169"/>
      <c r="DN167" s="169"/>
      <c r="DO167" s="169"/>
      <c r="DP167" s="169"/>
      <c r="DQ167" s="169"/>
      <c r="DR167" s="169"/>
      <c r="DS167" s="169"/>
      <c r="DT167" s="169"/>
      <c r="DU167" s="169"/>
      <c r="DV167" s="169"/>
      <c r="DW167" s="169"/>
      <c r="DX167" s="169"/>
      <c r="DY167" s="169"/>
      <c r="DZ167" s="169"/>
      <c r="EA167" s="169"/>
      <c r="EB167" s="169"/>
      <c r="EC167" s="169"/>
      <c r="ED167" s="169"/>
      <c r="EE167" s="169"/>
      <c r="EF167" s="169"/>
      <c r="EG167" s="169"/>
      <c r="EH167" s="169"/>
      <c r="EI167" s="169"/>
      <c r="EJ167" s="169"/>
      <c r="EK167" s="169"/>
      <c r="EL167" s="169"/>
      <c r="EM167" s="169"/>
      <c r="EN167" s="169"/>
      <c r="EO167" s="169"/>
      <c r="EP167" s="169"/>
      <c r="EQ167" s="169"/>
      <c r="ER167" s="169"/>
      <c r="ES167" s="169"/>
      <c r="ET167" s="169"/>
      <c r="EU167" s="169"/>
      <c r="EV167" s="169"/>
      <c r="EW167" s="169"/>
      <c r="EX167" s="169"/>
      <c r="EY167" s="169"/>
      <c r="EZ167" s="169"/>
      <c r="FA167" s="169"/>
      <c r="FB167" s="169"/>
      <c r="FC167" s="169"/>
      <c r="FD167" s="169"/>
      <c r="FE167" s="169"/>
      <c r="FF167" s="169"/>
      <c r="FG167" s="169"/>
      <c r="FH167" s="169"/>
      <c r="FI167" s="169"/>
      <c r="FJ167" s="169"/>
      <c r="FK167" s="169"/>
      <c r="FL167" s="169"/>
      <c r="FM167" s="169"/>
      <c r="FN167" s="169"/>
      <c r="FO167" s="169"/>
      <c r="FP167" s="169"/>
      <c r="FQ167" s="169"/>
      <c r="FR167" s="169"/>
      <c r="FS167" s="169"/>
      <c r="FT167" s="169"/>
      <c r="FU167" s="169"/>
      <c r="FV167" s="169"/>
      <c r="FW167" s="169"/>
      <c r="FX167" s="169"/>
      <c r="FY167" s="169"/>
      <c r="FZ167" s="169"/>
      <c r="GA167" s="169"/>
      <c r="GB167" s="169"/>
      <c r="GC167" s="169"/>
      <c r="GD167" s="169"/>
      <c r="GE167" s="169"/>
      <c r="GF167" s="169"/>
      <c r="GG167" s="169"/>
      <c r="GH167" s="169"/>
      <c r="GI167" s="169"/>
      <c r="GJ167" s="169"/>
      <c r="GK167" s="169"/>
      <c r="GL167" s="169"/>
      <c r="GM167" s="169"/>
      <c r="GN167" s="169"/>
      <c r="GO167" s="169"/>
      <c r="GP167" s="169"/>
      <c r="GQ167" s="169"/>
      <c r="GR167" s="169"/>
      <c r="GS167" s="169"/>
      <c r="GT167" s="169"/>
      <c r="GU167" s="169"/>
      <c r="GV167" s="169"/>
      <c r="GW167" s="169"/>
      <c r="GX167" s="169"/>
      <c r="GY167" s="169"/>
      <c r="GZ167" s="169"/>
      <c r="HA167" s="169"/>
      <c r="HB167" s="169"/>
      <c r="HC167" s="169"/>
      <c r="HD167" s="169"/>
      <c r="HE167" s="169"/>
      <c r="HF167" s="169"/>
      <c r="HG167" s="169"/>
      <c r="HH167" s="169"/>
      <c r="HI167" s="169"/>
      <c r="HJ167" s="169"/>
      <c r="HK167" s="169"/>
      <c r="HL167" s="169"/>
      <c r="HM167" s="169"/>
      <c r="HN167" s="169"/>
      <c r="HO167" s="169"/>
      <c r="HP167" s="169"/>
      <c r="HQ167" s="169"/>
      <c r="HR167" s="169"/>
      <c r="HS167" s="169"/>
      <c r="HT167" s="169"/>
      <c r="HU167" s="169"/>
      <c r="HV167" s="169"/>
      <c r="HW167" s="169"/>
      <c r="HX167" s="169"/>
      <c r="HY167" s="169"/>
      <c r="HZ167" s="169"/>
      <c r="IA167" s="169"/>
      <c r="IB167" s="169"/>
      <c r="IC167" s="169"/>
      <c r="ID167" s="169"/>
      <c r="IE167" s="169"/>
      <c r="IF167" s="169"/>
      <c r="IG167" s="169"/>
      <c r="IH167" s="169"/>
      <c r="II167" s="169"/>
      <c r="IJ167" s="169"/>
      <c r="IK167" s="169"/>
      <c r="IL167" s="169"/>
      <c r="IM167" s="169"/>
      <c r="IN167" s="169"/>
      <c r="IO167" s="169"/>
      <c r="IP167" s="169"/>
      <c r="IQ167" s="169"/>
      <c r="IR167" s="180"/>
    </row>
    <row r="168" spans="1:252" s="7" customFormat="1" hidden="1" x14ac:dyDescent="0.25">
      <c r="A168" s="226"/>
      <c r="B168" s="25"/>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170"/>
    </row>
    <row r="169" spans="1:252" s="7" customFormat="1" hidden="1" x14ac:dyDescent="0.25">
      <c r="A169" s="227"/>
      <c r="B169" s="25"/>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170"/>
    </row>
    <row r="170" spans="1:252" s="7" customFormat="1" hidden="1" x14ac:dyDescent="0.25">
      <c r="A170" s="216"/>
      <c r="B170" s="228"/>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06"/>
      <c r="CZ170" s="206"/>
      <c r="DA170" s="206"/>
      <c r="DB170" s="206"/>
      <c r="DC170" s="206"/>
      <c r="DD170" s="206"/>
      <c r="DE170" s="206"/>
      <c r="DF170" s="206"/>
      <c r="DG170" s="206"/>
      <c r="DH170" s="206"/>
      <c r="DI170" s="206"/>
      <c r="DJ170" s="206"/>
      <c r="DK170" s="206"/>
      <c r="DL170" s="206"/>
      <c r="DM170" s="206"/>
      <c r="DN170" s="206"/>
      <c r="DO170" s="206"/>
      <c r="DP170" s="206"/>
      <c r="DQ170" s="206"/>
      <c r="DR170" s="206"/>
      <c r="DS170" s="206"/>
      <c r="DT170" s="206"/>
      <c r="DU170" s="206"/>
      <c r="DV170" s="206"/>
      <c r="DW170" s="206"/>
      <c r="DX170" s="206"/>
      <c r="DY170" s="206"/>
      <c r="DZ170" s="206"/>
      <c r="EA170" s="206"/>
      <c r="EB170" s="206"/>
      <c r="EC170" s="206"/>
      <c r="ED170" s="206"/>
      <c r="EE170" s="206"/>
      <c r="EF170" s="206"/>
      <c r="EG170" s="206"/>
      <c r="EH170" s="206"/>
      <c r="EI170" s="206"/>
      <c r="EJ170" s="206"/>
      <c r="EK170" s="206"/>
      <c r="EL170" s="206"/>
      <c r="EM170" s="206"/>
      <c r="EN170" s="206"/>
      <c r="EO170" s="206"/>
      <c r="EP170" s="206"/>
      <c r="EQ170" s="206"/>
      <c r="ER170" s="206"/>
      <c r="ES170" s="206"/>
      <c r="ET170" s="206"/>
      <c r="EU170" s="206"/>
      <c r="EV170" s="206"/>
      <c r="EW170" s="206"/>
      <c r="EX170" s="206"/>
      <c r="EY170" s="206"/>
      <c r="EZ170" s="206"/>
      <c r="FA170" s="206"/>
      <c r="FB170" s="206"/>
      <c r="FC170" s="206"/>
      <c r="FD170" s="206"/>
      <c r="FE170" s="206"/>
      <c r="FF170" s="206"/>
      <c r="FG170" s="206"/>
      <c r="FH170" s="206"/>
      <c r="FI170" s="206"/>
      <c r="FJ170" s="206"/>
      <c r="FK170" s="206"/>
      <c r="FL170" s="206"/>
      <c r="FM170" s="206"/>
      <c r="FN170" s="206"/>
      <c r="FO170" s="206"/>
      <c r="FP170" s="206"/>
      <c r="FQ170" s="206"/>
      <c r="FR170" s="206"/>
      <c r="FS170" s="206"/>
      <c r="FT170" s="206"/>
      <c r="FU170" s="206"/>
      <c r="FV170" s="206"/>
      <c r="FW170" s="206"/>
      <c r="FX170" s="206"/>
      <c r="FY170" s="206"/>
      <c r="FZ170" s="206"/>
      <c r="GA170" s="206"/>
      <c r="GB170" s="206"/>
      <c r="GC170" s="206"/>
      <c r="GD170" s="206"/>
      <c r="GE170" s="206"/>
      <c r="GF170" s="206"/>
      <c r="GG170" s="206"/>
      <c r="GH170" s="206"/>
      <c r="GI170" s="206"/>
      <c r="GJ170" s="206"/>
      <c r="GK170" s="206"/>
      <c r="GL170" s="206"/>
      <c r="GM170" s="206"/>
      <c r="GN170" s="206"/>
      <c r="GO170" s="206"/>
      <c r="GP170" s="206"/>
      <c r="GQ170" s="206"/>
      <c r="GR170" s="206"/>
      <c r="GS170" s="206"/>
      <c r="GT170" s="206"/>
      <c r="GU170" s="206"/>
      <c r="GV170" s="206"/>
      <c r="GW170" s="206"/>
      <c r="GX170" s="206"/>
      <c r="GY170" s="206"/>
      <c r="GZ170" s="206"/>
      <c r="HA170" s="206"/>
      <c r="HB170" s="206"/>
      <c r="HC170" s="206"/>
      <c r="HD170" s="206"/>
      <c r="HE170" s="206"/>
      <c r="HF170" s="206"/>
      <c r="HG170" s="206"/>
      <c r="HH170" s="206"/>
      <c r="HI170" s="206"/>
      <c r="HJ170" s="206"/>
      <c r="HK170" s="206"/>
      <c r="HL170" s="206"/>
      <c r="HM170" s="206"/>
      <c r="HN170" s="206"/>
      <c r="HO170" s="206"/>
      <c r="HP170" s="206"/>
      <c r="HQ170" s="206"/>
      <c r="HR170" s="206"/>
      <c r="HS170" s="206"/>
      <c r="HT170" s="206"/>
      <c r="HU170" s="206"/>
      <c r="HV170" s="206"/>
      <c r="HW170" s="206"/>
      <c r="HX170" s="206"/>
      <c r="HY170" s="206"/>
      <c r="HZ170" s="206"/>
      <c r="IA170" s="206"/>
      <c r="IB170" s="206"/>
      <c r="IC170" s="206"/>
      <c r="ID170" s="206"/>
      <c r="IE170" s="206"/>
      <c r="IF170" s="206"/>
      <c r="IG170" s="206"/>
      <c r="IH170" s="206"/>
      <c r="II170" s="206"/>
      <c r="IJ170" s="206"/>
      <c r="IK170" s="206"/>
      <c r="IL170" s="206"/>
      <c r="IM170" s="206"/>
      <c r="IN170" s="206"/>
      <c r="IO170" s="206"/>
      <c r="IP170" s="206"/>
      <c r="IQ170" s="206"/>
      <c r="IR170" s="172"/>
    </row>
    <row r="171" spans="1:252" s="7" customFormat="1" hidden="1" x14ac:dyDescent="0.25">
      <c r="A171" s="222"/>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T171" s="225"/>
      <c r="BU171" s="225"/>
      <c r="BV171" s="225"/>
      <c r="BW171" s="225"/>
      <c r="BX171" s="225"/>
      <c r="BY171" s="225"/>
      <c r="BZ171" s="225"/>
      <c r="CA171" s="225"/>
      <c r="CB171" s="225"/>
      <c r="CC171" s="225"/>
      <c r="CD171" s="225"/>
      <c r="CE171" s="225"/>
      <c r="CF171" s="225"/>
      <c r="CG171" s="225"/>
      <c r="CH171" s="225"/>
      <c r="CI171" s="225"/>
      <c r="CJ171" s="225"/>
      <c r="CK171" s="225"/>
      <c r="CL171" s="225"/>
      <c r="CM171" s="225"/>
      <c r="CN171" s="225"/>
      <c r="CO171" s="225"/>
      <c r="CP171" s="225"/>
      <c r="CQ171" s="225"/>
      <c r="CR171" s="225"/>
      <c r="CS171" s="225"/>
      <c r="CT171" s="225"/>
      <c r="CU171" s="225"/>
      <c r="CV171" s="225"/>
      <c r="CW171" s="225"/>
      <c r="CX171" s="225"/>
      <c r="CY171" s="169"/>
      <c r="CZ171" s="169"/>
      <c r="DA171" s="169"/>
      <c r="DB171" s="169"/>
      <c r="DC171" s="169"/>
      <c r="DD171" s="169"/>
      <c r="DE171" s="169"/>
      <c r="DF171" s="169"/>
      <c r="DG171" s="169"/>
      <c r="DH171" s="169"/>
      <c r="DI171" s="169"/>
      <c r="DJ171" s="169"/>
      <c r="DK171" s="169"/>
      <c r="DL171" s="169"/>
      <c r="DM171" s="169"/>
      <c r="DN171" s="169"/>
      <c r="DO171" s="169"/>
      <c r="DP171" s="169"/>
      <c r="DQ171" s="169"/>
      <c r="DR171" s="169"/>
      <c r="DS171" s="169"/>
      <c r="DT171" s="169"/>
      <c r="DU171" s="169"/>
      <c r="DV171" s="169"/>
      <c r="DW171" s="169"/>
      <c r="DX171" s="169"/>
      <c r="DY171" s="169"/>
      <c r="DZ171" s="169"/>
      <c r="EA171" s="169"/>
      <c r="EB171" s="169"/>
      <c r="EC171" s="169"/>
      <c r="ED171" s="169"/>
      <c r="EE171" s="169"/>
      <c r="EF171" s="169"/>
      <c r="EG171" s="169"/>
      <c r="EH171" s="169"/>
      <c r="EI171" s="169"/>
      <c r="EJ171" s="169"/>
      <c r="EK171" s="169"/>
      <c r="EL171" s="169"/>
      <c r="EM171" s="169"/>
      <c r="EN171" s="169"/>
      <c r="EO171" s="169"/>
      <c r="EP171" s="169"/>
      <c r="EQ171" s="169"/>
      <c r="ER171" s="169"/>
      <c r="ES171" s="169"/>
      <c r="ET171" s="169"/>
      <c r="EU171" s="169"/>
      <c r="EV171" s="169"/>
      <c r="EW171" s="169"/>
      <c r="EX171" s="169"/>
      <c r="EY171" s="169"/>
      <c r="EZ171" s="169"/>
      <c r="FA171" s="169"/>
      <c r="FB171" s="169"/>
      <c r="FC171" s="169"/>
      <c r="FD171" s="169"/>
      <c r="FE171" s="169"/>
      <c r="FF171" s="169"/>
      <c r="FG171" s="169"/>
      <c r="FH171" s="169"/>
      <c r="FI171" s="169"/>
      <c r="FJ171" s="169"/>
      <c r="FK171" s="169"/>
      <c r="FL171" s="169"/>
      <c r="FM171" s="169"/>
      <c r="FN171" s="169"/>
      <c r="FO171" s="169"/>
      <c r="FP171" s="169"/>
      <c r="FQ171" s="169"/>
      <c r="FR171" s="169"/>
      <c r="FS171" s="169"/>
      <c r="FT171" s="169"/>
      <c r="FU171" s="169"/>
      <c r="FV171" s="169"/>
      <c r="FW171" s="169"/>
      <c r="FX171" s="169"/>
      <c r="FY171" s="169"/>
      <c r="FZ171" s="169"/>
      <c r="GA171" s="169"/>
      <c r="GB171" s="169"/>
      <c r="GC171" s="169"/>
      <c r="GD171" s="169"/>
      <c r="GE171" s="169"/>
      <c r="GF171" s="169"/>
      <c r="GG171" s="169"/>
      <c r="GH171" s="169"/>
      <c r="GI171" s="169"/>
      <c r="GJ171" s="169"/>
      <c r="GK171" s="169"/>
      <c r="GL171" s="169"/>
      <c r="GM171" s="169"/>
      <c r="GN171" s="169"/>
      <c r="GO171" s="169"/>
      <c r="GP171" s="169"/>
      <c r="GQ171" s="169"/>
      <c r="GR171" s="169"/>
      <c r="GS171" s="169"/>
      <c r="GT171" s="169"/>
      <c r="GU171" s="169"/>
      <c r="GV171" s="169"/>
      <c r="GW171" s="169"/>
      <c r="GX171" s="169"/>
      <c r="GY171" s="169"/>
      <c r="GZ171" s="169"/>
      <c r="HA171" s="169"/>
      <c r="HB171" s="169"/>
      <c r="HC171" s="169"/>
      <c r="HD171" s="169"/>
      <c r="HE171" s="169"/>
      <c r="HF171" s="169"/>
      <c r="HG171" s="169"/>
      <c r="HH171" s="169"/>
      <c r="HI171" s="169"/>
      <c r="HJ171" s="169"/>
      <c r="HK171" s="169"/>
      <c r="HL171" s="169"/>
      <c r="HM171" s="169"/>
      <c r="HN171" s="169"/>
      <c r="HO171" s="169"/>
      <c r="HP171" s="169"/>
      <c r="HQ171" s="169"/>
      <c r="HR171" s="169"/>
      <c r="HS171" s="169"/>
      <c r="HT171" s="169"/>
      <c r="HU171" s="169"/>
      <c r="HV171" s="169"/>
      <c r="HW171" s="169"/>
      <c r="HX171" s="169"/>
      <c r="HY171" s="169"/>
      <c r="HZ171" s="169"/>
      <c r="IA171" s="169"/>
      <c r="IB171" s="169"/>
      <c r="IC171" s="169"/>
      <c r="ID171" s="169"/>
      <c r="IE171" s="169"/>
      <c r="IF171" s="169"/>
      <c r="IG171" s="169"/>
      <c r="IH171" s="169"/>
      <c r="II171" s="169"/>
      <c r="IJ171" s="169"/>
      <c r="IK171" s="169"/>
      <c r="IL171" s="169"/>
      <c r="IM171" s="169"/>
      <c r="IN171" s="169"/>
      <c r="IO171" s="169"/>
      <c r="IP171" s="169"/>
      <c r="IQ171" s="169"/>
      <c r="IR171" s="180"/>
    </row>
    <row r="172" spans="1:252" s="7" customFormat="1" hidden="1" x14ac:dyDescent="0.25">
      <c r="A172" s="19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170"/>
    </row>
    <row r="173" spans="1:252" s="7" customFormat="1" hidden="1" x14ac:dyDescent="0.25">
      <c r="A173" s="164"/>
      <c r="B173" s="8"/>
      <c r="C173" s="8">
        <f>IF(Results!$C$51&gt;0,1,0)</f>
        <v>1</v>
      </c>
      <c r="D173" s="8">
        <f>IF(Results!$C$51&gt;0,1,0)</f>
        <v>1</v>
      </c>
      <c r="E173" s="8">
        <f>IF(Results!$C$51&gt;0,1,0)</f>
        <v>1</v>
      </c>
      <c r="F173" s="8">
        <f>IF(Results!$C$51&gt;0,1,0)</f>
        <v>1</v>
      </c>
      <c r="G173" s="8">
        <f>IF(Results!$C$51&gt;0,1,0)</f>
        <v>1</v>
      </c>
      <c r="H173" s="8">
        <f>IF(Results!$C$51&gt;0,1,0)</f>
        <v>1</v>
      </c>
      <c r="I173" s="8">
        <f>IF(Results!$C$51&gt;0,1,0)</f>
        <v>1</v>
      </c>
      <c r="J173" s="8">
        <f>IF(Results!$C$51&gt;0,1,0)</f>
        <v>1</v>
      </c>
      <c r="K173" s="8">
        <f>IF(Results!$C$51&gt;0,1,0)</f>
        <v>1</v>
      </c>
      <c r="L173" s="8">
        <f>IF(Results!$C$51&gt;0,1,0)</f>
        <v>1</v>
      </c>
      <c r="M173" s="8">
        <f>IF(Results!$C$51&gt;0,1,0)</f>
        <v>1</v>
      </c>
      <c r="N173" s="8">
        <f>IF(Results!$C$51&gt;0,1,0)</f>
        <v>1</v>
      </c>
      <c r="O173" s="8">
        <f>IF(Results!$C$51&gt;0,1,0)</f>
        <v>1</v>
      </c>
      <c r="P173" s="8">
        <f>IF(Results!$C$51&gt;0,1,0)</f>
        <v>1</v>
      </c>
      <c r="Q173" s="8">
        <f>IF(Results!$C$51&gt;0,1,0)</f>
        <v>1</v>
      </c>
      <c r="R173" s="8">
        <f>IF(Results!$C$51&gt;0,1,0)</f>
        <v>1</v>
      </c>
      <c r="S173" s="8">
        <f>IF(Results!$C$51&gt;0,1,0)</f>
        <v>1</v>
      </c>
      <c r="T173" s="8">
        <f>IF(Results!$C$51&gt;0,1,0)</f>
        <v>1</v>
      </c>
      <c r="U173" s="8">
        <f>IF(Results!$C$51&gt;0,1,0)</f>
        <v>1</v>
      </c>
      <c r="V173" s="8">
        <f>IF(Results!$C$51&gt;0,1,0)</f>
        <v>1</v>
      </c>
      <c r="W173" s="8">
        <f>IF(Results!$C$51&gt;0,1,0)</f>
        <v>1</v>
      </c>
      <c r="X173" s="8">
        <f>IF(Results!$C$51&gt;0,1,0)</f>
        <v>1</v>
      </c>
      <c r="Y173" s="8">
        <f>IF(Results!$C$51&gt;0,1,0)</f>
        <v>1</v>
      </c>
      <c r="Z173" s="8">
        <f>IF(Results!$C$51&gt;0,1,0)</f>
        <v>1</v>
      </c>
      <c r="AA173" s="8">
        <f>IF(Results!$C$51&gt;0,1,0)</f>
        <v>1</v>
      </c>
      <c r="AB173" s="8">
        <f>IF(Results!$C$51&gt;0,1,0)</f>
        <v>1</v>
      </c>
      <c r="AC173" s="8">
        <f>IF(Results!$C$51&gt;0,1,0)</f>
        <v>1</v>
      </c>
      <c r="AD173" s="8">
        <f>IF(Results!$C$51&gt;0,1,0)</f>
        <v>1</v>
      </c>
      <c r="AE173" s="8">
        <f>IF(Results!$C$51&gt;0,1,0)</f>
        <v>1</v>
      </c>
      <c r="AF173" s="8">
        <f>IF(Results!$C$51&gt;0,1,0)</f>
        <v>1</v>
      </c>
      <c r="AG173" s="8">
        <f>IF(Results!$C$51&gt;0,1,0)</f>
        <v>1</v>
      </c>
      <c r="AH173" s="8">
        <f>IF(Results!$C$51&gt;0,1,0)</f>
        <v>1</v>
      </c>
      <c r="AI173" s="8">
        <f>IF(Results!$C$51&gt;0,1,0)</f>
        <v>1</v>
      </c>
      <c r="AJ173" s="8">
        <f>IF(Results!$C$51&gt;0,1,0)</f>
        <v>1</v>
      </c>
      <c r="AK173" s="8">
        <f>IF(Results!$C$51&gt;0,1,0)</f>
        <v>1</v>
      </c>
      <c r="AL173" s="8">
        <f>IF(Results!$C$51&gt;0,1,0)</f>
        <v>1</v>
      </c>
      <c r="AM173" s="8">
        <f>IF(Results!$C$51&gt;0,1,0)</f>
        <v>1</v>
      </c>
      <c r="AN173" s="8">
        <f>IF(Results!$C$51&gt;0,1,0)</f>
        <v>1</v>
      </c>
      <c r="AO173" s="8">
        <f>IF(Results!$C$51&gt;0,1,0)</f>
        <v>1</v>
      </c>
      <c r="AP173" s="8">
        <f>IF(Results!$C$51&gt;0,1,0)</f>
        <v>1</v>
      </c>
      <c r="AQ173" s="8">
        <f>IF(Results!$C$51&gt;0,1,0)</f>
        <v>1</v>
      </c>
      <c r="AR173" s="8">
        <f>IF(Results!$C$51&gt;0,1,0)</f>
        <v>1</v>
      </c>
      <c r="AS173" s="8">
        <f>IF(Results!$C$51&gt;0,1,0)</f>
        <v>1</v>
      </c>
      <c r="AT173" s="8">
        <f>IF(Results!$C$51&gt;0,1,0)</f>
        <v>1</v>
      </c>
      <c r="AU173" s="8">
        <f>IF(Results!$C$51&gt;0,1,0)</f>
        <v>1</v>
      </c>
      <c r="AV173" s="8">
        <f>IF(Results!$C$51&gt;0,1,0)</f>
        <v>1</v>
      </c>
      <c r="AW173" s="8">
        <f>IF(Results!$C$51&gt;0,1,0)</f>
        <v>1</v>
      </c>
      <c r="AX173" s="8">
        <f>IF(Results!$C$51&gt;0,1,0)</f>
        <v>1</v>
      </c>
      <c r="AY173" s="8">
        <f>IF(Results!$C$51&gt;0,1,0)</f>
        <v>1</v>
      </c>
      <c r="AZ173" s="8">
        <f>IF(Results!$C$51&gt;0,1,0)</f>
        <v>1</v>
      </c>
      <c r="BA173" s="8">
        <f>IF(Results!$C$51&gt;0,1,0)</f>
        <v>1</v>
      </c>
      <c r="BB173" s="8">
        <f>IF(Results!$C$51&gt;0,1,0)</f>
        <v>1</v>
      </c>
      <c r="BC173" s="8">
        <f>IF(Results!$C$51&gt;0,1,0)</f>
        <v>1</v>
      </c>
      <c r="BD173" s="8">
        <f>IF(Results!$C$51&gt;0,1,0)</f>
        <v>1</v>
      </c>
      <c r="BE173" s="8">
        <f>IF(Results!$C$51&gt;0,1,0)</f>
        <v>1</v>
      </c>
      <c r="BF173" s="8">
        <f>IF(Results!$C$51&gt;0,1,0)</f>
        <v>1</v>
      </c>
      <c r="BG173" s="8">
        <f>IF(Results!$C$51&gt;0,1,0)</f>
        <v>1</v>
      </c>
      <c r="BH173" s="8">
        <f>IF(Results!$C$51&gt;0,1,0)</f>
        <v>1</v>
      </c>
      <c r="BI173" s="8">
        <f>IF(Results!$C$51&gt;0,1,0)</f>
        <v>1</v>
      </c>
      <c r="BJ173" s="8">
        <f>IF(Results!$C$51&gt;0,1,0)</f>
        <v>1</v>
      </c>
      <c r="BK173" s="8">
        <f>IF(Results!$C$51&gt;0,1,0)</f>
        <v>1</v>
      </c>
      <c r="BL173" s="8">
        <f>IF(Results!$C$51&gt;0,1,0)</f>
        <v>1</v>
      </c>
      <c r="BM173" s="8">
        <f>IF(Results!$C$51&gt;0,1,0)</f>
        <v>1</v>
      </c>
      <c r="BN173" s="8">
        <f>IF(Results!$C$51&gt;0,1,0)</f>
        <v>1</v>
      </c>
      <c r="BO173" s="8">
        <f>IF(Results!$C$51&gt;0,1,0)</f>
        <v>1</v>
      </c>
      <c r="BP173" s="8">
        <f>IF(Results!$C$51&gt;0,1,0)</f>
        <v>1</v>
      </c>
      <c r="BQ173" s="8">
        <f>IF(Results!$C$51&gt;0,1,0)</f>
        <v>1</v>
      </c>
      <c r="BR173" s="8">
        <f>IF(Results!$C$51&gt;0,1,0)</f>
        <v>1</v>
      </c>
      <c r="BS173" s="8">
        <f>IF(Results!$C$51&gt;0,1,0)</f>
        <v>1</v>
      </c>
      <c r="BT173" s="8">
        <f>IF(Results!$C$51&gt;0,1,0)</f>
        <v>1</v>
      </c>
      <c r="BU173" s="8">
        <f>IF(Results!$C$51&gt;0,1,0)</f>
        <v>1</v>
      </c>
      <c r="BV173" s="8">
        <f>IF(Results!$C$51&gt;0,1,0)</f>
        <v>1</v>
      </c>
      <c r="BW173" s="8">
        <f>IF(Results!$C$51&gt;0,1,0)</f>
        <v>1</v>
      </c>
      <c r="BX173" s="8">
        <f>IF(Results!$C$51&gt;0,1,0)</f>
        <v>1</v>
      </c>
      <c r="BY173" s="8">
        <f>IF(Results!$C$51&gt;0,1,0)</f>
        <v>1</v>
      </c>
      <c r="BZ173" s="8">
        <f>IF(Results!$C$51&gt;0,1,0)</f>
        <v>1</v>
      </c>
      <c r="CA173" s="8">
        <f>IF(Results!$C$51&gt;0,1,0)</f>
        <v>1</v>
      </c>
      <c r="CB173" s="8">
        <f>IF(Results!$C$51&gt;0,1,0)</f>
        <v>1</v>
      </c>
      <c r="CC173" s="8">
        <f>IF(Results!$C$51&gt;0,1,0)</f>
        <v>1</v>
      </c>
      <c r="CD173" s="8">
        <f>IF(Results!$C$51&gt;0,1,0)</f>
        <v>1</v>
      </c>
      <c r="CE173" s="8">
        <f>IF(Results!$C$51&gt;0,1,0)</f>
        <v>1</v>
      </c>
      <c r="CF173" s="8">
        <f>IF(Results!$C$51&gt;0,1,0)</f>
        <v>1</v>
      </c>
      <c r="CG173" s="8">
        <f>IF(Results!$C$51&gt;0,1,0)</f>
        <v>1</v>
      </c>
      <c r="CH173" s="8">
        <f>IF(Results!$C$51&gt;0,1,0)</f>
        <v>1</v>
      </c>
      <c r="CI173" s="8">
        <f>IF(Results!$C$51&gt;0,1,0)</f>
        <v>1</v>
      </c>
      <c r="CJ173" s="8">
        <f>IF(Results!$C$51&gt;0,1,0)</f>
        <v>1</v>
      </c>
      <c r="CK173" s="8">
        <f>IF(Results!$C$51&gt;0,1,0)</f>
        <v>1</v>
      </c>
      <c r="CL173" s="8">
        <f>IF(Results!$C$51&gt;0,1,0)</f>
        <v>1</v>
      </c>
      <c r="CM173" s="8">
        <f>IF(Results!$C$51&gt;0,1,0)</f>
        <v>1</v>
      </c>
      <c r="CN173" s="8">
        <f>IF(Results!$C$51&gt;0,1,0)</f>
        <v>1</v>
      </c>
      <c r="CO173" s="8">
        <f>IF(Results!$C$51&gt;0,1,0)</f>
        <v>1</v>
      </c>
      <c r="CP173" s="8">
        <f>IF(Results!$C$51&gt;0,1,0)</f>
        <v>1</v>
      </c>
      <c r="CQ173" s="8">
        <f>IF(Results!$C$51&gt;0,1,0)</f>
        <v>1</v>
      </c>
      <c r="CR173" s="8">
        <f>IF(Results!$C$51&gt;0,1,0)</f>
        <v>1</v>
      </c>
      <c r="CS173" s="8">
        <f>IF(Results!$C$51&gt;0,1,0)</f>
        <v>1</v>
      </c>
      <c r="CT173" s="8">
        <f>IF(Results!$C$51&gt;0,1,0)</f>
        <v>1</v>
      </c>
      <c r="CU173" s="8">
        <f>IF(Results!$C$51&gt;0,1,0)</f>
        <v>1</v>
      </c>
      <c r="CV173" s="8">
        <f>IF(Results!$C$51&gt;0,1,0)</f>
        <v>1</v>
      </c>
      <c r="CW173" s="8">
        <f>IF(Results!$C$51&gt;0,1,0)</f>
        <v>1</v>
      </c>
      <c r="CX173" s="8">
        <f>IF(Results!$C$51&gt;0,1,0)</f>
        <v>1</v>
      </c>
      <c r="CY173" s="8">
        <f>IF(Results!$C$51&gt;0,1,0)</f>
        <v>1</v>
      </c>
      <c r="CZ173" s="8">
        <f>IF(Results!$C$51&gt;0,1,0)</f>
        <v>1</v>
      </c>
      <c r="DA173" s="8">
        <f>IF(Results!$C$51&gt;0,1,0)</f>
        <v>1</v>
      </c>
      <c r="DB173" s="8">
        <f>IF(Results!$C$51&gt;0,1,0)</f>
        <v>1</v>
      </c>
      <c r="DC173" s="8">
        <f>IF(Results!$C$51&gt;0,1,0)</f>
        <v>1</v>
      </c>
      <c r="DD173" s="8">
        <f>IF(Results!$C$51&gt;0,1,0)</f>
        <v>1</v>
      </c>
      <c r="DE173" s="8">
        <f>IF(Results!$C$51&gt;0,1,0)</f>
        <v>1</v>
      </c>
      <c r="DF173" s="8">
        <f>IF(Results!$C$51&gt;0,1,0)</f>
        <v>1</v>
      </c>
      <c r="DG173" s="8">
        <f>IF(Results!$C$51&gt;0,1,0)</f>
        <v>1</v>
      </c>
      <c r="DH173" s="8">
        <f>IF(Results!$C$51&gt;0,1,0)</f>
        <v>1</v>
      </c>
      <c r="DI173" s="8">
        <f>IF(Results!$C$51&gt;0,1,0)</f>
        <v>1</v>
      </c>
      <c r="DJ173" s="8">
        <f>IF(Results!$C$51&gt;0,1,0)</f>
        <v>1</v>
      </c>
      <c r="DK173" s="8">
        <f>IF(Results!$C$51&gt;0,1,0)</f>
        <v>1</v>
      </c>
      <c r="DL173" s="8">
        <f>IF(Results!$C$51&gt;0,1,0)</f>
        <v>1</v>
      </c>
      <c r="DM173" s="8">
        <f>IF(Results!$C$51&gt;0,1,0)</f>
        <v>1</v>
      </c>
      <c r="DN173" s="8">
        <f>IF(Results!$C$51&gt;0,1,0)</f>
        <v>1</v>
      </c>
      <c r="DO173" s="8">
        <f>IF(Results!$C$51&gt;0,1,0)</f>
        <v>1</v>
      </c>
      <c r="DP173" s="8">
        <f>IF(Results!$C$51&gt;0,1,0)</f>
        <v>1</v>
      </c>
      <c r="DQ173" s="8">
        <f>IF(Results!$C$51&gt;0,1,0)</f>
        <v>1</v>
      </c>
      <c r="DR173" s="8">
        <f>IF(Results!$C$51&gt;0,1,0)</f>
        <v>1</v>
      </c>
      <c r="DS173" s="8">
        <f>IF(Results!$C$51&gt;0,1,0)</f>
        <v>1</v>
      </c>
      <c r="DT173" s="8">
        <f>IF(Results!$C$51&gt;0,1,0)</f>
        <v>1</v>
      </c>
      <c r="DU173" s="8">
        <f>IF(Results!$C$51&gt;0,1,0)</f>
        <v>1</v>
      </c>
      <c r="DV173" s="8">
        <f>IF(Results!$C$51&gt;0,1,0)</f>
        <v>1</v>
      </c>
      <c r="DW173" s="8">
        <f>IF(Results!$C$51&gt;0,1,0)</f>
        <v>1</v>
      </c>
      <c r="DX173" s="8">
        <f>IF(Results!$C$51&gt;0,1,0)</f>
        <v>1</v>
      </c>
      <c r="DY173" s="8">
        <f>IF(Results!$C$51&gt;0,1,0)</f>
        <v>1</v>
      </c>
      <c r="DZ173" s="8">
        <f>IF(Results!$C$51&gt;0,1,0)</f>
        <v>1</v>
      </c>
      <c r="EA173" s="8">
        <f>IF(Results!$C$51&gt;0,1,0)</f>
        <v>1</v>
      </c>
      <c r="EB173" s="8">
        <f>IF(Results!$C$51&gt;0,1,0)</f>
        <v>1</v>
      </c>
      <c r="EC173" s="8">
        <f>IF(Results!$C$51&gt;0,1,0)</f>
        <v>1</v>
      </c>
      <c r="ED173" s="8">
        <f>IF(Results!$C$51&gt;0,1,0)</f>
        <v>1</v>
      </c>
      <c r="EE173" s="8">
        <f>IF(Results!$C$51&gt;0,1,0)</f>
        <v>1</v>
      </c>
      <c r="EF173" s="8">
        <f>IF(Results!$C$51&gt;0,1,0)</f>
        <v>1</v>
      </c>
      <c r="EG173" s="8">
        <f>IF(Results!$C$51&gt;0,1,0)</f>
        <v>1</v>
      </c>
      <c r="EH173" s="8">
        <f>IF(Results!$C$51&gt;0,1,0)</f>
        <v>1</v>
      </c>
      <c r="EI173" s="8">
        <f>IF(Results!$C$51&gt;0,1,0)</f>
        <v>1</v>
      </c>
      <c r="EJ173" s="8">
        <f>IF(Results!$C$51&gt;0,1,0)</f>
        <v>1</v>
      </c>
      <c r="EK173" s="8">
        <f>IF(Results!$C$51&gt;0,1,0)</f>
        <v>1</v>
      </c>
      <c r="EL173" s="8">
        <f>IF(Results!$C$51&gt;0,1,0)</f>
        <v>1</v>
      </c>
      <c r="EM173" s="8">
        <f>IF(Results!$C$51&gt;0,1,0)</f>
        <v>1</v>
      </c>
      <c r="EN173" s="8">
        <f>IF(Results!$C$51&gt;0,1,0)</f>
        <v>1</v>
      </c>
      <c r="EO173" s="8">
        <f>IF(Results!$C$51&gt;0,1,0)</f>
        <v>1</v>
      </c>
      <c r="EP173" s="8">
        <f>IF(Results!$C$51&gt;0,1,0)</f>
        <v>1</v>
      </c>
      <c r="EQ173" s="8">
        <f>IF(Results!$C$51&gt;0,1,0)</f>
        <v>1</v>
      </c>
      <c r="ER173" s="8">
        <f>IF(Results!$C$51&gt;0,1,0)</f>
        <v>1</v>
      </c>
      <c r="ES173" s="8">
        <f>IF(Results!$C$51&gt;0,1,0)</f>
        <v>1</v>
      </c>
      <c r="ET173" s="8">
        <f>IF(Results!$C$51&gt;0,1,0)</f>
        <v>1</v>
      </c>
      <c r="EU173" s="8">
        <f>IF(Results!$C$51&gt;0,1,0)</f>
        <v>1</v>
      </c>
      <c r="EV173" s="8">
        <f>IF(Results!$C$51&gt;0,1,0)</f>
        <v>1</v>
      </c>
      <c r="EW173" s="8">
        <f>IF(Results!$C$51&gt;0,1,0)</f>
        <v>1</v>
      </c>
      <c r="EX173" s="8">
        <f>IF(Results!$C$51&gt;0,1,0)</f>
        <v>1</v>
      </c>
      <c r="EY173" s="8">
        <f>IF(Results!$C$51&gt;0,1,0)</f>
        <v>1</v>
      </c>
      <c r="EZ173" s="8">
        <f>IF(Results!$C$51&gt;0,1,0)</f>
        <v>1</v>
      </c>
      <c r="FA173" s="8">
        <f>IF(Results!$C$51&gt;0,1,0)</f>
        <v>1</v>
      </c>
      <c r="FB173" s="8">
        <f>IF(Results!$C$51&gt;0,1,0)</f>
        <v>1</v>
      </c>
      <c r="FC173" s="8">
        <f>IF(Results!$C$51&gt;0,1,0)</f>
        <v>1</v>
      </c>
      <c r="FD173" s="8">
        <f>IF(Results!$C$51&gt;0,1,0)</f>
        <v>1</v>
      </c>
      <c r="FE173" s="8">
        <f>IF(Results!$C$51&gt;0,1,0)</f>
        <v>1</v>
      </c>
      <c r="FF173" s="8">
        <f>IF(Results!$C$51&gt;0,1,0)</f>
        <v>1</v>
      </c>
      <c r="FG173" s="8">
        <f>IF(Results!$C$51&gt;0,1,0)</f>
        <v>1</v>
      </c>
      <c r="FH173" s="8">
        <f>IF(Results!$C$51&gt;0,1,0)</f>
        <v>1</v>
      </c>
      <c r="FI173" s="8">
        <f>IF(Results!$C$51&gt;0,1,0)</f>
        <v>1</v>
      </c>
      <c r="FJ173" s="8">
        <f>IF(Results!$C$51&gt;0,1,0)</f>
        <v>1</v>
      </c>
      <c r="FK173" s="8">
        <f>IF(Results!$C$51&gt;0,1,0)</f>
        <v>1</v>
      </c>
      <c r="FL173" s="8">
        <f>IF(Results!$C$51&gt;0,1,0)</f>
        <v>1</v>
      </c>
      <c r="FM173" s="8">
        <f>IF(Results!$C$51&gt;0,1,0)</f>
        <v>1</v>
      </c>
      <c r="FN173" s="8">
        <f>IF(Results!$C$51&gt;0,1,0)</f>
        <v>1</v>
      </c>
      <c r="FO173" s="8">
        <f>IF(Results!$C$51&gt;0,1,0)</f>
        <v>1</v>
      </c>
      <c r="FP173" s="8">
        <f>IF(Results!$C$51&gt;0,1,0)</f>
        <v>1</v>
      </c>
      <c r="FQ173" s="8">
        <f>IF(Results!$C$51&gt;0,1,0)</f>
        <v>1</v>
      </c>
      <c r="FR173" s="8">
        <f>IF(Results!$C$51&gt;0,1,0)</f>
        <v>1</v>
      </c>
      <c r="FS173" s="8">
        <f>IF(Results!$C$51&gt;0,1,0)</f>
        <v>1</v>
      </c>
      <c r="FT173" s="8">
        <f>IF(Results!$C$51&gt;0,1,0)</f>
        <v>1</v>
      </c>
      <c r="FU173" s="8">
        <f>IF(Results!$C$51&gt;0,1,0)</f>
        <v>1</v>
      </c>
      <c r="FV173" s="8">
        <f>IF(Results!$C$51&gt;0,1,0)</f>
        <v>1</v>
      </c>
      <c r="FW173" s="8">
        <f>IF(Results!$C$51&gt;0,1,0)</f>
        <v>1</v>
      </c>
      <c r="FX173" s="8">
        <f>IF(Results!$C$51&gt;0,1,0)</f>
        <v>1</v>
      </c>
      <c r="FY173" s="8">
        <f>IF(Results!$C$51&gt;0,1,0)</f>
        <v>1</v>
      </c>
      <c r="FZ173" s="8">
        <f>IF(Results!$C$51&gt;0,1,0)</f>
        <v>1</v>
      </c>
      <c r="GA173" s="8">
        <f>IF(Results!$C$51&gt;0,1,0)</f>
        <v>1</v>
      </c>
      <c r="GB173" s="8">
        <f>IF(Results!$C$51&gt;0,1,0)</f>
        <v>1</v>
      </c>
      <c r="GC173" s="8">
        <f>IF(Results!$C$51&gt;0,1,0)</f>
        <v>1</v>
      </c>
      <c r="GD173" s="8">
        <f>IF(Results!$C$51&gt;0,1,0)</f>
        <v>1</v>
      </c>
      <c r="GE173" s="8">
        <f>IF(Results!$C$51&gt;0,1,0)</f>
        <v>1</v>
      </c>
      <c r="GF173" s="8">
        <f>IF(Results!$C$51&gt;0,1,0)</f>
        <v>1</v>
      </c>
      <c r="GG173" s="8">
        <f>IF(Results!$C$51&gt;0,1,0)</f>
        <v>1</v>
      </c>
      <c r="GH173" s="8">
        <f>IF(Results!$C$51&gt;0,1,0)</f>
        <v>1</v>
      </c>
      <c r="GI173" s="8">
        <f>IF(Results!$C$51&gt;0,1,0)</f>
        <v>1</v>
      </c>
      <c r="GJ173" s="8">
        <f>IF(Results!$C$51&gt;0,1,0)</f>
        <v>1</v>
      </c>
      <c r="GK173" s="8">
        <f>IF(Results!$C$51&gt;0,1,0)</f>
        <v>1</v>
      </c>
      <c r="GL173" s="8">
        <f>IF(Results!$C$51&gt;0,1,0)</f>
        <v>1</v>
      </c>
      <c r="GM173" s="8">
        <f>IF(Results!$C$51&gt;0,1,0)</f>
        <v>1</v>
      </c>
      <c r="GN173" s="8">
        <f>IF(Results!$C$51&gt;0,1,0)</f>
        <v>1</v>
      </c>
      <c r="GO173" s="8">
        <f>IF(Results!$C$51&gt;0,1,0)</f>
        <v>1</v>
      </c>
      <c r="GP173" s="8">
        <f>IF(Results!$C$51&gt;0,1,0)</f>
        <v>1</v>
      </c>
      <c r="GQ173" s="8">
        <f>IF(Results!$C$51&gt;0,1,0)</f>
        <v>1</v>
      </c>
      <c r="GR173" s="8">
        <f>IF(Results!$C$51&gt;0,1,0)</f>
        <v>1</v>
      </c>
      <c r="GS173" s="8">
        <f>IF(Results!$C$51&gt;0,1,0)</f>
        <v>1</v>
      </c>
      <c r="GT173" s="8">
        <f>IF(Results!$C$51&gt;0,1,0)</f>
        <v>1</v>
      </c>
      <c r="GU173" s="8">
        <f>IF(Results!$C$51&gt;0,1,0)</f>
        <v>1</v>
      </c>
      <c r="GV173" s="8">
        <f>IF(Results!$C$51&gt;0,1,0)</f>
        <v>1</v>
      </c>
      <c r="GW173" s="8">
        <f>IF(Results!$C$51&gt;0,1,0)</f>
        <v>1</v>
      </c>
      <c r="GX173" s="8">
        <f>IF(Results!$C$51&gt;0,1,0)</f>
        <v>1</v>
      </c>
      <c r="GY173" s="8">
        <f>IF(Results!$C$51&gt;0,1,0)</f>
        <v>1</v>
      </c>
      <c r="GZ173" s="8">
        <f>IF(Results!$C$51&gt;0,1,0)</f>
        <v>1</v>
      </c>
      <c r="HA173" s="8">
        <f>IF(Results!$C$51&gt;0,1,0)</f>
        <v>1</v>
      </c>
      <c r="HB173" s="8">
        <f>IF(Results!$C$51&gt;0,1,0)</f>
        <v>1</v>
      </c>
      <c r="HC173" s="8">
        <f>IF(Results!$C$51&gt;0,1,0)</f>
        <v>1</v>
      </c>
      <c r="HD173" s="8">
        <f>IF(Results!$C$51&gt;0,1,0)</f>
        <v>1</v>
      </c>
      <c r="HE173" s="8">
        <f>IF(Results!$C$51&gt;0,1,0)</f>
        <v>1</v>
      </c>
      <c r="HF173" s="8">
        <f>IF(Results!$C$51&gt;0,1,0)</f>
        <v>1</v>
      </c>
      <c r="HG173" s="8">
        <f>IF(Results!$C$51&gt;0,1,0)</f>
        <v>1</v>
      </c>
      <c r="HH173" s="8">
        <f>IF(Results!$C$51&gt;0,1,0)</f>
        <v>1</v>
      </c>
      <c r="HI173" s="8">
        <f>IF(Results!$C$51&gt;0,1,0)</f>
        <v>1</v>
      </c>
      <c r="HJ173" s="8">
        <f>IF(Results!$C$51&gt;0,1,0)</f>
        <v>1</v>
      </c>
      <c r="HK173" s="8">
        <f>IF(Results!$C$51&gt;0,1,0)</f>
        <v>1</v>
      </c>
      <c r="HL173" s="8">
        <f>IF(Results!$C$51&gt;0,1,0)</f>
        <v>1</v>
      </c>
      <c r="HM173" s="8">
        <f>IF(Results!$C$51&gt;0,1,0)</f>
        <v>1</v>
      </c>
      <c r="HN173" s="8">
        <f>IF(Results!$C$51&gt;0,1,0)</f>
        <v>1</v>
      </c>
      <c r="HO173" s="8">
        <f>IF(Results!$C$51&gt;0,1,0)</f>
        <v>1</v>
      </c>
      <c r="HP173" s="8">
        <f>IF(Results!$C$51&gt;0,1,0)</f>
        <v>1</v>
      </c>
      <c r="HQ173" s="8">
        <f>IF(Results!$C$51&gt;0,1,0)</f>
        <v>1</v>
      </c>
      <c r="HR173" s="8">
        <f>IF(Results!$C$51&gt;0,1,0)</f>
        <v>1</v>
      </c>
      <c r="HS173" s="8">
        <f>IF(Results!$C$51&gt;0,1,0)</f>
        <v>1</v>
      </c>
      <c r="HT173" s="8">
        <f>IF(Results!$C$51&gt;0,1,0)</f>
        <v>1</v>
      </c>
      <c r="HU173" s="8">
        <f>IF(Results!$C$51&gt;0,1,0)</f>
        <v>1</v>
      </c>
      <c r="HV173" s="8">
        <f>IF(Results!$C$51&gt;0,1,0)</f>
        <v>1</v>
      </c>
      <c r="HW173" s="8">
        <f>IF(Results!$C$51&gt;0,1,0)</f>
        <v>1</v>
      </c>
      <c r="HX173" s="8">
        <f>IF(Results!$C$51&gt;0,1,0)</f>
        <v>1</v>
      </c>
      <c r="HY173" s="8">
        <f>IF(Results!$C$51&gt;0,1,0)</f>
        <v>1</v>
      </c>
      <c r="HZ173" s="8">
        <f>IF(Results!$C$51&gt;0,1,0)</f>
        <v>1</v>
      </c>
      <c r="IA173" s="8">
        <f>IF(Results!$C$51&gt;0,1,0)</f>
        <v>1</v>
      </c>
      <c r="IB173" s="8">
        <f>IF(Results!$C$51&gt;0,1,0)</f>
        <v>1</v>
      </c>
      <c r="IC173" s="8">
        <f>IF(Results!$C$51&gt;0,1,0)</f>
        <v>1</v>
      </c>
      <c r="ID173" s="8">
        <f>IF(Results!$C$51&gt;0,1,0)</f>
        <v>1</v>
      </c>
      <c r="IE173" s="8">
        <f>IF(Results!$C$51&gt;0,1,0)</f>
        <v>1</v>
      </c>
      <c r="IF173" s="8">
        <f>IF(Results!$C$51&gt;0,1,0)</f>
        <v>1</v>
      </c>
      <c r="IG173" s="8">
        <f>IF(Results!$C$51&gt;0,1,0)</f>
        <v>1</v>
      </c>
      <c r="IH173" s="8">
        <f>IF(Results!$C$51&gt;0,1,0)</f>
        <v>1</v>
      </c>
      <c r="II173" s="8">
        <f>IF(Results!$C$51&gt;0,1,0)</f>
        <v>1</v>
      </c>
      <c r="IJ173" s="8">
        <f>IF(Results!$C$51&gt;0,1,0)</f>
        <v>1</v>
      </c>
      <c r="IK173" s="8">
        <f>IF(Results!$C$51&gt;0,1,0)</f>
        <v>1</v>
      </c>
      <c r="IL173" s="8">
        <f>IF(Results!$C$51&gt;0,1,0)</f>
        <v>1</v>
      </c>
      <c r="IM173" s="8">
        <f>IF(Results!$C$51&gt;0,1,0)</f>
        <v>1</v>
      </c>
      <c r="IN173" s="8">
        <f>IF(Results!$C$51&gt;0,1,0)</f>
        <v>1</v>
      </c>
      <c r="IO173" s="8">
        <f>IF(Results!$C$51&gt;0,1,0)</f>
        <v>1</v>
      </c>
      <c r="IP173" s="8">
        <f>IF(Results!$C$51&gt;0,1,0)</f>
        <v>1</v>
      </c>
      <c r="IQ173" s="8">
        <f>IF(Results!$C$51&gt;0,1,0)</f>
        <v>1</v>
      </c>
      <c r="IR173" s="163">
        <f>IF(Results!$C$51&gt;0,1,0)</f>
        <v>1</v>
      </c>
    </row>
    <row r="174" spans="1:252" s="7" customFormat="1" hidden="1" x14ac:dyDescent="0.25">
      <c r="A174" s="164"/>
      <c r="B174" s="8"/>
      <c r="C174" s="8">
        <f>IF(AND(C110&lt;1.05*Results!$C$51,C110&gt;0.95*Results!$C$51),1,0)</f>
        <v>0</v>
      </c>
      <c r="D174" s="8">
        <f>IF(AND(D110&lt;1.05*Results!$C$51,D110&gt;0.95*Results!$C$51),1,0)</f>
        <v>0</v>
      </c>
      <c r="E174" s="8">
        <f>IF(AND(E110&lt;1.05*Results!$C$51,E110&gt;0.95*Results!$C$51),1,0)</f>
        <v>0</v>
      </c>
      <c r="F174" s="8">
        <f>IF(AND(F110&lt;1.05*Results!$C$51,F110&gt;0.95*Results!$C$51),1,0)</f>
        <v>0</v>
      </c>
      <c r="G174" s="8">
        <f>IF(AND(G110&lt;1.05*Results!$C$51,G110&gt;0.95*Results!$C$51),1,0)</f>
        <v>0</v>
      </c>
      <c r="H174" s="8">
        <f>IF(AND(H110&lt;1.05*Results!$C$51,H110&gt;0.95*Results!$C$51),1,0)</f>
        <v>0</v>
      </c>
      <c r="I174" s="8">
        <f>IF(AND(I110&lt;1.05*Results!$C$51,I110&gt;0.95*Results!$C$51),1,0)</f>
        <v>0</v>
      </c>
      <c r="J174" s="8">
        <f>IF(AND(J110&lt;1.05*Results!$C$51,J110&gt;0.95*Results!$C$51),1,0)</f>
        <v>0</v>
      </c>
      <c r="K174" s="8">
        <f>IF(AND(K110&lt;1.05*Results!$C$51,K110&gt;0.95*Results!$C$51),1,0)</f>
        <v>0</v>
      </c>
      <c r="L174" s="8">
        <f>IF(AND(L110&lt;1.05*Results!$C$51,L110&gt;0.95*Results!$C$51),1,0)</f>
        <v>0</v>
      </c>
      <c r="M174" s="8">
        <f>IF(AND(M110&lt;1.05*Results!$C$51,M110&gt;0.95*Results!$C$51),1,0)</f>
        <v>0</v>
      </c>
      <c r="N174" s="8">
        <f>IF(AND(N110&lt;1.05*Results!$C$51,N110&gt;0.95*Results!$C$51),1,0)</f>
        <v>0</v>
      </c>
      <c r="O174" s="8">
        <f>IF(AND(O110&lt;1.05*Results!$C$51,O110&gt;0.95*Results!$C$51),1,0)</f>
        <v>0</v>
      </c>
      <c r="P174" s="8">
        <f>IF(AND(P110&lt;1.05*Results!$C$51,P110&gt;0.95*Results!$C$51),1,0)</f>
        <v>0</v>
      </c>
      <c r="Q174" s="8">
        <f>IF(AND(Q110&lt;1.05*Results!$C$51,Q110&gt;0.95*Results!$C$51),1,0)</f>
        <v>0</v>
      </c>
      <c r="R174" s="8">
        <f>IF(AND(R110&lt;1.05*Results!$C$51,R110&gt;0.95*Results!$C$51),1,0)</f>
        <v>0</v>
      </c>
      <c r="S174" s="8">
        <f>IF(AND(S110&lt;1.05*Results!$C$51,S110&gt;0.95*Results!$C$51),1,0)</f>
        <v>0</v>
      </c>
      <c r="T174" s="8">
        <f>IF(AND(T110&lt;1.05*Results!$C$51,T110&gt;0.95*Results!$C$51),1,0)</f>
        <v>0</v>
      </c>
      <c r="U174" s="8">
        <f>IF(AND(U110&lt;1.05*Results!$C$51,U110&gt;0.95*Results!$C$51),1,0)</f>
        <v>0</v>
      </c>
      <c r="V174" s="8">
        <f>IF(AND(V110&lt;1.05*Results!$C$51,V110&gt;0.95*Results!$C$51),1,0)</f>
        <v>0</v>
      </c>
      <c r="W174" s="8">
        <f>IF(AND(W110&lt;1.05*Results!$C$51,W110&gt;0.95*Results!$C$51),1,0)</f>
        <v>0</v>
      </c>
      <c r="X174" s="8">
        <f>IF(AND(X110&lt;1.05*Results!$C$51,X110&gt;0.95*Results!$C$51),1,0)</f>
        <v>0</v>
      </c>
      <c r="Y174" s="8">
        <f>IF(AND(Y110&lt;1.05*Results!$C$51,Y110&gt;0.95*Results!$C$51),1,0)</f>
        <v>0</v>
      </c>
      <c r="Z174" s="8">
        <f>IF(AND(Z110&lt;1.05*Results!$C$51,Z110&gt;0.95*Results!$C$51),1,0)</f>
        <v>0</v>
      </c>
      <c r="AA174" s="8">
        <f>IF(AND(AA110&lt;1.05*Results!$C$51,AA110&gt;0.95*Results!$C$51),1,0)</f>
        <v>0</v>
      </c>
      <c r="AB174" s="8">
        <f>IF(AND(AB110&lt;1.05*Results!$C$51,AB110&gt;0.95*Results!$C$51),1,0)</f>
        <v>0</v>
      </c>
      <c r="AC174" s="8">
        <f>IF(AND(AC110&lt;1.05*Results!$C$51,AC110&gt;0.95*Results!$C$51),1,0)</f>
        <v>0</v>
      </c>
      <c r="AD174" s="8">
        <f>IF(AND(AD110&lt;1.05*Results!$C$51,AD110&gt;0.95*Results!$C$51),1,0)</f>
        <v>0</v>
      </c>
      <c r="AE174" s="8">
        <f>IF(AND(AE110&lt;1.05*Results!$C$51,AE110&gt;0.95*Results!$C$51),1,0)</f>
        <v>0</v>
      </c>
      <c r="AF174" s="8">
        <f>IF(AND(AF110&lt;1.05*Results!$C$51,AF110&gt;0.95*Results!$C$51),1,0)</f>
        <v>0</v>
      </c>
      <c r="AG174" s="8">
        <f>IF(AND(AG110&lt;1.05*Results!$C$51,AG110&gt;0.95*Results!$C$51),1,0)</f>
        <v>0</v>
      </c>
      <c r="AH174" s="8">
        <f>IF(AND(AH110&lt;1.05*Results!$C$51,AH110&gt;0.95*Results!$C$51),1,0)</f>
        <v>0</v>
      </c>
      <c r="AI174" s="8">
        <f>IF(AND(AI110&lt;1.05*Results!$C$51,AI110&gt;0.95*Results!$C$51),1,0)</f>
        <v>0</v>
      </c>
      <c r="AJ174" s="8">
        <f>IF(AND(AJ110&lt;1.05*Results!$C$51,AJ110&gt;0.95*Results!$C$51),1,0)</f>
        <v>0</v>
      </c>
      <c r="AK174" s="8">
        <f>IF(AND(AK110&lt;1.05*Results!$C$51,AK110&gt;0.95*Results!$C$51),1,0)</f>
        <v>0</v>
      </c>
      <c r="AL174" s="8">
        <f>IF(AND(AL110&lt;1.05*Results!$C$51,AL110&gt;0.95*Results!$C$51),1,0)</f>
        <v>0</v>
      </c>
      <c r="AM174" s="8">
        <f>IF(AND(AM110&lt;1.05*Results!$C$51,AM110&gt;0.95*Results!$C$51),1,0)</f>
        <v>0</v>
      </c>
      <c r="AN174" s="8">
        <f>IF(AND(AN110&lt;1.05*Results!$C$51,AN110&gt;0.95*Results!$C$51),1,0)</f>
        <v>0</v>
      </c>
      <c r="AO174" s="8">
        <f>IF(AND(AO110&lt;1.05*Results!$C$51,AO110&gt;0.95*Results!$C$51),1,0)</f>
        <v>0</v>
      </c>
      <c r="AP174" s="8">
        <f>IF(AND(AP110&lt;1.05*Results!$C$51,AP110&gt;0.95*Results!$C$51),1,0)</f>
        <v>0</v>
      </c>
      <c r="AQ174" s="8">
        <f>IF(AND(AQ110&lt;1.05*Results!$C$51,AQ110&gt;0.95*Results!$C$51),1,0)</f>
        <v>0</v>
      </c>
      <c r="AR174" s="8">
        <f>IF(AND(AR110&lt;1.05*Results!$C$51,AR110&gt;0.95*Results!$C$51),1,0)</f>
        <v>0</v>
      </c>
      <c r="AS174" s="8">
        <f>IF(AND(AS110&lt;1.05*Results!$C$51,AS110&gt;0.95*Results!$C$51),1,0)</f>
        <v>0</v>
      </c>
      <c r="AT174" s="8">
        <f>IF(AND(AT110&lt;1.05*Results!$C$51,AT110&gt;0.95*Results!$C$51),1,0)</f>
        <v>0</v>
      </c>
      <c r="AU174" s="8">
        <f>IF(AND(AU110&lt;1.05*Results!$C$51,AU110&gt;0.95*Results!$C$51),1,0)</f>
        <v>0</v>
      </c>
      <c r="AV174" s="8">
        <f>IF(AND(AV110&lt;1.05*Results!$C$51,AV110&gt;0.95*Results!$C$51),1,0)</f>
        <v>0</v>
      </c>
      <c r="AW174" s="8">
        <f>IF(AND(AW110&lt;1.05*Results!$C$51,AW110&gt;0.95*Results!$C$51),1,0)</f>
        <v>0</v>
      </c>
      <c r="AX174" s="8">
        <f>IF(AND(AX110&lt;1.05*Results!$C$51,AX110&gt;0.95*Results!$C$51),1,0)</f>
        <v>0</v>
      </c>
      <c r="AY174" s="8">
        <f>IF(AND(AY110&lt;1.05*Results!$C$51,AY110&gt;0.95*Results!$C$51),1,0)</f>
        <v>0</v>
      </c>
      <c r="AZ174" s="8">
        <f>IF(AND(AZ110&lt;1.05*Results!$C$51,AZ110&gt;0.95*Results!$C$51),1,0)</f>
        <v>0</v>
      </c>
      <c r="BA174" s="8">
        <f>IF(AND(BA110&lt;1.05*Results!$C$51,BA110&gt;0.95*Results!$C$51),1,0)</f>
        <v>0</v>
      </c>
      <c r="BB174" s="8">
        <f>IF(AND(BB110&lt;1.05*Results!$C$51,BB110&gt;0.95*Results!$C$51),1,0)</f>
        <v>0</v>
      </c>
      <c r="BC174" s="8">
        <f>IF(AND(BC110&lt;1.05*Results!$C$51,BC110&gt;0.95*Results!$C$51),1,0)</f>
        <v>0</v>
      </c>
      <c r="BD174" s="8">
        <f>IF(AND(BD110&lt;1.05*Results!$C$51,BD110&gt;0.95*Results!$C$51),1,0)</f>
        <v>0</v>
      </c>
      <c r="BE174" s="8">
        <f>IF(AND(BE110&lt;1.05*Results!$C$51,BE110&gt;0.95*Results!$C$51),1,0)</f>
        <v>0</v>
      </c>
      <c r="BF174" s="8">
        <f>IF(AND(BF110&lt;1.05*Results!$C$51,BF110&gt;0.95*Results!$C$51),1,0)</f>
        <v>0</v>
      </c>
      <c r="BG174" s="8">
        <f>IF(AND(BG110&lt;1.05*Results!$C$51,BG110&gt;0.95*Results!$C$51),1,0)</f>
        <v>0</v>
      </c>
      <c r="BH174" s="8">
        <f>IF(AND(BH110&lt;1.05*Results!$C$51,BH110&gt;0.95*Results!$C$51),1,0)</f>
        <v>0</v>
      </c>
      <c r="BI174" s="8">
        <f>IF(AND(BI110&lt;1.05*Results!$C$51,BI110&gt;0.95*Results!$C$51),1,0)</f>
        <v>0</v>
      </c>
      <c r="BJ174" s="8">
        <f>IF(AND(BJ110&lt;1.05*Results!$C$51,BJ110&gt;0.95*Results!$C$51),1,0)</f>
        <v>0</v>
      </c>
      <c r="BK174" s="8">
        <f>IF(AND(BK110&lt;1.05*Results!$C$51,BK110&gt;0.95*Results!$C$51),1,0)</f>
        <v>0</v>
      </c>
      <c r="BL174" s="8">
        <f>IF(AND(BL110&lt;1.05*Results!$C$51,BL110&gt;0.95*Results!$C$51),1,0)</f>
        <v>0</v>
      </c>
      <c r="BM174" s="8">
        <f>IF(AND(BM110&lt;1.05*Results!$C$51,BM110&gt;0.95*Results!$C$51),1,0)</f>
        <v>0</v>
      </c>
      <c r="BN174" s="8">
        <f>IF(AND(BN110&lt;1.05*Results!$C$51,BN110&gt;0.95*Results!$C$51),1,0)</f>
        <v>0</v>
      </c>
      <c r="BO174" s="8">
        <f>IF(AND(BO110&lt;1.05*Results!$C$51,BO110&gt;0.95*Results!$C$51),1,0)</f>
        <v>0</v>
      </c>
      <c r="BP174" s="8">
        <f>IF(AND(BP110&lt;1.05*Results!$C$51,BP110&gt;0.95*Results!$C$51),1,0)</f>
        <v>0</v>
      </c>
      <c r="BQ174" s="8">
        <f>IF(AND(BQ110&lt;1.05*Results!$C$51,BQ110&gt;0.95*Results!$C$51),1,0)</f>
        <v>0</v>
      </c>
      <c r="BR174" s="8">
        <f>IF(AND(BR110&lt;1.05*Results!$C$51,BR110&gt;0.95*Results!$C$51),1,0)</f>
        <v>0</v>
      </c>
      <c r="BS174" s="8">
        <f>IF(AND(BS110&lt;1.05*Results!$C$51,BS110&gt;0.95*Results!$C$51),1,0)</f>
        <v>0</v>
      </c>
      <c r="BT174" s="8">
        <f>IF(AND(BT110&lt;1.05*Results!$C$51,BT110&gt;0.95*Results!$C$51),1,0)</f>
        <v>0</v>
      </c>
      <c r="BU174" s="8">
        <f>IF(AND(BU110&lt;1.05*Results!$C$51,BU110&gt;0.95*Results!$C$51),1,0)</f>
        <v>0</v>
      </c>
      <c r="BV174" s="8">
        <f>IF(AND(BV110&lt;1.05*Results!$C$51,BV110&gt;0.95*Results!$C$51),1,0)</f>
        <v>0</v>
      </c>
      <c r="BW174" s="8">
        <f>IF(AND(BW110&lt;1.05*Results!$C$51,BW110&gt;0.95*Results!$C$51),1,0)</f>
        <v>0</v>
      </c>
      <c r="BX174" s="8">
        <f>IF(AND(BX110&lt;1.05*Results!$C$51,BX110&gt;0.95*Results!$C$51),1,0)</f>
        <v>0</v>
      </c>
      <c r="BY174" s="8">
        <f>IF(AND(BY110&lt;1.05*Results!$C$51,BY110&gt;0.95*Results!$C$51),1,0)</f>
        <v>0</v>
      </c>
      <c r="BZ174" s="8">
        <f>IF(AND(BZ110&lt;1.05*Results!$C$51,BZ110&gt;0.95*Results!$C$51),1,0)</f>
        <v>0</v>
      </c>
      <c r="CA174" s="8">
        <f>IF(AND(CA110&lt;1.05*Results!$C$51,CA110&gt;0.95*Results!$C$51),1,0)</f>
        <v>0</v>
      </c>
      <c r="CB174" s="8">
        <f>IF(AND(CB110&lt;1.05*Results!$C$51,CB110&gt;0.95*Results!$C$51),1,0)</f>
        <v>0</v>
      </c>
      <c r="CC174" s="8">
        <f>IF(AND(CC110&lt;1.05*Results!$C$51,CC110&gt;0.95*Results!$C$51),1,0)</f>
        <v>0</v>
      </c>
      <c r="CD174" s="8">
        <f>IF(AND(CD110&lt;1.05*Results!$C$51,CD110&gt;0.95*Results!$C$51),1,0)</f>
        <v>0</v>
      </c>
      <c r="CE174" s="8">
        <f>IF(AND(CE110&lt;1.05*Results!$C$51,CE110&gt;0.95*Results!$C$51),1,0)</f>
        <v>0</v>
      </c>
      <c r="CF174" s="8">
        <f>IF(AND(CF110&lt;1.05*Results!$C$51,CF110&gt;0.95*Results!$C$51),1,0)</f>
        <v>0</v>
      </c>
      <c r="CG174" s="8">
        <f>IF(AND(CG110&lt;1.05*Results!$C$51,CG110&gt;0.95*Results!$C$51),1,0)</f>
        <v>0</v>
      </c>
      <c r="CH174" s="8">
        <f>IF(AND(CH110&lt;1.05*Results!$C$51,CH110&gt;0.95*Results!$C$51),1,0)</f>
        <v>0</v>
      </c>
      <c r="CI174" s="8">
        <f>IF(AND(CI110&lt;1.05*Results!$C$51,CI110&gt;0.95*Results!$C$51),1,0)</f>
        <v>0</v>
      </c>
      <c r="CJ174" s="8">
        <f>IF(AND(CJ110&lt;1.05*Results!$C$51,CJ110&gt;0.95*Results!$C$51),1,0)</f>
        <v>0</v>
      </c>
      <c r="CK174" s="8">
        <f>IF(AND(CK110&lt;1.05*Results!$C$51,CK110&gt;0.95*Results!$C$51),1,0)</f>
        <v>0</v>
      </c>
      <c r="CL174" s="8">
        <f>IF(AND(CL110&lt;1.05*Results!$C$51,CL110&gt;0.95*Results!$C$51),1,0)</f>
        <v>0</v>
      </c>
      <c r="CM174" s="8">
        <f>IF(AND(CM110&lt;1.05*Results!$C$51,CM110&gt;0.95*Results!$C$51),1,0)</f>
        <v>0</v>
      </c>
      <c r="CN174" s="8">
        <f>IF(AND(CN110&lt;1.05*Results!$C$51,CN110&gt;0.95*Results!$C$51),1,0)</f>
        <v>0</v>
      </c>
      <c r="CO174" s="8">
        <f>IF(AND(CO110&lt;1.05*Results!$C$51,CO110&gt;0.95*Results!$C$51),1,0)</f>
        <v>1</v>
      </c>
      <c r="CP174" s="8">
        <f>IF(AND(CP110&lt;1.05*Results!$C$51,CP110&gt;0.95*Results!$C$51),1,0)</f>
        <v>1</v>
      </c>
      <c r="CQ174" s="8">
        <f>IF(AND(CQ110&lt;1.05*Results!$C$51,CQ110&gt;0.95*Results!$C$51),1,0)</f>
        <v>1</v>
      </c>
      <c r="CR174" s="8">
        <f>IF(AND(CR110&lt;1.05*Results!$C$51,CR110&gt;0.95*Results!$C$51),1,0)</f>
        <v>1</v>
      </c>
      <c r="CS174" s="8">
        <f>IF(AND(CS110&lt;1.05*Results!$C$51,CS110&gt;0.95*Results!$C$51),1,0)</f>
        <v>1</v>
      </c>
      <c r="CT174" s="8">
        <f>IF(AND(CT110&lt;1.05*Results!$C$51,CT110&gt;0.95*Results!$C$51),1,0)</f>
        <v>1</v>
      </c>
      <c r="CU174" s="8">
        <f>IF(AND(CU110&lt;1.05*Results!$C$51,CU110&gt;0.95*Results!$C$51),1,0)</f>
        <v>1</v>
      </c>
      <c r="CV174" s="8">
        <f>IF(AND(CV110&lt;1.05*Results!$C$51,CV110&gt;0.95*Results!$C$51),1,0)</f>
        <v>1</v>
      </c>
      <c r="CW174" s="8">
        <f>IF(AND(CW110&lt;1.05*Results!$C$51,CW110&gt;0.95*Results!$C$51),1,0)</f>
        <v>1</v>
      </c>
      <c r="CX174" s="8">
        <f>IF(AND(CX110&lt;1.05*Results!$C$51,CX110&gt;0.95*Results!$C$51),1,0)</f>
        <v>1</v>
      </c>
      <c r="CY174" s="8">
        <f>IF(AND(CY110&lt;1.05*Results!$C$51,CY110&gt;0.95*Results!$C$51),1,0)</f>
        <v>1</v>
      </c>
      <c r="CZ174" s="8">
        <f>IF(AND(CZ110&lt;1.05*Results!$C$51,CZ110&gt;0.95*Results!$C$51),1,0)</f>
        <v>1</v>
      </c>
      <c r="DA174" s="8">
        <f>IF(AND(DA110&lt;1.05*Results!$C$51,DA110&gt;0.95*Results!$C$51),1,0)</f>
        <v>1</v>
      </c>
      <c r="DB174" s="8">
        <f>IF(AND(DB110&lt;1.05*Results!$C$51,DB110&gt;0.95*Results!$C$51),1,0)</f>
        <v>1</v>
      </c>
      <c r="DC174" s="8">
        <f>IF(AND(DC110&lt;1.05*Results!$C$51,DC110&gt;0.95*Results!$C$51),1,0)</f>
        <v>1</v>
      </c>
      <c r="DD174" s="8">
        <f>IF(AND(DD110&lt;1.05*Results!$C$51,DD110&gt;0.95*Results!$C$51),1,0)</f>
        <v>1</v>
      </c>
      <c r="DE174" s="8">
        <f>IF(AND(DE110&lt;1.05*Results!$C$51,DE110&gt;0.95*Results!$C$51),1,0)</f>
        <v>1</v>
      </c>
      <c r="DF174" s="8">
        <f>IF(AND(DF110&lt;1.05*Results!$C$51,DF110&gt;0.95*Results!$C$51),1,0)</f>
        <v>1</v>
      </c>
      <c r="DG174" s="8">
        <f>IF(AND(DG110&lt;1.05*Results!$C$51,DG110&gt;0.95*Results!$C$51),1,0)</f>
        <v>1</v>
      </c>
      <c r="DH174" s="8">
        <f>IF(AND(DH110&lt;1.05*Results!$C$51,DH110&gt;0.95*Results!$C$51),1,0)</f>
        <v>1</v>
      </c>
      <c r="DI174" s="8">
        <f>IF(AND(DI110&lt;1.05*Results!$C$51,DI110&gt;0.95*Results!$C$51),1,0)</f>
        <v>1</v>
      </c>
      <c r="DJ174" s="8">
        <f>IF(AND(DJ110&lt;1.05*Results!$C$51,DJ110&gt;0.95*Results!$C$51),1,0)</f>
        <v>1</v>
      </c>
      <c r="DK174" s="8">
        <f>IF(AND(DK110&lt;1.05*Results!$C$51,DK110&gt;0.95*Results!$C$51),1,0)</f>
        <v>1</v>
      </c>
      <c r="DL174" s="8">
        <f>IF(AND(DL110&lt;1.05*Results!$C$51,DL110&gt;0.95*Results!$C$51),1,0)</f>
        <v>1</v>
      </c>
      <c r="DM174" s="8">
        <f>IF(AND(DM110&lt;1.05*Results!$C$51,DM110&gt;0.95*Results!$C$51),1,0)</f>
        <v>1</v>
      </c>
      <c r="DN174" s="8">
        <f>IF(AND(DN110&lt;1.05*Results!$C$51,DN110&gt;0.95*Results!$C$51),1,0)</f>
        <v>1</v>
      </c>
      <c r="DO174" s="8">
        <f>IF(AND(DO110&lt;1.05*Results!$C$51,DO110&gt;0.95*Results!$C$51),1,0)</f>
        <v>1</v>
      </c>
      <c r="DP174" s="8">
        <f>IF(AND(DP110&lt;1.05*Results!$C$51,DP110&gt;0.95*Results!$C$51),1,0)</f>
        <v>1</v>
      </c>
      <c r="DQ174" s="8">
        <f>IF(AND(DQ110&lt;1.05*Results!$C$51,DQ110&gt;0.95*Results!$C$51),1,0)</f>
        <v>1</v>
      </c>
      <c r="DR174" s="8">
        <f>IF(AND(DR110&lt;1.05*Results!$C$51,DR110&gt;0.95*Results!$C$51),1,0)</f>
        <v>1</v>
      </c>
      <c r="DS174" s="8">
        <f>IF(AND(DS110&lt;1.05*Results!$C$51,DS110&gt;0.95*Results!$C$51),1,0)</f>
        <v>1</v>
      </c>
      <c r="DT174" s="8">
        <f>IF(AND(DT110&lt;1.05*Results!$C$51,DT110&gt;0.95*Results!$C$51),1,0)</f>
        <v>1</v>
      </c>
      <c r="DU174" s="8">
        <f>IF(AND(DU110&lt;1.05*Results!$C$51,DU110&gt;0.95*Results!$C$51),1,0)</f>
        <v>1</v>
      </c>
      <c r="DV174" s="8">
        <f>IF(AND(DV110&lt;1.05*Results!$C$51,DV110&gt;0.95*Results!$C$51),1,0)</f>
        <v>1</v>
      </c>
      <c r="DW174" s="8">
        <f>IF(AND(DW110&lt;1.05*Results!$C$51,DW110&gt;0.95*Results!$C$51),1,0)</f>
        <v>1</v>
      </c>
      <c r="DX174" s="8">
        <f>IF(AND(DX110&lt;1.05*Results!$C$51,DX110&gt;0.95*Results!$C$51),1,0)</f>
        <v>1</v>
      </c>
      <c r="DY174" s="8">
        <f>IF(AND(DY110&lt;1.05*Results!$C$51,DY110&gt;0.95*Results!$C$51),1,0)</f>
        <v>1</v>
      </c>
      <c r="DZ174" s="8">
        <f>IF(AND(DZ110&lt;1.05*Results!$C$51,DZ110&gt;0.95*Results!$C$51),1,0)</f>
        <v>1</v>
      </c>
      <c r="EA174" s="8">
        <f>IF(AND(EA110&lt;1.05*Results!$C$51,EA110&gt;0.95*Results!$C$51),1,0)</f>
        <v>1</v>
      </c>
      <c r="EB174" s="8">
        <f>IF(AND(EB110&lt;1.05*Results!$C$51,EB110&gt;0.95*Results!$C$51),1,0)</f>
        <v>1</v>
      </c>
      <c r="EC174" s="8">
        <f>IF(AND(EC110&lt;1.05*Results!$C$51,EC110&gt;0.95*Results!$C$51),1,0)</f>
        <v>1</v>
      </c>
      <c r="ED174" s="8">
        <f>IF(AND(ED110&lt;1.05*Results!$C$51,ED110&gt;0.95*Results!$C$51),1,0)</f>
        <v>1</v>
      </c>
      <c r="EE174" s="8">
        <f>IF(AND(EE110&lt;1.05*Results!$C$51,EE110&gt;0.95*Results!$C$51),1,0)</f>
        <v>1</v>
      </c>
      <c r="EF174" s="8">
        <f>IF(AND(EF110&lt;1.05*Results!$C$51,EF110&gt;0.95*Results!$C$51),1,0)</f>
        <v>1</v>
      </c>
      <c r="EG174" s="8">
        <f>IF(AND(EG110&lt;1.05*Results!$C$51,EG110&gt;0.95*Results!$C$51),1,0)</f>
        <v>1</v>
      </c>
      <c r="EH174" s="8">
        <f>IF(AND(EH110&lt;1.05*Results!$C$51,EH110&gt;0.95*Results!$C$51),1,0)</f>
        <v>1</v>
      </c>
      <c r="EI174" s="8">
        <f>IF(AND(EI110&lt;1.05*Results!$C$51,EI110&gt;0.95*Results!$C$51),1,0)</f>
        <v>1</v>
      </c>
      <c r="EJ174" s="8">
        <f>IF(AND(EJ110&lt;1.05*Results!$C$51,EJ110&gt;0.95*Results!$C$51),1,0)</f>
        <v>1</v>
      </c>
      <c r="EK174" s="8">
        <f>IF(AND(EK110&lt;1.05*Results!$C$51,EK110&gt;0.95*Results!$C$51),1,0)</f>
        <v>1</v>
      </c>
      <c r="EL174" s="8">
        <f>IF(AND(EL110&lt;1.05*Results!$C$51,EL110&gt;0.95*Results!$C$51),1,0)</f>
        <v>1</v>
      </c>
      <c r="EM174" s="8">
        <f>IF(AND(EM110&lt;1.05*Results!$C$51,EM110&gt;0.95*Results!$C$51),1,0)</f>
        <v>1</v>
      </c>
      <c r="EN174" s="8">
        <f>IF(AND(EN110&lt;1.05*Results!$C$51,EN110&gt;0.95*Results!$C$51),1,0)</f>
        <v>1</v>
      </c>
      <c r="EO174" s="8">
        <f>IF(AND(EO110&lt;1.05*Results!$C$51,EO110&gt;0.95*Results!$C$51),1,0)</f>
        <v>1</v>
      </c>
      <c r="EP174" s="8">
        <f>IF(AND(EP110&lt;1.05*Results!$C$51,EP110&gt;0.95*Results!$C$51),1,0)</f>
        <v>1</v>
      </c>
      <c r="EQ174" s="8">
        <f>IF(AND(EQ110&lt;1.05*Results!$C$51,EQ110&gt;0.95*Results!$C$51),1,0)</f>
        <v>1</v>
      </c>
      <c r="ER174" s="8">
        <f>IF(AND(ER110&lt;1.05*Results!$C$51,ER110&gt;0.95*Results!$C$51),1,0)</f>
        <v>1</v>
      </c>
      <c r="ES174" s="8">
        <f>IF(AND(ES110&lt;1.05*Results!$C$51,ES110&gt;0.95*Results!$C$51),1,0)</f>
        <v>1</v>
      </c>
      <c r="ET174" s="8">
        <f>IF(AND(ET110&lt;1.05*Results!$C$51,ET110&gt;0.95*Results!$C$51),1,0)</f>
        <v>1</v>
      </c>
      <c r="EU174" s="8">
        <f>IF(AND(EU110&lt;1.05*Results!$C$51,EU110&gt;0.95*Results!$C$51),1,0)</f>
        <v>1</v>
      </c>
      <c r="EV174" s="8">
        <f>IF(AND(EV110&lt;1.05*Results!$C$51,EV110&gt;0.95*Results!$C$51),1,0)</f>
        <v>1</v>
      </c>
      <c r="EW174" s="8">
        <f>IF(AND(EW110&lt;1.05*Results!$C$51,EW110&gt;0.95*Results!$C$51),1,0)</f>
        <v>1</v>
      </c>
      <c r="EX174" s="8">
        <f>IF(AND(EX110&lt;1.05*Results!$C$51,EX110&gt;0.95*Results!$C$51),1,0)</f>
        <v>1</v>
      </c>
      <c r="EY174" s="8">
        <f>IF(AND(EY110&lt;1.05*Results!$C$51,EY110&gt;0.95*Results!$C$51),1,0)</f>
        <v>1</v>
      </c>
      <c r="EZ174" s="8">
        <f>IF(AND(EZ110&lt;1.05*Results!$C$51,EZ110&gt;0.95*Results!$C$51),1,0)</f>
        <v>1</v>
      </c>
      <c r="FA174" s="8">
        <f>IF(AND(FA110&lt;1.05*Results!$C$51,FA110&gt;0.95*Results!$C$51),1,0)</f>
        <v>1</v>
      </c>
      <c r="FB174" s="8">
        <f>IF(AND(FB110&lt;1.05*Results!$C$51,FB110&gt;0.95*Results!$C$51),1,0)</f>
        <v>1</v>
      </c>
      <c r="FC174" s="8">
        <f>IF(AND(FC110&lt;1.05*Results!$C$51,FC110&gt;0.95*Results!$C$51),1,0)</f>
        <v>1</v>
      </c>
      <c r="FD174" s="8">
        <f>IF(AND(FD110&lt;1.05*Results!$C$51,FD110&gt;0.95*Results!$C$51),1,0)</f>
        <v>1</v>
      </c>
      <c r="FE174" s="8">
        <f>IF(AND(FE110&lt;1.05*Results!$C$51,FE110&gt;0.95*Results!$C$51),1,0)</f>
        <v>1</v>
      </c>
      <c r="FF174" s="8">
        <f>IF(AND(FF110&lt;1.05*Results!$C$51,FF110&gt;0.95*Results!$C$51),1,0)</f>
        <v>1</v>
      </c>
      <c r="FG174" s="8">
        <f>IF(AND(FG110&lt;1.05*Results!$C$51,FG110&gt;0.95*Results!$C$51),1,0)</f>
        <v>1</v>
      </c>
      <c r="FH174" s="8">
        <f>IF(AND(FH110&lt;1.05*Results!$C$51,FH110&gt;0.95*Results!$C$51),1,0)</f>
        <v>1</v>
      </c>
      <c r="FI174" s="8">
        <f>IF(AND(FI110&lt;1.05*Results!$C$51,FI110&gt;0.95*Results!$C$51),1,0)</f>
        <v>1</v>
      </c>
      <c r="FJ174" s="8">
        <f>IF(AND(FJ110&lt;1.05*Results!$C$51,FJ110&gt;0.95*Results!$C$51),1,0)</f>
        <v>1</v>
      </c>
      <c r="FK174" s="8">
        <f>IF(AND(FK110&lt;1.05*Results!$C$51,FK110&gt;0.95*Results!$C$51),1,0)</f>
        <v>1</v>
      </c>
      <c r="FL174" s="8">
        <f>IF(AND(FL110&lt;1.05*Results!$C$51,FL110&gt;0.95*Results!$C$51),1,0)</f>
        <v>1</v>
      </c>
      <c r="FM174" s="8">
        <f>IF(AND(FM110&lt;1.05*Results!$C$51,FM110&gt;0.95*Results!$C$51),1,0)</f>
        <v>1</v>
      </c>
      <c r="FN174" s="8">
        <f>IF(AND(FN110&lt;1.05*Results!$C$51,FN110&gt;0.95*Results!$C$51),1,0)</f>
        <v>1</v>
      </c>
      <c r="FO174" s="8">
        <f>IF(AND(FO110&lt;1.05*Results!$C$51,FO110&gt;0.95*Results!$C$51),1,0)</f>
        <v>1</v>
      </c>
      <c r="FP174" s="8">
        <f>IF(AND(FP110&lt;1.05*Results!$C$51,FP110&gt;0.95*Results!$C$51),1,0)</f>
        <v>1</v>
      </c>
      <c r="FQ174" s="8">
        <f>IF(AND(FQ110&lt;1.05*Results!$C$51,FQ110&gt;0.95*Results!$C$51),1,0)</f>
        <v>1</v>
      </c>
      <c r="FR174" s="8">
        <f>IF(AND(FR110&lt;1.05*Results!$C$51,FR110&gt;0.95*Results!$C$51),1,0)</f>
        <v>1</v>
      </c>
      <c r="FS174" s="8">
        <f>IF(AND(FS110&lt;1.05*Results!$C$51,FS110&gt;0.95*Results!$C$51),1,0)</f>
        <v>1</v>
      </c>
      <c r="FT174" s="8">
        <f>IF(AND(FT110&lt;1.05*Results!$C$51,FT110&gt;0.95*Results!$C$51),1,0)</f>
        <v>1</v>
      </c>
      <c r="FU174" s="8">
        <f>IF(AND(FU110&lt;1.05*Results!$C$51,FU110&gt;0.95*Results!$C$51),1,0)</f>
        <v>1</v>
      </c>
      <c r="FV174" s="8">
        <f>IF(AND(FV110&lt;1.05*Results!$C$51,FV110&gt;0.95*Results!$C$51),1,0)</f>
        <v>1</v>
      </c>
      <c r="FW174" s="8">
        <f>IF(AND(FW110&lt;1.05*Results!$C$51,FW110&gt;0.95*Results!$C$51),1,0)</f>
        <v>1</v>
      </c>
      <c r="FX174" s="8">
        <f>IF(AND(FX110&lt;1.05*Results!$C$51,FX110&gt;0.95*Results!$C$51),1,0)</f>
        <v>1</v>
      </c>
      <c r="FY174" s="8">
        <f>IF(AND(FY110&lt;1.05*Results!$C$51,FY110&gt;0.95*Results!$C$51),1,0)</f>
        <v>1</v>
      </c>
      <c r="FZ174" s="8">
        <f>IF(AND(FZ110&lt;1.05*Results!$C$51,FZ110&gt;0.95*Results!$C$51),1,0)</f>
        <v>1</v>
      </c>
      <c r="GA174" s="8">
        <f>IF(AND(GA110&lt;1.05*Results!$C$51,GA110&gt;0.95*Results!$C$51),1,0)</f>
        <v>1</v>
      </c>
      <c r="GB174" s="8">
        <f>IF(AND(GB110&lt;1.05*Results!$C$51,GB110&gt;0.95*Results!$C$51),1,0)</f>
        <v>1</v>
      </c>
      <c r="GC174" s="8">
        <f>IF(AND(GC110&lt;1.05*Results!$C$51,GC110&gt;0.95*Results!$C$51),1,0)</f>
        <v>1</v>
      </c>
      <c r="GD174" s="8">
        <f>IF(AND(GD110&lt;1.05*Results!$C$51,GD110&gt;0.95*Results!$C$51),1,0)</f>
        <v>1</v>
      </c>
      <c r="GE174" s="8">
        <f>IF(AND(GE110&lt;1.05*Results!$C$51,GE110&gt;0.95*Results!$C$51),1,0)</f>
        <v>1</v>
      </c>
      <c r="GF174" s="8">
        <f>IF(AND(GF110&lt;1.05*Results!$C$51,GF110&gt;0.95*Results!$C$51),1,0)</f>
        <v>1</v>
      </c>
      <c r="GG174" s="8">
        <f>IF(AND(GG110&lt;1.05*Results!$C$51,GG110&gt;0.95*Results!$C$51),1,0)</f>
        <v>1</v>
      </c>
      <c r="GH174" s="8">
        <f>IF(AND(GH110&lt;1.05*Results!$C$51,GH110&gt;0.95*Results!$C$51),1,0)</f>
        <v>1</v>
      </c>
      <c r="GI174" s="8">
        <f>IF(AND(GI110&lt;1.05*Results!$C$51,GI110&gt;0.95*Results!$C$51),1,0)</f>
        <v>1</v>
      </c>
      <c r="GJ174" s="8">
        <f>IF(AND(GJ110&lt;1.05*Results!$C$51,GJ110&gt;0.95*Results!$C$51),1,0)</f>
        <v>1</v>
      </c>
      <c r="GK174" s="8">
        <f>IF(AND(GK110&lt;1.05*Results!$C$51,GK110&gt;0.95*Results!$C$51),1,0)</f>
        <v>1</v>
      </c>
      <c r="GL174" s="8">
        <f>IF(AND(GL110&lt;1.05*Results!$C$51,GL110&gt;0.95*Results!$C$51),1,0)</f>
        <v>1</v>
      </c>
      <c r="GM174" s="8">
        <f>IF(AND(GM110&lt;1.05*Results!$C$51,GM110&gt;0.95*Results!$C$51),1,0)</f>
        <v>1</v>
      </c>
      <c r="GN174" s="8">
        <f>IF(AND(GN110&lt;1.05*Results!$C$51,GN110&gt;0.95*Results!$C$51),1,0)</f>
        <v>1</v>
      </c>
      <c r="GO174" s="8">
        <f>IF(AND(GO110&lt;1.05*Results!$C$51,GO110&gt;0.95*Results!$C$51),1,0)</f>
        <v>1</v>
      </c>
      <c r="GP174" s="8">
        <f>IF(AND(GP110&lt;1.05*Results!$C$51,GP110&gt;0.95*Results!$C$51),1,0)</f>
        <v>1</v>
      </c>
      <c r="GQ174" s="8">
        <f>IF(AND(GQ110&lt;1.05*Results!$C$51,GQ110&gt;0.95*Results!$C$51),1,0)</f>
        <v>1</v>
      </c>
      <c r="GR174" s="8">
        <f>IF(AND(GR110&lt;1.05*Results!$C$51,GR110&gt;0.95*Results!$C$51),1,0)</f>
        <v>1</v>
      </c>
      <c r="GS174" s="8">
        <f>IF(AND(GS110&lt;1.05*Results!$C$51,GS110&gt;0.95*Results!$C$51),1,0)</f>
        <v>1</v>
      </c>
      <c r="GT174" s="8">
        <f>IF(AND(GT110&lt;1.05*Results!$C$51,GT110&gt;0.95*Results!$C$51),1,0)</f>
        <v>1</v>
      </c>
      <c r="GU174" s="8">
        <f>IF(AND(GU110&lt;1.05*Results!$C$51,GU110&gt;0.95*Results!$C$51),1,0)</f>
        <v>1</v>
      </c>
      <c r="GV174" s="8">
        <f>IF(AND(GV110&lt;1.05*Results!$C$51,GV110&gt;0.95*Results!$C$51),1,0)</f>
        <v>1</v>
      </c>
      <c r="GW174" s="8">
        <f>IF(AND(GW110&lt;1.05*Results!$C$51,GW110&gt;0.95*Results!$C$51),1,0)</f>
        <v>1</v>
      </c>
      <c r="GX174" s="8">
        <f>IF(AND(GX110&lt;1.05*Results!$C$51,GX110&gt;0.95*Results!$C$51),1,0)</f>
        <v>1</v>
      </c>
      <c r="GY174" s="8">
        <f>IF(AND(GY110&lt;1.05*Results!$C$51,GY110&gt;0.95*Results!$C$51),1,0)</f>
        <v>1</v>
      </c>
      <c r="GZ174" s="8">
        <f>IF(AND(GZ110&lt;1.05*Results!$C$51,GZ110&gt;0.95*Results!$C$51),1,0)</f>
        <v>1</v>
      </c>
      <c r="HA174" s="8">
        <f>IF(AND(HA110&lt;1.05*Results!$C$51,HA110&gt;0.95*Results!$C$51),1,0)</f>
        <v>1</v>
      </c>
      <c r="HB174" s="8">
        <f>IF(AND(HB110&lt;1.05*Results!$C$51,HB110&gt;0.95*Results!$C$51),1,0)</f>
        <v>1</v>
      </c>
      <c r="HC174" s="8">
        <f>IF(AND(HC110&lt;1.05*Results!$C$51,HC110&gt;0.95*Results!$C$51),1,0)</f>
        <v>1</v>
      </c>
      <c r="HD174" s="8">
        <f>IF(AND(HD110&lt;1.05*Results!$C$51,HD110&gt;0.95*Results!$C$51),1,0)</f>
        <v>1</v>
      </c>
      <c r="HE174" s="8">
        <f>IF(AND(HE110&lt;1.05*Results!$C$51,HE110&gt;0.95*Results!$C$51),1,0)</f>
        <v>1</v>
      </c>
      <c r="HF174" s="8">
        <f>IF(AND(HF110&lt;1.05*Results!$C$51,HF110&gt;0.95*Results!$C$51),1,0)</f>
        <v>1</v>
      </c>
      <c r="HG174" s="8">
        <f>IF(AND(HG110&lt;1.05*Results!$C$51,HG110&gt;0.95*Results!$C$51),1,0)</f>
        <v>1</v>
      </c>
      <c r="HH174" s="8">
        <f>IF(AND(HH110&lt;1.05*Results!$C$51,HH110&gt;0.95*Results!$C$51),1,0)</f>
        <v>1</v>
      </c>
      <c r="HI174" s="8">
        <f>IF(AND(HI110&lt;1.05*Results!$C$51,HI110&gt;0.95*Results!$C$51),1,0)</f>
        <v>1</v>
      </c>
      <c r="HJ174" s="8">
        <f>IF(AND(HJ110&lt;1.05*Results!$C$51,HJ110&gt;0.95*Results!$C$51),1,0)</f>
        <v>1</v>
      </c>
      <c r="HK174" s="8">
        <f>IF(AND(HK110&lt;1.05*Results!$C$51,HK110&gt;0.95*Results!$C$51),1,0)</f>
        <v>1</v>
      </c>
      <c r="HL174" s="8">
        <f>IF(AND(HL110&lt;1.05*Results!$C$51,HL110&gt;0.95*Results!$C$51),1,0)</f>
        <v>1</v>
      </c>
      <c r="HM174" s="8">
        <f>IF(AND(HM110&lt;1.05*Results!$C$51,HM110&gt;0.95*Results!$C$51),1,0)</f>
        <v>1</v>
      </c>
      <c r="HN174" s="8">
        <f>IF(AND(HN110&lt;1.05*Results!$C$51,HN110&gt;0.95*Results!$C$51),1,0)</f>
        <v>1</v>
      </c>
      <c r="HO174" s="8">
        <f>IF(AND(HO110&lt;1.05*Results!$C$51,HO110&gt;0.95*Results!$C$51),1,0)</f>
        <v>1</v>
      </c>
      <c r="HP174" s="8">
        <f>IF(AND(HP110&lt;1.05*Results!$C$51,HP110&gt;0.95*Results!$C$51),1,0)</f>
        <v>1</v>
      </c>
      <c r="HQ174" s="8">
        <f>IF(AND(HQ110&lt;1.05*Results!$C$51,HQ110&gt;0.95*Results!$C$51),1,0)</f>
        <v>1</v>
      </c>
      <c r="HR174" s="8">
        <f>IF(AND(HR110&lt;1.05*Results!$C$51,HR110&gt;0.95*Results!$C$51),1,0)</f>
        <v>1</v>
      </c>
      <c r="HS174" s="8">
        <f>IF(AND(HS110&lt;1.05*Results!$C$51,HS110&gt;0.95*Results!$C$51),1,0)</f>
        <v>1</v>
      </c>
      <c r="HT174" s="8">
        <f>IF(AND(HT110&lt;1.05*Results!$C$51,HT110&gt;0.95*Results!$C$51),1,0)</f>
        <v>1</v>
      </c>
      <c r="HU174" s="8">
        <f>IF(AND(HU110&lt;1.05*Results!$C$51,HU110&gt;0.95*Results!$C$51),1,0)</f>
        <v>1</v>
      </c>
      <c r="HV174" s="8">
        <f>IF(AND(HV110&lt;1.05*Results!$C$51,HV110&gt;0.95*Results!$C$51),1,0)</f>
        <v>1</v>
      </c>
      <c r="HW174" s="8">
        <f>IF(AND(HW110&lt;1.05*Results!$C$51,HW110&gt;0.95*Results!$C$51),1,0)</f>
        <v>1</v>
      </c>
      <c r="HX174" s="8">
        <f>IF(AND(HX110&lt;1.05*Results!$C$51,HX110&gt;0.95*Results!$C$51),1,0)</f>
        <v>1</v>
      </c>
      <c r="HY174" s="8">
        <f>IF(AND(HY110&lt;1.05*Results!$C$51,HY110&gt;0.95*Results!$C$51),1,0)</f>
        <v>1</v>
      </c>
      <c r="HZ174" s="8">
        <f>IF(AND(HZ110&lt;1.05*Results!$C$51,HZ110&gt;0.95*Results!$C$51),1,0)</f>
        <v>1</v>
      </c>
      <c r="IA174" s="8">
        <f>IF(AND(IA110&lt;1.05*Results!$C$51,IA110&gt;0.95*Results!$C$51),1,0)</f>
        <v>1</v>
      </c>
      <c r="IB174" s="8">
        <f>IF(AND(IB110&lt;1.05*Results!$C$51,IB110&gt;0.95*Results!$C$51),1,0)</f>
        <v>1</v>
      </c>
      <c r="IC174" s="8">
        <f>IF(AND(IC110&lt;1.05*Results!$C$51,IC110&gt;0.95*Results!$C$51),1,0)</f>
        <v>1</v>
      </c>
      <c r="ID174" s="8">
        <f>IF(AND(ID110&lt;1.05*Results!$C$51,ID110&gt;0.95*Results!$C$51),1,0)</f>
        <v>1</v>
      </c>
      <c r="IE174" s="8">
        <f>IF(AND(IE110&lt;1.05*Results!$C$51,IE110&gt;0.95*Results!$C$51),1,0)</f>
        <v>1</v>
      </c>
      <c r="IF174" s="8">
        <f>IF(AND(IF110&lt;1.05*Results!$C$51,IF110&gt;0.95*Results!$C$51),1,0)</f>
        <v>1</v>
      </c>
      <c r="IG174" s="8">
        <f>IF(AND(IG110&lt;1.05*Results!$C$51,IG110&gt;0.95*Results!$C$51),1,0)</f>
        <v>1</v>
      </c>
      <c r="IH174" s="8">
        <f>IF(AND(IH110&lt;1.05*Results!$C$51,IH110&gt;0.95*Results!$C$51),1,0)</f>
        <v>1</v>
      </c>
      <c r="II174" s="8">
        <f>IF(AND(II110&lt;1.05*Results!$C$51,II110&gt;0.95*Results!$C$51),1,0)</f>
        <v>1</v>
      </c>
      <c r="IJ174" s="8">
        <f>IF(AND(IJ110&lt;1.05*Results!$C$51,IJ110&gt;0.95*Results!$C$51),1,0)</f>
        <v>1</v>
      </c>
      <c r="IK174" s="8">
        <f>IF(AND(IK110&lt;1.05*Results!$C$51,IK110&gt;0.95*Results!$C$51),1,0)</f>
        <v>1</v>
      </c>
      <c r="IL174" s="8">
        <f>IF(AND(IL110&lt;1.05*Results!$C$51,IL110&gt;0.95*Results!$C$51),1,0)</f>
        <v>1</v>
      </c>
      <c r="IM174" s="8">
        <f>IF(AND(IM110&lt;1.05*Results!$C$51,IM110&gt;0.95*Results!$C$51),1,0)</f>
        <v>1</v>
      </c>
      <c r="IN174" s="8">
        <f>IF(AND(IN110&lt;1.05*Results!$C$51,IN110&gt;0.95*Results!$C$51),1,0)</f>
        <v>1</v>
      </c>
      <c r="IO174" s="8">
        <f>IF(AND(IO110&lt;1.05*Results!$C$51,IO110&gt;0.95*Results!$C$51),1,0)</f>
        <v>1</v>
      </c>
      <c r="IP174" s="8">
        <f>IF(AND(IP110&lt;1.05*Results!$C$51,IP110&gt;0.95*Results!$C$51),1,0)</f>
        <v>1</v>
      </c>
      <c r="IQ174" s="8">
        <f>IF(AND(IQ110&lt;1.05*Results!$C$51,IQ110&gt;0.95*Results!$C$51),1,0)</f>
        <v>1</v>
      </c>
      <c r="IR174" s="8">
        <f>IF(AND(IR110&lt;1.05*Results!$C$51,IR110&gt;0.95*Results!$C$51),1,0)</f>
        <v>1</v>
      </c>
    </row>
    <row r="175" spans="1:252" s="7" customFormat="1" hidden="1" x14ac:dyDescent="0.25">
      <c r="A175" s="164"/>
      <c r="B175" s="8"/>
      <c r="C175" s="8">
        <f>IF(AND(C118&lt;1.03*Calcs!$B$223,C118&gt;0.97*Calcs!$B$223),1,0)</f>
        <v>0</v>
      </c>
      <c r="D175" s="8">
        <f>IF(AND(D118&lt;1.03*Calcs!$B$223,D118&gt;0.97*Calcs!$B$223),1,0)</f>
        <v>0</v>
      </c>
      <c r="E175" s="8">
        <f>IF(AND(E118&lt;1.03*Calcs!$B$223,E118&gt;0.97*Calcs!$B$223),1,0)</f>
        <v>0</v>
      </c>
      <c r="F175" s="8">
        <f>IF(AND(F118&lt;1.03*Calcs!$B$223,F118&gt;0.97*Calcs!$B$223),1,0)</f>
        <v>0</v>
      </c>
      <c r="G175" s="8">
        <f>IF(AND(G118&lt;1.03*Calcs!$B$223,G118&gt;0.97*Calcs!$B$223),1,0)</f>
        <v>0</v>
      </c>
      <c r="H175" s="8">
        <f>IF(AND(H118&lt;1.03*Calcs!$B$223,H118&gt;0.97*Calcs!$B$223),1,0)</f>
        <v>0</v>
      </c>
      <c r="I175" s="8">
        <f>IF(AND(I118&lt;1.03*Calcs!$B$223,I118&gt;0.97*Calcs!$B$223),1,0)</f>
        <v>0</v>
      </c>
      <c r="J175" s="8">
        <f>IF(AND(J118&lt;1.03*Calcs!$B$223,J118&gt;0.97*Calcs!$B$223),1,0)</f>
        <v>0</v>
      </c>
      <c r="K175" s="8">
        <f>IF(AND(K118&lt;1.03*Calcs!$B$223,K118&gt;0.97*Calcs!$B$223),1,0)</f>
        <v>0</v>
      </c>
      <c r="L175" s="8">
        <f>IF(AND(L118&lt;1.03*Calcs!$B$223,L118&gt;0.97*Calcs!$B$223),1,0)</f>
        <v>0</v>
      </c>
      <c r="M175" s="8">
        <f>IF(AND(M118&lt;1.03*Calcs!$B$223,M118&gt;0.97*Calcs!$B$223),1,0)</f>
        <v>0</v>
      </c>
      <c r="N175" s="8">
        <f>IF(AND(N118&lt;1.03*Calcs!$B$223,N118&gt;0.97*Calcs!$B$223),1,0)</f>
        <v>0</v>
      </c>
      <c r="O175" s="8">
        <f>IF(AND(O118&lt;1.03*Calcs!$B$223,O118&gt;0.97*Calcs!$B$223),1,0)</f>
        <v>0</v>
      </c>
      <c r="P175" s="8">
        <f>IF(AND(P118&lt;1.03*Calcs!$B$223,P118&gt;0.97*Calcs!$B$223),1,0)</f>
        <v>0</v>
      </c>
      <c r="Q175" s="8">
        <f>IF(AND(Q118&lt;1.03*Calcs!$B$223,Q118&gt;0.97*Calcs!$B$223),1,0)</f>
        <v>0</v>
      </c>
      <c r="R175" s="8">
        <f>IF(AND(R118&lt;1.03*Calcs!$B$223,R118&gt;0.97*Calcs!$B$223),1,0)</f>
        <v>0</v>
      </c>
      <c r="S175" s="8">
        <f>IF(AND(S118&lt;1.03*Calcs!$B$223,S118&gt;0.97*Calcs!$B$223),1,0)</f>
        <v>0</v>
      </c>
      <c r="T175" s="8">
        <f>IF(AND(T118&lt;1.03*Calcs!$B$223,T118&gt;0.97*Calcs!$B$223),1,0)</f>
        <v>0</v>
      </c>
      <c r="U175" s="8">
        <f>IF(AND(U118&lt;1.03*Calcs!$B$223,U118&gt;0.97*Calcs!$B$223),1,0)</f>
        <v>0</v>
      </c>
      <c r="V175" s="8">
        <f>IF(AND(V118&lt;1.03*Calcs!$B$223,V118&gt;0.97*Calcs!$B$223),1,0)</f>
        <v>0</v>
      </c>
      <c r="W175" s="8">
        <f>IF(AND(W118&lt;1.03*Calcs!$B$223,W118&gt;0.97*Calcs!$B$223),1,0)</f>
        <v>0</v>
      </c>
      <c r="X175" s="8">
        <f>IF(AND(X118&lt;1.03*Calcs!$B$223,X118&gt;0.97*Calcs!$B$223),1,0)</f>
        <v>0</v>
      </c>
      <c r="Y175" s="8">
        <f>IF(AND(Y118&lt;1.03*Calcs!$B$223,Y118&gt;0.97*Calcs!$B$223),1,0)</f>
        <v>0</v>
      </c>
      <c r="Z175" s="8">
        <f>IF(AND(Z118&lt;1.03*Calcs!$B$223,Z118&gt;0.97*Calcs!$B$223),1,0)</f>
        <v>0</v>
      </c>
      <c r="AA175" s="8">
        <f>IF(AND(AA118&lt;1.03*Calcs!$B$223,AA118&gt;0.97*Calcs!$B$223),1,0)</f>
        <v>0</v>
      </c>
      <c r="AB175" s="8">
        <f>IF(AND(AB118&lt;1.03*Calcs!$B$223,AB118&gt;0.97*Calcs!$B$223),1,0)</f>
        <v>0</v>
      </c>
      <c r="AC175" s="8">
        <f>IF(AND(AC118&lt;1.03*Calcs!$B$223,AC118&gt;0.97*Calcs!$B$223),1,0)</f>
        <v>0</v>
      </c>
      <c r="AD175" s="8">
        <f>IF(AND(AD118&lt;1.03*Calcs!$B$223,AD118&gt;0.97*Calcs!$B$223),1,0)</f>
        <v>0</v>
      </c>
      <c r="AE175" s="8">
        <f>IF(AND(AE118&lt;1.03*Calcs!$B$223,AE118&gt;0.97*Calcs!$B$223),1,0)</f>
        <v>0</v>
      </c>
      <c r="AF175" s="8">
        <f>IF(AND(AF118&lt;1.03*Calcs!$B$223,AF118&gt;0.97*Calcs!$B$223),1,0)</f>
        <v>0</v>
      </c>
      <c r="AG175" s="8">
        <f>IF(AND(AG118&lt;1.03*Calcs!$B$223,AG118&gt;0.97*Calcs!$B$223),1,0)</f>
        <v>0</v>
      </c>
      <c r="AH175" s="8">
        <f>IF(AND(AH118&lt;1.03*Calcs!$B$223,AH118&gt;0.97*Calcs!$B$223),1,0)</f>
        <v>0</v>
      </c>
      <c r="AI175" s="8">
        <f>IF(AND(AI118&lt;1.03*Calcs!$B$223,AI118&gt;0.97*Calcs!$B$223),1,0)</f>
        <v>0</v>
      </c>
      <c r="AJ175" s="8">
        <f>IF(AND(AJ118&lt;1.03*Calcs!$B$223,AJ118&gt;0.97*Calcs!$B$223),1,0)</f>
        <v>0</v>
      </c>
      <c r="AK175" s="8">
        <f>IF(AND(AK118&lt;1.03*Calcs!$B$223,AK118&gt;0.97*Calcs!$B$223),1,0)</f>
        <v>0</v>
      </c>
      <c r="AL175" s="8">
        <f>IF(AND(AL118&lt;1.03*Calcs!$B$223,AL118&gt;0.97*Calcs!$B$223),1,0)</f>
        <v>0</v>
      </c>
      <c r="AM175" s="8">
        <f>IF(AND(AM118&lt;1.03*Calcs!$B$223,AM118&gt;0.97*Calcs!$B$223),1,0)</f>
        <v>0</v>
      </c>
      <c r="AN175" s="8">
        <f>IF(AND(AN118&lt;1.03*Calcs!$B$223,AN118&gt;0.97*Calcs!$B$223),1,0)</f>
        <v>0</v>
      </c>
      <c r="AO175" s="8">
        <f>IF(AND(AO118&lt;1.03*Calcs!$B$223,AO118&gt;0.97*Calcs!$B$223),1,0)</f>
        <v>0</v>
      </c>
      <c r="AP175" s="8">
        <f>IF(AND(AP118&lt;1.03*Calcs!$B$223,AP118&gt;0.97*Calcs!$B$223),1,0)</f>
        <v>0</v>
      </c>
      <c r="AQ175" s="8">
        <f>IF(AND(AQ118&lt;1.03*Calcs!$B$223,AQ118&gt;0.97*Calcs!$B$223),1,0)</f>
        <v>0</v>
      </c>
      <c r="AR175" s="8">
        <f>IF(AND(AR118&lt;1.03*Calcs!$B$223,AR118&gt;0.97*Calcs!$B$223),1,0)</f>
        <v>0</v>
      </c>
      <c r="AS175" s="8">
        <f>IF(AND(AS118&lt;1.03*Calcs!$B$223,AS118&gt;0.97*Calcs!$B$223),1,0)</f>
        <v>0</v>
      </c>
      <c r="AT175" s="8">
        <f>IF(AND(AT118&lt;1.03*Calcs!$B$223,AT118&gt;0.97*Calcs!$B$223),1,0)</f>
        <v>0</v>
      </c>
      <c r="AU175" s="8">
        <f>IF(AND(AU118&lt;1.03*Calcs!$B$223,AU118&gt;0.97*Calcs!$B$223),1,0)</f>
        <v>0</v>
      </c>
      <c r="AV175" s="8">
        <f>IF(AND(AV118&lt;1.03*Calcs!$B$223,AV118&gt;0.97*Calcs!$B$223),1,0)</f>
        <v>0</v>
      </c>
      <c r="AW175" s="8">
        <f>IF(AND(AW118&lt;1.03*Calcs!$B$223,AW118&gt;0.97*Calcs!$B$223),1,0)</f>
        <v>0</v>
      </c>
      <c r="AX175" s="8">
        <f>IF(AND(AX118&lt;1.03*Calcs!$B$223,AX118&gt;0.97*Calcs!$B$223),1,0)</f>
        <v>0</v>
      </c>
      <c r="AY175" s="8">
        <f>IF(AND(AY118&lt;1.03*Calcs!$B$223,AY118&gt;0.97*Calcs!$B$223),1,0)</f>
        <v>0</v>
      </c>
      <c r="AZ175" s="8">
        <f>IF(AND(AZ118&lt;1.03*Calcs!$B$223,AZ118&gt;0.97*Calcs!$B$223),1,0)</f>
        <v>0</v>
      </c>
      <c r="BA175" s="8">
        <f>IF(AND(BA118&lt;1.03*Calcs!$B$223,BA118&gt;0.97*Calcs!$B$223),1,0)</f>
        <v>0</v>
      </c>
      <c r="BB175" s="8">
        <f>IF(AND(BB118&lt;1.03*Calcs!$B$223,BB118&gt;0.97*Calcs!$B$223),1,0)</f>
        <v>0</v>
      </c>
      <c r="BC175" s="8">
        <f>IF(AND(BC118&lt;1.03*Calcs!$B$223,BC118&gt;0.97*Calcs!$B$223),1,0)</f>
        <v>0</v>
      </c>
      <c r="BD175" s="8">
        <f>IF(AND(BD118&lt;1.03*Calcs!$B$223,BD118&gt;0.97*Calcs!$B$223),1,0)</f>
        <v>0</v>
      </c>
      <c r="BE175" s="8">
        <f>IF(AND(BE118&lt;1.03*Calcs!$B$223,BE118&gt;0.97*Calcs!$B$223),1,0)</f>
        <v>0</v>
      </c>
      <c r="BF175" s="8">
        <f>IF(AND(BF118&lt;1.03*Calcs!$B$223,BF118&gt;0.97*Calcs!$B$223),1,0)</f>
        <v>0</v>
      </c>
      <c r="BG175" s="8">
        <f>IF(AND(BG118&lt;1.03*Calcs!$B$223,BG118&gt;0.97*Calcs!$B$223),1,0)</f>
        <v>0</v>
      </c>
      <c r="BH175" s="8">
        <f>IF(AND(BH118&lt;1.03*Calcs!$B$223,BH118&gt;0.97*Calcs!$B$223),1,0)</f>
        <v>0</v>
      </c>
      <c r="BI175" s="8">
        <f>IF(AND(BI118&lt;1.03*Calcs!$B$223,BI118&gt;0.97*Calcs!$B$223),1,0)</f>
        <v>0</v>
      </c>
      <c r="BJ175" s="8">
        <f>IF(AND(BJ118&lt;1.03*Calcs!$B$223,BJ118&gt;0.97*Calcs!$B$223),1,0)</f>
        <v>0</v>
      </c>
      <c r="BK175" s="8">
        <f>IF(AND(BK118&lt;1.03*Calcs!$B$223,BK118&gt;0.97*Calcs!$B$223),1,0)</f>
        <v>0</v>
      </c>
      <c r="BL175" s="8">
        <f>IF(AND(BL118&lt;1.03*Calcs!$B$223,BL118&gt;0.97*Calcs!$B$223),1,0)</f>
        <v>0</v>
      </c>
      <c r="BM175" s="8">
        <f>IF(AND(BM118&lt;1.03*Calcs!$B$223,BM118&gt;0.97*Calcs!$B$223),1,0)</f>
        <v>0</v>
      </c>
      <c r="BN175" s="8">
        <f>IF(AND(BN118&lt;1.03*Calcs!$B$223,BN118&gt;0.97*Calcs!$B$223),1,0)</f>
        <v>0</v>
      </c>
      <c r="BO175" s="8">
        <f>IF(AND(BO118&lt;1.03*Calcs!$B$223,BO118&gt;0.97*Calcs!$B$223),1,0)</f>
        <v>0</v>
      </c>
      <c r="BP175" s="8">
        <f>IF(AND(BP118&lt;1.03*Calcs!$B$223,BP118&gt;0.97*Calcs!$B$223),1,0)</f>
        <v>0</v>
      </c>
      <c r="BQ175" s="8">
        <f>IF(AND(BQ118&lt;1.03*Calcs!$B$223,BQ118&gt;0.97*Calcs!$B$223),1,0)</f>
        <v>0</v>
      </c>
      <c r="BR175" s="8">
        <f>IF(AND(BR118&lt;1.03*Calcs!$B$223,BR118&gt;0.97*Calcs!$B$223),1,0)</f>
        <v>0</v>
      </c>
      <c r="BS175" s="8">
        <f>IF(AND(BS118&lt;1.03*Calcs!$B$223,BS118&gt;0.97*Calcs!$B$223),1,0)</f>
        <v>0</v>
      </c>
      <c r="BT175" s="8">
        <f>IF(AND(BT118&lt;1.03*Calcs!$B$223,BT118&gt;0.97*Calcs!$B$223),1,0)</f>
        <v>0</v>
      </c>
      <c r="BU175" s="8">
        <f>IF(AND(BU118&lt;1.03*Calcs!$B$223,BU118&gt;0.97*Calcs!$B$223),1,0)</f>
        <v>0</v>
      </c>
      <c r="BV175" s="8">
        <f>IF(AND(BV118&lt;1.03*Calcs!$B$223,BV118&gt;0.97*Calcs!$B$223),1,0)</f>
        <v>0</v>
      </c>
      <c r="BW175" s="8">
        <f>IF(AND(BW118&lt;1.03*Calcs!$B$223,BW118&gt;0.97*Calcs!$B$223),1,0)</f>
        <v>0</v>
      </c>
      <c r="BX175" s="8">
        <f>IF(AND(BX118&lt;1.03*Calcs!$B$223,BX118&gt;0.97*Calcs!$B$223),1,0)</f>
        <v>0</v>
      </c>
      <c r="BY175" s="8">
        <f>IF(AND(BY118&lt;1.03*Calcs!$B$223,BY118&gt;0.97*Calcs!$B$223),1,0)</f>
        <v>0</v>
      </c>
      <c r="BZ175" s="8">
        <f>IF(AND(BZ118&lt;1.03*Calcs!$B$223,BZ118&gt;0.97*Calcs!$B$223),1,0)</f>
        <v>0</v>
      </c>
      <c r="CA175" s="8">
        <f>IF(AND(CA118&lt;1.03*Calcs!$B$223,CA118&gt;0.97*Calcs!$B$223),1,0)</f>
        <v>0</v>
      </c>
      <c r="CB175" s="8">
        <f>IF(AND(CB118&lt;1.03*Calcs!$B$223,CB118&gt;0.97*Calcs!$B$223),1,0)</f>
        <v>0</v>
      </c>
      <c r="CC175" s="8">
        <f>IF(AND(CC118&lt;1.03*Calcs!$B$223,CC118&gt;0.97*Calcs!$B$223),1,0)</f>
        <v>0</v>
      </c>
      <c r="CD175" s="8">
        <f>IF(AND(CD118&lt;1.03*Calcs!$B$223,CD118&gt;0.97*Calcs!$B$223),1,0)</f>
        <v>0</v>
      </c>
      <c r="CE175" s="8">
        <f>IF(AND(CE118&lt;1.03*Calcs!$B$223,CE118&gt;0.97*Calcs!$B$223),1,0)</f>
        <v>0</v>
      </c>
      <c r="CF175" s="8">
        <f>IF(AND(CF118&lt;1.03*Calcs!$B$223,CF118&gt;0.97*Calcs!$B$223),1,0)</f>
        <v>0</v>
      </c>
      <c r="CG175" s="8">
        <f>IF(AND(CG118&lt;1.03*Calcs!$B$223,CG118&gt;0.97*Calcs!$B$223),1,0)</f>
        <v>0</v>
      </c>
      <c r="CH175" s="8">
        <f>IF(AND(CH118&lt;1.03*Calcs!$B$223,CH118&gt;0.97*Calcs!$B$223),1,0)</f>
        <v>0</v>
      </c>
      <c r="CI175" s="8">
        <f>IF(AND(CI118&lt;1.03*Calcs!$B$223,CI118&gt;0.97*Calcs!$B$223),1,0)</f>
        <v>0</v>
      </c>
      <c r="CJ175" s="8">
        <f>IF(AND(CJ118&lt;1.03*Calcs!$B$223,CJ118&gt;0.97*Calcs!$B$223),1,0)</f>
        <v>0</v>
      </c>
      <c r="CK175" s="8">
        <f>IF(AND(CK118&lt;1.03*Calcs!$B$223,CK118&gt;0.97*Calcs!$B$223),1,0)</f>
        <v>0</v>
      </c>
      <c r="CL175" s="8">
        <f>IF(AND(CL118&lt;1.03*Calcs!$B$223,CL118&gt;0.97*Calcs!$B$223),1,0)</f>
        <v>0</v>
      </c>
      <c r="CM175" s="8">
        <f>IF(AND(CM118&lt;1.03*Calcs!$B$223,CM118&gt;0.97*Calcs!$B$223),1,0)</f>
        <v>0</v>
      </c>
      <c r="CN175" s="8">
        <f>IF(AND(CN118&lt;1.03*Calcs!$B$223,CN118&gt;0.97*Calcs!$B$223),1,0)</f>
        <v>0</v>
      </c>
      <c r="CO175" s="8">
        <f>IF(AND(CO118&lt;1.03*Calcs!$B$223,CO118&gt;0.97*Calcs!$B$223),1,0)</f>
        <v>0</v>
      </c>
      <c r="CP175" s="8">
        <f>IF(AND(CP118&lt;1.03*Calcs!$B$223,CP118&gt;0.97*Calcs!$B$223),1,0)</f>
        <v>0</v>
      </c>
      <c r="CQ175" s="8">
        <f>IF(AND(CQ118&lt;1.03*Calcs!$B$223,CQ118&gt;0.97*Calcs!$B$223),1,0)</f>
        <v>0</v>
      </c>
      <c r="CR175" s="8">
        <f>IF(AND(CR118&lt;1.03*Calcs!$B$223,CR118&gt;0.97*Calcs!$B$223),1,0)</f>
        <v>0</v>
      </c>
      <c r="CS175" s="8">
        <f>IF(AND(CS118&lt;1.03*Calcs!$B$223,CS118&gt;0.97*Calcs!$B$223),1,0)</f>
        <v>0</v>
      </c>
      <c r="CT175" s="8">
        <f>IF(AND(CT118&lt;1.03*Calcs!$B$223,CT118&gt;0.97*Calcs!$B$223),1,0)</f>
        <v>0</v>
      </c>
      <c r="CU175" s="8">
        <f>IF(AND(CU118&lt;1.03*Calcs!$B$223,CU118&gt;0.97*Calcs!$B$223),1,0)</f>
        <v>0</v>
      </c>
      <c r="CV175" s="8">
        <f>IF(AND(CV118&lt;1.03*Calcs!$B$223,CV118&gt;0.97*Calcs!$B$223),1,0)</f>
        <v>0</v>
      </c>
      <c r="CW175" s="8">
        <f>IF(AND(CW118&lt;1.03*Calcs!$B$223,CW118&gt;0.97*Calcs!$B$223),1,0)</f>
        <v>0</v>
      </c>
      <c r="CX175" s="8">
        <f>IF(AND(CX118&lt;1.03*Calcs!$B$223,CX118&gt;0.97*Calcs!$B$223),1,0)</f>
        <v>0</v>
      </c>
      <c r="CY175" s="8">
        <f>IF(AND(CY118&lt;1.03*Calcs!$B$223,CY118&gt;0.97*Calcs!$B$223),1,0)</f>
        <v>0</v>
      </c>
      <c r="CZ175" s="8">
        <f>IF(AND(CZ118&lt;1.03*Calcs!$B$223,CZ118&gt;0.97*Calcs!$B$223),1,0)</f>
        <v>0</v>
      </c>
      <c r="DA175" s="8">
        <f>IF(AND(DA118&lt;1.03*Calcs!$B$223,DA118&gt;0.97*Calcs!$B$223),1,0)</f>
        <v>0</v>
      </c>
      <c r="DB175" s="8">
        <f>IF(AND(DB118&lt;1.03*Calcs!$B$223,DB118&gt;0.97*Calcs!$B$223),1,0)</f>
        <v>0</v>
      </c>
      <c r="DC175" s="8">
        <f>IF(AND(DC118&lt;1.03*Calcs!$B$223,DC118&gt;0.97*Calcs!$B$223),1,0)</f>
        <v>0</v>
      </c>
      <c r="DD175" s="8">
        <f>IF(AND(DD118&lt;1.03*Calcs!$B$223,DD118&gt;0.97*Calcs!$B$223),1,0)</f>
        <v>0</v>
      </c>
      <c r="DE175" s="8">
        <f>IF(AND(DE118&lt;1.03*Calcs!$B$223,DE118&gt;0.97*Calcs!$B$223),1,0)</f>
        <v>0</v>
      </c>
      <c r="DF175" s="8">
        <f>IF(AND(DF118&lt;1.03*Calcs!$B$223,DF118&gt;0.97*Calcs!$B$223),1,0)</f>
        <v>0</v>
      </c>
      <c r="DG175" s="8">
        <f>IF(AND(DG118&lt;1.03*Calcs!$B$223,DG118&gt;0.97*Calcs!$B$223),1,0)</f>
        <v>0</v>
      </c>
      <c r="DH175" s="8">
        <f>IF(AND(DH118&lt;1.03*Calcs!$B$223,DH118&gt;0.97*Calcs!$B$223),1,0)</f>
        <v>0</v>
      </c>
      <c r="DI175" s="8">
        <f>IF(AND(DI118&lt;1.03*Calcs!$B$223,DI118&gt;0.97*Calcs!$B$223),1,0)</f>
        <v>0</v>
      </c>
      <c r="DJ175" s="8">
        <f>IF(AND(DJ118&lt;1.03*Calcs!$B$223,DJ118&gt;0.97*Calcs!$B$223),1,0)</f>
        <v>0</v>
      </c>
      <c r="DK175" s="8">
        <f>IF(AND(DK118&lt;1.03*Calcs!$B$223,DK118&gt;0.97*Calcs!$B$223),1,0)</f>
        <v>0</v>
      </c>
      <c r="DL175" s="8">
        <f>IF(AND(DL118&lt;1.03*Calcs!$B$223,DL118&gt;0.97*Calcs!$B$223),1,0)</f>
        <v>0</v>
      </c>
      <c r="DM175" s="8">
        <f>IF(AND(DM118&lt;1.03*Calcs!$B$223,DM118&gt;0.97*Calcs!$B$223),1,0)</f>
        <v>0</v>
      </c>
      <c r="DN175" s="8">
        <f>IF(AND(DN118&lt;1.03*Calcs!$B$223,DN118&gt;0.97*Calcs!$B$223),1,0)</f>
        <v>0</v>
      </c>
      <c r="DO175" s="8">
        <f>IF(AND(DO118&lt;1.03*Calcs!$B$223,DO118&gt;0.97*Calcs!$B$223),1,0)</f>
        <v>0</v>
      </c>
      <c r="DP175" s="8">
        <f>IF(AND(DP118&lt;1.03*Calcs!$B$223,DP118&gt;0.97*Calcs!$B$223),1,0)</f>
        <v>0</v>
      </c>
      <c r="DQ175" s="8">
        <f>IF(AND(DQ118&lt;1.03*Calcs!$B$223,DQ118&gt;0.97*Calcs!$B$223),1,0)</f>
        <v>0</v>
      </c>
      <c r="DR175" s="8">
        <f>IF(AND(DR118&lt;1.03*Calcs!$B$223,DR118&gt;0.97*Calcs!$B$223),1,0)</f>
        <v>0</v>
      </c>
      <c r="DS175" s="8">
        <f>IF(AND(DS118&lt;1.03*Calcs!$B$223,DS118&gt;0.97*Calcs!$B$223),1,0)</f>
        <v>0</v>
      </c>
      <c r="DT175" s="8">
        <f>IF(AND(DT118&lt;1.03*Calcs!$B$223,DT118&gt;0.97*Calcs!$B$223),1,0)</f>
        <v>0</v>
      </c>
      <c r="DU175" s="8">
        <f>IF(AND(DU118&lt;1.03*Calcs!$B$223,DU118&gt;0.97*Calcs!$B$223),1,0)</f>
        <v>0</v>
      </c>
      <c r="DV175" s="8">
        <f>IF(AND(DV118&lt;1.03*Calcs!$B$223,DV118&gt;0.97*Calcs!$B$223),1,0)</f>
        <v>0</v>
      </c>
      <c r="DW175" s="8">
        <f>IF(AND(DW118&lt;1.03*Calcs!$B$223,DW118&gt;0.97*Calcs!$B$223),1,0)</f>
        <v>0</v>
      </c>
      <c r="DX175" s="8">
        <f>IF(AND(DX118&lt;1.03*Calcs!$B$223,DX118&gt;0.97*Calcs!$B$223),1,0)</f>
        <v>0</v>
      </c>
      <c r="DY175" s="8">
        <f>IF(AND(DY118&lt;1.03*Calcs!$B$223,DY118&gt;0.97*Calcs!$B$223),1,0)</f>
        <v>0</v>
      </c>
      <c r="DZ175" s="8">
        <f>IF(AND(DZ118&lt;1.03*Calcs!$B$223,DZ118&gt;0.97*Calcs!$B$223),1,0)</f>
        <v>0</v>
      </c>
      <c r="EA175" s="8">
        <f>IF(AND(EA118&lt;1.03*Calcs!$B$223,EA118&gt;0.97*Calcs!$B$223),1,0)</f>
        <v>0</v>
      </c>
      <c r="EB175" s="8">
        <f>IF(AND(EB118&lt;1.03*Calcs!$B$223,EB118&gt;0.97*Calcs!$B$223),1,0)</f>
        <v>0</v>
      </c>
      <c r="EC175" s="8">
        <f>IF(AND(EC118&lt;1.03*Calcs!$B$223,EC118&gt;0.97*Calcs!$B$223),1,0)</f>
        <v>0</v>
      </c>
      <c r="ED175" s="8">
        <f>IF(AND(ED118&lt;1.03*Calcs!$B$223,ED118&gt;0.97*Calcs!$B$223),1,0)</f>
        <v>0</v>
      </c>
      <c r="EE175" s="8">
        <f>IF(AND(EE118&lt;1.03*Calcs!$B$223,EE118&gt;0.97*Calcs!$B$223),1,0)</f>
        <v>0</v>
      </c>
      <c r="EF175" s="8">
        <f>IF(AND(EF118&lt;1.03*Calcs!$B$223,EF118&gt;0.97*Calcs!$B$223),1,0)</f>
        <v>0</v>
      </c>
      <c r="EG175" s="8">
        <f>IF(AND(EG118&lt;1.03*Calcs!$B$223,EG118&gt;0.97*Calcs!$B$223),1,0)</f>
        <v>1</v>
      </c>
      <c r="EH175" s="8">
        <f>IF(AND(EH118&lt;1.03*Calcs!$B$223,EH118&gt;0.97*Calcs!$B$223),1,0)</f>
        <v>1</v>
      </c>
      <c r="EI175" s="8">
        <f>IF(AND(EI118&lt;1.03*Calcs!$B$223,EI118&gt;0.97*Calcs!$B$223),1,0)</f>
        <v>1</v>
      </c>
      <c r="EJ175" s="8">
        <f>IF(AND(EJ118&lt;1.03*Calcs!$B$223,EJ118&gt;0.97*Calcs!$B$223),1,0)</f>
        <v>1</v>
      </c>
      <c r="EK175" s="8">
        <f>IF(AND(EK118&lt;1.03*Calcs!$B$223,EK118&gt;0.97*Calcs!$B$223),1,0)</f>
        <v>1</v>
      </c>
      <c r="EL175" s="8">
        <f>IF(AND(EL118&lt;1.03*Calcs!$B$223,EL118&gt;0.97*Calcs!$B$223),1,0)</f>
        <v>1</v>
      </c>
      <c r="EM175" s="8">
        <f>IF(AND(EM118&lt;1.03*Calcs!$B$223,EM118&gt;0.97*Calcs!$B$223),1,0)</f>
        <v>1</v>
      </c>
      <c r="EN175" s="8">
        <f>IF(AND(EN118&lt;1.03*Calcs!$B$223,EN118&gt;0.97*Calcs!$B$223),1,0)</f>
        <v>1</v>
      </c>
      <c r="EO175" s="8">
        <f>IF(AND(EO118&lt;1.03*Calcs!$B$223,EO118&gt;0.97*Calcs!$B$223),1,0)</f>
        <v>1</v>
      </c>
      <c r="EP175" s="8">
        <f>IF(AND(EP118&lt;1.03*Calcs!$B$223,EP118&gt;0.97*Calcs!$B$223),1,0)</f>
        <v>1</v>
      </c>
      <c r="EQ175" s="8">
        <f>IF(AND(EQ118&lt;1.03*Calcs!$B$223,EQ118&gt;0.97*Calcs!$B$223),1,0)</f>
        <v>1</v>
      </c>
      <c r="ER175" s="8">
        <f>IF(AND(ER118&lt;1.03*Calcs!$B$223,ER118&gt;0.97*Calcs!$B$223),1,0)</f>
        <v>1</v>
      </c>
      <c r="ES175" s="8">
        <f>IF(AND(ES118&lt;1.03*Calcs!$B$223,ES118&gt;0.97*Calcs!$B$223),1,0)</f>
        <v>1</v>
      </c>
      <c r="ET175" s="8">
        <f>IF(AND(ET118&lt;1.03*Calcs!$B$223,ET118&gt;0.97*Calcs!$B$223),1,0)</f>
        <v>1</v>
      </c>
      <c r="EU175" s="8">
        <f>IF(AND(EU118&lt;1.03*Calcs!$B$223,EU118&gt;0.97*Calcs!$B$223),1,0)</f>
        <v>1</v>
      </c>
      <c r="EV175" s="8">
        <f>IF(AND(EV118&lt;1.03*Calcs!$B$223,EV118&gt;0.97*Calcs!$B$223),1,0)</f>
        <v>1</v>
      </c>
      <c r="EW175" s="8">
        <f>IF(AND(EW118&lt;1.03*Calcs!$B$223,EW118&gt;0.97*Calcs!$B$223),1,0)</f>
        <v>1</v>
      </c>
      <c r="EX175" s="8">
        <f>IF(AND(EX118&lt;1.03*Calcs!$B$223,EX118&gt;0.97*Calcs!$B$223),1,0)</f>
        <v>1</v>
      </c>
      <c r="EY175" s="8">
        <f>IF(AND(EY118&lt;1.03*Calcs!$B$223,EY118&gt;0.97*Calcs!$B$223),1,0)</f>
        <v>1</v>
      </c>
      <c r="EZ175" s="8">
        <f>IF(AND(EZ118&lt;1.03*Calcs!$B$223,EZ118&gt;0.97*Calcs!$B$223),1,0)</f>
        <v>1</v>
      </c>
      <c r="FA175" s="8">
        <f>IF(AND(FA118&lt;1.03*Calcs!$B$223,FA118&gt;0.97*Calcs!$B$223),1,0)</f>
        <v>1</v>
      </c>
      <c r="FB175" s="8">
        <f>IF(AND(FB118&lt;1.03*Calcs!$B$223,FB118&gt;0.97*Calcs!$B$223),1,0)</f>
        <v>1</v>
      </c>
      <c r="FC175" s="8">
        <f>IF(AND(FC118&lt;1.03*Calcs!$B$223,FC118&gt;0.97*Calcs!$B$223),1,0)</f>
        <v>1</v>
      </c>
      <c r="FD175" s="8">
        <f>IF(AND(FD118&lt;1.03*Calcs!$B$223,FD118&gt;0.97*Calcs!$B$223),1,0)</f>
        <v>1</v>
      </c>
      <c r="FE175" s="8">
        <f>IF(AND(FE118&lt;1.03*Calcs!$B$223,FE118&gt;0.97*Calcs!$B$223),1,0)</f>
        <v>1</v>
      </c>
      <c r="FF175" s="8">
        <f>IF(AND(FF118&lt;1.03*Calcs!$B$223,FF118&gt;0.97*Calcs!$B$223),1,0)</f>
        <v>1</v>
      </c>
      <c r="FG175" s="8">
        <f>IF(AND(FG118&lt;1.03*Calcs!$B$223,FG118&gt;0.97*Calcs!$B$223),1,0)</f>
        <v>1</v>
      </c>
      <c r="FH175" s="8">
        <f>IF(AND(FH118&lt;1.03*Calcs!$B$223,FH118&gt;0.97*Calcs!$B$223),1,0)</f>
        <v>1</v>
      </c>
      <c r="FI175" s="8">
        <f>IF(AND(FI118&lt;1.03*Calcs!$B$223,FI118&gt;0.97*Calcs!$B$223),1,0)</f>
        <v>1</v>
      </c>
      <c r="FJ175" s="8">
        <f>IF(AND(FJ118&lt;1.03*Calcs!$B$223,FJ118&gt;0.97*Calcs!$B$223),1,0)</f>
        <v>1</v>
      </c>
      <c r="FK175" s="8">
        <f>IF(AND(FK118&lt;1.03*Calcs!$B$223,FK118&gt;0.97*Calcs!$B$223),1,0)</f>
        <v>1</v>
      </c>
      <c r="FL175" s="8">
        <f>IF(AND(FL118&lt;1.03*Calcs!$B$223,FL118&gt;0.97*Calcs!$B$223),1,0)</f>
        <v>1</v>
      </c>
      <c r="FM175" s="8">
        <f>IF(AND(FM118&lt;1.03*Calcs!$B$223,FM118&gt;0.97*Calcs!$B$223),1,0)</f>
        <v>1</v>
      </c>
      <c r="FN175" s="8">
        <f>IF(AND(FN118&lt;1.03*Calcs!$B$223,FN118&gt;0.97*Calcs!$B$223),1,0)</f>
        <v>1</v>
      </c>
      <c r="FO175" s="8">
        <f>IF(AND(FO118&lt;1.03*Calcs!$B$223,FO118&gt;0.97*Calcs!$B$223),1,0)</f>
        <v>1</v>
      </c>
      <c r="FP175" s="8">
        <f>IF(AND(FP118&lt;1.03*Calcs!$B$223,FP118&gt;0.97*Calcs!$B$223),1,0)</f>
        <v>1</v>
      </c>
      <c r="FQ175" s="8">
        <f>IF(AND(FQ118&lt;1.03*Calcs!$B$223,FQ118&gt;0.97*Calcs!$B$223),1,0)</f>
        <v>1</v>
      </c>
      <c r="FR175" s="8">
        <f>IF(AND(FR118&lt;1.03*Calcs!$B$223,FR118&gt;0.97*Calcs!$B$223),1,0)</f>
        <v>1</v>
      </c>
      <c r="FS175" s="8">
        <f>IF(AND(FS118&lt;1.03*Calcs!$B$223,FS118&gt;0.97*Calcs!$B$223),1,0)</f>
        <v>1</v>
      </c>
      <c r="FT175" s="8">
        <f>IF(AND(FT118&lt;1.03*Calcs!$B$223,FT118&gt;0.97*Calcs!$B$223),1,0)</f>
        <v>1</v>
      </c>
      <c r="FU175" s="8">
        <f>IF(AND(FU118&lt;1.03*Calcs!$B$223,FU118&gt;0.97*Calcs!$B$223),1,0)</f>
        <v>1</v>
      </c>
      <c r="FV175" s="8">
        <f>IF(AND(FV118&lt;1.03*Calcs!$B$223,FV118&gt;0.97*Calcs!$B$223),1,0)</f>
        <v>1</v>
      </c>
      <c r="FW175" s="8">
        <f>IF(AND(FW118&lt;1.03*Calcs!$B$223,FW118&gt;0.97*Calcs!$B$223),1,0)</f>
        <v>1</v>
      </c>
      <c r="FX175" s="8">
        <f>IF(AND(FX118&lt;1.03*Calcs!$B$223,FX118&gt;0.97*Calcs!$B$223),1,0)</f>
        <v>1</v>
      </c>
      <c r="FY175" s="8">
        <f>IF(AND(FY118&lt;1.03*Calcs!$B$223,FY118&gt;0.97*Calcs!$B$223),1,0)</f>
        <v>1</v>
      </c>
      <c r="FZ175" s="8">
        <f>IF(AND(FZ118&lt;1.03*Calcs!$B$223,FZ118&gt;0.97*Calcs!$B$223),1,0)</f>
        <v>1</v>
      </c>
      <c r="GA175" s="8">
        <f>IF(AND(GA118&lt;1.03*Calcs!$B$223,GA118&gt;0.97*Calcs!$B$223),1,0)</f>
        <v>1</v>
      </c>
      <c r="GB175" s="8">
        <f>IF(AND(GB118&lt;1.03*Calcs!$B$223,GB118&gt;0.97*Calcs!$B$223),1,0)</f>
        <v>1</v>
      </c>
      <c r="GC175" s="8">
        <f>IF(AND(GC118&lt;1.03*Calcs!$B$223,GC118&gt;0.97*Calcs!$B$223),1,0)</f>
        <v>1</v>
      </c>
      <c r="GD175" s="8">
        <f>IF(AND(GD118&lt;1.03*Calcs!$B$223,GD118&gt;0.97*Calcs!$B$223),1,0)</f>
        <v>1</v>
      </c>
      <c r="GE175" s="8">
        <f>IF(AND(GE118&lt;1.03*Calcs!$B$223,GE118&gt;0.97*Calcs!$B$223),1,0)</f>
        <v>1</v>
      </c>
      <c r="GF175" s="8">
        <f>IF(AND(GF118&lt;1.03*Calcs!$B$223,GF118&gt;0.97*Calcs!$B$223),1,0)</f>
        <v>1</v>
      </c>
      <c r="GG175" s="8">
        <f>IF(AND(GG118&lt;1.03*Calcs!$B$223,GG118&gt;0.97*Calcs!$B$223),1,0)</f>
        <v>1</v>
      </c>
      <c r="GH175" s="8">
        <f>IF(AND(GH118&lt;1.03*Calcs!$B$223,GH118&gt;0.97*Calcs!$B$223),1,0)</f>
        <v>1</v>
      </c>
      <c r="GI175" s="8">
        <f>IF(AND(GI118&lt;1.03*Calcs!$B$223,GI118&gt;0.97*Calcs!$B$223),1,0)</f>
        <v>1</v>
      </c>
      <c r="GJ175" s="8">
        <f>IF(AND(GJ118&lt;1.03*Calcs!$B$223,GJ118&gt;0.97*Calcs!$B$223),1,0)</f>
        <v>1</v>
      </c>
      <c r="GK175" s="8">
        <f>IF(AND(GK118&lt;1.03*Calcs!$B$223,GK118&gt;0.97*Calcs!$B$223),1,0)</f>
        <v>1</v>
      </c>
      <c r="GL175" s="8">
        <f>IF(AND(GL118&lt;1.03*Calcs!$B$223,GL118&gt;0.97*Calcs!$B$223),1,0)</f>
        <v>1</v>
      </c>
      <c r="GM175" s="8">
        <f>IF(AND(GM118&lt;1.03*Calcs!$B$223,GM118&gt;0.97*Calcs!$B$223),1,0)</f>
        <v>1</v>
      </c>
      <c r="GN175" s="8">
        <f>IF(AND(GN118&lt;1.03*Calcs!$B$223,GN118&gt;0.97*Calcs!$B$223),1,0)</f>
        <v>1</v>
      </c>
      <c r="GO175" s="8">
        <f>IF(AND(GO118&lt;1.03*Calcs!$B$223,GO118&gt;0.97*Calcs!$B$223),1,0)</f>
        <v>1</v>
      </c>
      <c r="GP175" s="8">
        <f>IF(AND(GP118&lt;1.03*Calcs!$B$223,GP118&gt;0.97*Calcs!$B$223),1,0)</f>
        <v>1</v>
      </c>
      <c r="GQ175" s="8">
        <f>IF(AND(GQ118&lt;1.03*Calcs!$B$223,GQ118&gt;0.97*Calcs!$B$223),1,0)</f>
        <v>1</v>
      </c>
      <c r="GR175" s="8">
        <f>IF(AND(GR118&lt;1.03*Calcs!$B$223,GR118&gt;0.97*Calcs!$B$223),1,0)</f>
        <v>1</v>
      </c>
      <c r="GS175" s="8">
        <f>IF(AND(GS118&lt;1.03*Calcs!$B$223,GS118&gt;0.97*Calcs!$B$223),1,0)</f>
        <v>1</v>
      </c>
      <c r="GT175" s="8">
        <f>IF(AND(GT118&lt;1.03*Calcs!$B$223,GT118&gt;0.97*Calcs!$B$223),1,0)</f>
        <v>1</v>
      </c>
      <c r="GU175" s="8">
        <f>IF(AND(GU118&lt;1.03*Calcs!$B$223,GU118&gt;0.97*Calcs!$B$223),1,0)</f>
        <v>1</v>
      </c>
      <c r="GV175" s="8">
        <f>IF(AND(GV118&lt;1.03*Calcs!$B$223,GV118&gt;0.97*Calcs!$B$223),1,0)</f>
        <v>1</v>
      </c>
      <c r="GW175" s="8">
        <f>IF(AND(GW118&lt;1.03*Calcs!$B$223,GW118&gt;0.97*Calcs!$B$223),1,0)</f>
        <v>1</v>
      </c>
      <c r="GX175" s="8">
        <f>IF(AND(GX118&lt;1.03*Calcs!$B$223,GX118&gt;0.97*Calcs!$B$223),1,0)</f>
        <v>1</v>
      </c>
      <c r="GY175" s="8">
        <f>IF(AND(GY118&lt;1.03*Calcs!$B$223,GY118&gt;0.97*Calcs!$B$223),1,0)</f>
        <v>1</v>
      </c>
      <c r="GZ175" s="8">
        <f>IF(AND(GZ118&lt;1.03*Calcs!$B$223,GZ118&gt;0.97*Calcs!$B$223),1,0)</f>
        <v>1</v>
      </c>
      <c r="HA175" s="8">
        <f>IF(AND(HA118&lt;1.03*Calcs!$B$223,HA118&gt;0.97*Calcs!$B$223),1,0)</f>
        <v>1</v>
      </c>
      <c r="HB175" s="8">
        <f>IF(AND(HB118&lt;1.03*Calcs!$B$223,HB118&gt;0.97*Calcs!$B$223),1,0)</f>
        <v>1</v>
      </c>
      <c r="HC175" s="8">
        <f>IF(AND(HC118&lt;1.03*Calcs!$B$223,HC118&gt;0.97*Calcs!$B$223),1,0)</f>
        <v>1</v>
      </c>
      <c r="HD175" s="8">
        <f>IF(AND(HD118&lt;1.03*Calcs!$B$223,HD118&gt;0.97*Calcs!$B$223),1,0)</f>
        <v>1</v>
      </c>
      <c r="HE175" s="8">
        <f>IF(AND(HE118&lt;1.03*Calcs!$B$223,HE118&gt;0.97*Calcs!$B$223),1,0)</f>
        <v>1</v>
      </c>
      <c r="HF175" s="8">
        <f>IF(AND(HF118&lt;1.03*Calcs!$B$223,HF118&gt;0.97*Calcs!$B$223),1,0)</f>
        <v>1</v>
      </c>
      <c r="HG175" s="8">
        <f>IF(AND(HG118&lt;1.03*Calcs!$B$223,HG118&gt;0.97*Calcs!$B$223),1,0)</f>
        <v>1</v>
      </c>
      <c r="HH175" s="8">
        <f>IF(AND(HH118&lt;1.03*Calcs!$B$223,HH118&gt;0.97*Calcs!$B$223),1,0)</f>
        <v>1</v>
      </c>
      <c r="HI175" s="8">
        <f>IF(AND(HI118&lt;1.03*Calcs!$B$223,HI118&gt;0.97*Calcs!$B$223),1,0)</f>
        <v>1</v>
      </c>
      <c r="HJ175" s="8">
        <f>IF(AND(HJ118&lt;1.03*Calcs!$B$223,HJ118&gt;0.97*Calcs!$B$223),1,0)</f>
        <v>1</v>
      </c>
      <c r="HK175" s="8">
        <f>IF(AND(HK118&lt;1.03*Calcs!$B$223,HK118&gt;0.97*Calcs!$B$223),1,0)</f>
        <v>1</v>
      </c>
      <c r="HL175" s="8">
        <f>IF(AND(HL118&lt;1.03*Calcs!$B$223,HL118&gt;0.97*Calcs!$B$223),1,0)</f>
        <v>1</v>
      </c>
      <c r="HM175" s="8">
        <f>IF(AND(HM118&lt;1.03*Calcs!$B$223,HM118&gt;0.97*Calcs!$B$223),1,0)</f>
        <v>1</v>
      </c>
      <c r="HN175" s="8">
        <f>IF(AND(HN118&lt;1.03*Calcs!$B$223,HN118&gt;0.97*Calcs!$B$223),1,0)</f>
        <v>1</v>
      </c>
      <c r="HO175" s="8">
        <f>IF(AND(HO118&lt;1.03*Calcs!$B$223,HO118&gt;0.97*Calcs!$B$223),1,0)</f>
        <v>1</v>
      </c>
      <c r="HP175" s="8">
        <f>IF(AND(HP118&lt;1.03*Calcs!$B$223,HP118&gt;0.97*Calcs!$B$223),1,0)</f>
        <v>1</v>
      </c>
      <c r="HQ175" s="8">
        <f>IF(AND(HQ118&lt;1.03*Calcs!$B$223,HQ118&gt;0.97*Calcs!$B$223),1,0)</f>
        <v>1</v>
      </c>
      <c r="HR175" s="8">
        <f>IF(AND(HR118&lt;1.03*Calcs!$B$223,HR118&gt;0.97*Calcs!$B$223),1,0)</f>
        <v>1</v>
      </c>
      <c r="HS175" s="8">
        <f>IF(AND(HS118&lt;1.03*Calcs!$B$223,HS118&gt;0.97*Calcs!$B$223),1,0)</f>
        <v>1</v>
      </c>
      <c r="HT175" s="8">
        <f>IF(AND(HT118&lt;1.03*Calcs!$B$223,HT118&gt;0.97*Calcs!$B$223),1,0)</f>
        <v>1</v>
      </c>
      <c r="HU175" s="8">
        <f>IF(AND(HU118&lt;1.03*Calcs!$B$223,HU118&gt;0.97*Calcs!$B$223),1,0)</f>
        <v>1</v>
      </c>
      <c r="HV175" s="8">
        <f>IF(AND(HV118&lt;1.03*Calcs!$B$223,HV118&gt;0.97*Calcs!$B$223),1,0)</f>
        <v>1</v>
      </c>
      <c r="HW175" s="8">
        <f>IF(AND(HW118&lt;1.03*Calcs!$B$223,HW118&gt;0.97*Calcs!$B$223),1,0)</f>
        <v>1</v>
      </c>
      <c r="HX175" s="8">
        <f>IF(AND(HX118&lt;1.03*Calcs!$B$223,HX118&gt;0.97*Calcs!$B$223),1,0)</f>
        <v>1</v>
      </c>
      <c r="HY175" s="8">
        <f>IF(AND(HY118&lt;1.03*Calcs!$B$223,HY118&gt;0.97*Calcs!$B$223),1,0)</f>
        <v>1</v>
      </c>
      <c r="HZ175" s="8">
        <f>IF(AND(HZ118&lt;1.03*Calcs!$B$223,HZ118&gt;0.97*Calcs!$B$223),1,0)</f>
        <v>1</v>
      </c>
      <c r="IA175" s="8">
        <f>IF(AND(IA118&lt;1.03*Calcs!$B$223,IA118&gt;0.97*Calcs!$B$223),1,0)</f>
        <v>1</v>
      </c>
      <c r="IB175" s="8">
        <f>IF(AND(IB118&lt;1.03*Calcs!$B$223,IB118&gt;0.97*Calcs!$B$223),1,0)</f>
        <v>1</v>
      </c>
      <c r="IC175" s="8">
        <f>IF(AND(IC118&lt;1.03*Calcs!$B$223,IC118&gt;0.97*Calcs!$B$223),1,0)</f>
        <v>1</v>
      </c>
      <c r="ID175" s="8">
        <f>IF(AND(ID118&lt;1.03*Calcs!$B$223,ID118&gt;0.97*Calcs!$B$223),1,0)</f>
        <v>1</v>
      </c>
      <c r="IE175" s="8">
        <f>IF(AND(IE118&lt;1.03*Calcs!$B$223,IE118&gt;0.97*Calcs!$B$223),1,0)</f>
        <v>1</v>
      </c>
      <c r="IF175" s="8">
        <f>IF(AND(IF118&lt;1.03*Calcs!$B$223,IF118&gt;0.97*Calcs!$B$223),1,0)</f>
        <v>1</v>
      </c>
      <c r="IG175" s="8">
        <f>IF(AND(IG118&lt;1.03*Calcs!$B$223,IG118&gt;0.97*Calcs!$B$223),1,0)</f>
        <v>1</v>
      </c>
      <c r="IH175" s="8">
        <f>IF(AND(IH118&lt;1.03*Calcs!$B$223,IH118&gt;0.97*Calcs!$B$223),1,0)</f>
        <v>1</v>
      </c>
      <c r="II175" s="8">
        <f>IF(AND(II118&lt;1.03*Calcs!$B$223,II118&gt;0.97*Calcs!$B$223),1,0)</f>
        <v>1</v>
      </c>
      <c r="IJ175" s="8">
        <f>IF(AND(IJ118&lt;1.03*Calcs!$B$223,IJ118&gt;0.97*Calcs!$B$223),1,0)</f>
        <v>1</v>
      </c>
      <c r="IK175" s="8">
        <f>IF(AND(IK118&lt;1.03*Calcs!$B$223,IK118&gt;0.97*Calcs!$B$223),1,0)</f>
        <v>1</v>
      </c>
      <c r="IL175" s="8">
        <f>IF(AND(IL118&lt;1.03*Calcs!$B$223,IL118&gt;0.97*Calcs!$B$223),1,0)</f>
        <v>1</v>
      </c>
      <c r="IM175" s="8">
        <f>IF(AND(IM118&lt;1.03*Calcs!$B$223,IM118&gt;0.97*Calcs!$B$223),1,0)</f>
        <v>1</v>
      </c>
      <c r="IN175" s="8">
        <f>IF(AND(IN118&lt;1.03*Calcs!$B$223,IN118&gt;0.97*Calcs!$B$223),1,0)</f>
        <v>1</v>
      </c>
      <c r="IO175" s="8">
        <f>IF(AND(IO118&lt;1.03*Calcs!$B$223,IO118&gt;0.97*Calcs!$B$223),1,0)</f>
        <v>1</v>
      </c>
      <c r="IP175" s="8">
        <f>IF(AND(IP118&lt;1.03*Calcs!$B$223,IP118&gt;0.97*Calcs!$B$223),1,0)</f>
        <v>1</v>
      </c>
      <c r="IQ175" s="8">
        <f>IF(AND(IQ118&lt;1.03*Calcs!$B$223,IQ118&gt;0.97*Calcs!$B$223),1,0)</f>
        <v>1</v>
      </c>
      <c r="IR175" s="8">
        <f>IF(AND(IR118&lt;1.03*Calcs!$B$223,IR118&gt;0.97*Calcs!$B$223),1,0)</f>
        <v>1</v>
      </c>
    </row>
    <row r="176" spans="1:252" s="7" customFormat="1" hidden="1" x14ac:dyDescent="0.25">
      <c r="A176" s="164"/>
      <c r="B176" s="8"/>
      <c r="C176" s="8">
        <f>IF(AND(C107&lt;300,C107&gt;-300),1,0)</f>
        <v>1</v>
      </c>
      <c r="D176" s="8">
        <f t="shared" ref="D176:BO176" si="468">IF(AND(D107&lt;300,D107&gt;-300),1,0)</f>
        <v>1</v>
      </c>
      <c r="E176" s="8">
        <f t="shared" si="468"/>
        <v>1</v>
      </c>
      <c r="F176" s="8">
        <f t="shared" si="468"/>
        <v>1</v>
      </c>
      <c r="G176" s="8">
        <f t="shared" si="468"/>
        <v>0</v>
      </c>
      <c r="H176" s="8">
        <f t="shared" si="468"/>
        <v>0</v>
      </c>
      <c r="I176" s="8">
        <f t="shared" si="468"/>
        <v>0</v>
      </c>
      <c r="J176" s="8">
        <f t="shared" si="468"/>
        <v>0</v>
      </c>
      <c r="K176" s="8">
        <f t="shared" si="468"/>
        <v>0</v>
      </c>
      <c r="L176" s="8">
        <f t="shared" si="468"/>
        <v>0</v>
      </c>
      <c r="M176" s="8">
        <f t="shared" si="468"/>
        <v>0</v>
      </c>
      <c r="N176" s="8">
        <f t="shared" si="468"/>
        <v>0</v>
      </c>
      <c r="O176" s="8">
        <f t="shared" si="468"/>
        <v>0</v>
      </c>
      <c r="P176" s="8">
        <f t="shared" si="468"/>
        <v>0</v>
      </c>
      <c r="Q176" s="8">
        <f t="shared" si="468"/>
        <v>0</v>
      </c>
      <c r="R176" s="8">
        <f t="shared" si="468"/>
        <v>0</v>
      </c>
      <c r="S176" s="8">
        <f t="shared" si="468"/>
        <v>0</v>
      </c>
      <c r="T176" s="8">
        <f t="shared" si="468"/>
        <v>0</v>
      </c>
      <c r="U176" s="8">
        <f t="shared" si="468"/>
        <v>0</v>
      </c>
      <c r="V176" s="8">
        <f t="shared" si="468"/>
        <v>0</v>
      </c>
      <c r="W176" s="8">
        <f t="shared" si="468"/>
        <v>0</v>
      </c>
      <c r="X176" s="8">
        <f t="shared" si="468"/>
        <v>0</v>
      </c>
      <c r="Y176" s="8">
        <f t="shared" si="468"/>
        <v>0</v>
      </c>
      <c r="Z176" s="8">
        <f t="shared" si="468"/>
        <v>0</v>
      </c>
      <c r="AA176" s="8">
        <f t="shared" si="468"/>
        <v>0</v>
      </c>
      <c r="AB176" s="8">
        <f t="shared" si="468"/>
        <v>0</v>
      </c>
      <c r="AC176" s="8">
        <f t="shared" si="468"/>
        <v>0</v>
      </c>
      <c r="AD176" s="8">
        <f t="shared" si="468"/>
        <v>0</v>
      </c>
      <c r="AE176" s="8">
        <f t="shared" si="468"/>
        <v>0</v>
      </c>
      <c r="AF176" s="8">
        <f t="shared" si="468"/>
        <v>0</v>
      </c>
      <c r="AG176" s="8">
        <f t="shared" si="468"/>
        <v>0</v>
      </c>
      <c r="AH176" s="8">
        <f t="shared" si="468"/>
        <v>0</v>
      </c>
      <c r="AI176" s="8">
        <f t="shared" si="468"/>
        <v>0</v>
      </c>
      <c r="AJ176" s="8">
        <f t="shared" si="468"/>
        <v>0</v>
      </c>
      <c r="AK176" s="8">
        <f t="shared" si="468"/>
        <v>0</v>
      </c>
      <c r="AL176" s="8">
        <f t="shared" si="468"/>
        <v>0</v>
      </c>
      <c r="AM176" s="8">
        <f t="shared" si="468"/>
        <v>0</v>
      </c>
      <c r="AN176" s="8">
        <f t="shared" si="468"/>
        <v>0</v>
      </c>
      <c r="AO176" s="8">
        <f t="shared" si="468"/>
        <v>0</v>
      </c>
      <c r="AP176" s="8">
        <f t="shared" si="468"/>
        <v>0</v>
      </c>
      <c r="AQ176" s="8">
        <f t="shared" si="468"/>
        <v>0</v>
      </c>
      <c r="AR176" s="8">
        <f t="shared" si="468"/>
        <v>0</v>
      </c>
      <c r="AS176" s="8">
        <f t="shared" si="468"/>
        <v>0</v>
      </c>
      <c r="AT176" s="8">
        <f t="shared" si="468"/>
        <v>0</v>
      </c>
      <c r="AU176" s="8">
        <f t="shared" si="468"/>
        <v>0</v>
      </c>
      <c r="AV176" s="8">
        <f t="shared" si="468"/>
        <v>0</v>
      </c>
      <c r="AW176" s="8">
        <f t="shared" si="468"/>
        <v>0</v>
      </c>
      <c r="AX176" s="8">
        <f t="shared" si="468"/>
        <v>0</v>
      </c>
      <c r="AY176" s="8">
        <f t="shared" si="468"/>
        <v>0</v>
      </c>
      <c r="AZ176" s="8">
        <f t="shared" si="468"/>
        <v>0</v>
      </c>
      <c r="BA176" s="8">
        <f t="shared" si="468"/>
        <v>0</v>
      </c>
      <c r="BB176" s="8">
        <f t="shared" si="468"/>
        <v>0</v>
      </c>
      <c r="BC176" s="8">
        <f t="shared" si="468"/>
        <v>0</v>
      </c>
      <c r="BD176" s="8">
        <f t="shared" si="468"/>
        <v>0</v>
      </c>
      <c r="BE176" s="8">
        <f t="shared" si="468"/>
        <v>0</v>
      </c>
      <c r="BF176" s="8">
        <f t="shared" si="468"/>
        <v>0</v>
      </c>
      <c r="BG176" s="8">
        <f t="shared" si="468"/>
        <v>0</v>
      </c>
      <c r="BH176" s="8">
        <f t="shared" si="468"/>
        <v>0</v>
      </c>
      <c r="BI176" s="8">
        <f t="shared" si="468"/>
        <v>0</v>
      </c>
      <c r="BJ176" s="8">
        <f t="shared" si="468"/>
        <v>0</v>
      </c>
      <c r="BK176" s="8">
        <f t="shared" si="468"/>
        <v>0</v>
      </c>
      <c r="BL176" s="8">
        <f t="shared" si="468"/>
        <v>0</v>
      </c>
      <c r="BM176" s="8">
        <f t="shared" si="468"/>
        <v>0</v>
      </c>
      <c r="BN176" s="8">
        <f t="shared" si="468"/>
        <v>0</v>
      </c>
      <c r="BO176" s="8">
        <f t="shared" si="468"/>
        <v>0</v>
      </c>
      <c r="BP176" s="8">
        <f t="shared" ref="BP176:EA176" si="469">IF(AND(BP107&lt;300,BP107&gt;-300),1,0)</f>
        <v>0</v>
      </c>
      <c r="BQ176" s="8">
        <f t="shared" si="469"/>
        <v>0</v>
      </c>
      <c r="BR176" s="8">
        <f t="shared" si="469"/>
        <v>0</v>
      </c>
      <c r="BS176" s="8">
        <f t="shared" si="469"/>
        <v>0</v>
      </c>
      <c r="BT176" s="8">
        <f t="shared" si="469"/>
        <v>0</v>
      </c>
      <c r="BU176" s="8">
        <f t="shared" si="469"/>
        <v>0</v>
      </c>
      <c r="BV176" s="8">
        <f t="shared" si="469"/>
        <v>0</v>
      </c>
      <c r="BW176" s="8">
        <f t="shared" si="469"/>
        <v>0</v>
      </c>
      <c r="BX176" s="8">
        <f t="shared" si="469"/>
        <v>0</v>
      </c>
      <c r="BY176" s="8">
        <f t="shared" si="469"/>
        <v>0</v>
      </c>
      <c r="BZ176" s="8">
        <f t="shared" si="469"/>
        <v>0</v>
      </c>
      <c r="CA176" s="8">
        <f t="shared" si="469"/>
        <v>0</v>
      </c>
      <c r="CB176" s="8">
        <f t="shared" si="469"/>
        <v>0</v>
      </c>
      <c r="CC176" s="8">
        <f t="shared" si="469"/>
        <v>0</v>
      </c>
      <c r="CD176" s="8">
        <f t="shared" si="469"/>
        <v>0</v>
      </c>
      <c r="CE176" s="8">
        <f t="shared" si="469"/>
        <v>0</v>
      </c>
      <c r="CF176" s="8">
        <f t="shared" si="469"/>
        <v>0</v>
      </c>
      <c r="CG176" s="8">
        <f t="shared" si="469"/>
        <v>0</v>
      </c>
      <c r="CH176" s="8">
        <f t="shared" si="469"/>
        <v>0</v>
      </c>
      <c r="CI176" s="8">
        <f t="shared" si="469"/>
        <v>0</v>
      </c>
      <c r="CJ176" s="8">
        <f t="shared" si="469"/>
        <v>0</v>
      </c>
      <c r="CK176" s="8">
        <f t="shared" si="469"/>
        <v>0</v>
      </c>
      <c r="CL176" s="8">
        <f t="shared" si="469"/>
        <v>0</v>
      </c>
      <c r="CM176" s="8">
        <f t="shared" si="469"/>
        <v>0</v>
      </c>
      <c r="CN176" s="8">
        <f t="shared" si="469"/>
        <v>0</v>
      </c>
      <c r="CO176" s="8">
        <f t="shared" si="469"/>
        <v>0</v>
      </c>
      <c r="CP176" s="8">
        <f t="shared" si="469"/>
        <v>0</v>
      </c>
      <c r="CQ176" s="8">
        <f t="shared" si="469"/>
        <v>0</v>
      </c>
      <c r="CR176" s="8">
        <f t="shared" si="469"/>
        <v>0</v>
      </c>
      <c r="CS176" s="8">
        <f t="shared" si="469"/>
        <v>0</v>
      </c>
      <c r="CT176" s="8">
        <f t="shared" si="469"/>
        <v>0</v>
      </c>
      <c r="CU176" s="8">
        <f t="shared" si="469"/>
        <v>0</v>
      </c>
      <c r="CV176" s="8">
        <f t="shared" si="469"/>
        <v>0</v>
      </c>
      <c r="CW176" s="8">
        <f t="shared" si="469"/>
        <v>0</v>
      </c>
      <c r="CX176" s="8">
        <f t="shared" si="469"/>
        <v>0</v>
      </c>
      <c r="CY176" s="8">
        <f t="shared" si="469"/>
        <v>0</v>
      </c>
      <c r="CZ176" s="8">
        <f t="shared" si="469"/>
        <v>0</v>
      </c>
      <c r="DA176" s="8">
        <f t="shared" si="469"/>
        <v>0</v>
      </c>
      <c r="DB176" s="8">
        <f t="shared" si="469"/>
        <v>0</v>
      </c>
      <c r="DC176" s="8">
        <f t="shared" si="469"/>
        <v>0</v>
      </c>
      <c r="DD176" s="8">
        <f t="shared" si="469"/>
        <v>0</v>
      </c>
      <c r="DE176" s="8">
        <f t="shared" si="469"/>
        <v>1</v>
      </c>
      <c r="DF176" s="8">
        <f t="shared" si="469"/>
        <v>1</v>
      </c>
      <c r="DG176" s="8">
        <f t="shared" si="469"/>
        <v>1</v>
      </c>
      <c r="DH176" s="8">
        <f t="shared" si="469"/>
        <v>1</v>
      </c>
      <c r="DI176" s="8">
        <f t="shared" si="469"/>
        <v>1</v>
      </c>
      <c r="DJ176" s="8">
        <f t="shared" si="469"/>
        <v>1</v>
      </c>
      <c r="DK176" s="8">
        <f t="shared" si="469"/>
        <v>1</v>
      </c>
      <c r="DL176" s="8">
        <f t="shared" si="469"/>
        <v>1</v>
      </c>
      <c r="DM176" s="8">
        <f t="shared" si="469"/>
        <v>1</v>
      </c>
      <c r="DN176" s="8">
        <f t="shared" si="469"/>
        <v>1</v>
      </c>
      <c r="DO176" s="8">
        <f t="shared" si="469"/>
        <v>1</v>
      </c>
      <c r="DP176" s="8">
        <f t="shared" si="469"/>
        <v>1</v>
      </c>
      <c r="DQ176" s="8">
        <f t="shared" si="469"/>
        <v>1</v>
      </c>
      <c r="DR176" s="8">
        <f t="shared" si="469"/>
        <v>1</v>
      </c>
      <c r="DS176" s="8">
        <f t="shared" si="469"/>
        <v>1</v>
      </c>
      <c r="DT176" s="8">
        <f t="shared" si="469"/>
        <v>1</v>
      </c>
      <c r="DU176" s="8">
        <f t="shared" si="469"/>
        <v>1</v>
      </c>
      <c r="DV176" s="8">
        <f t="shared" si="469"/>
        <v>1</v>
      </c>
      <c r="DW176" s="8">
        <f t="shared" si="469"/>
        <v>1</v>
      </c>
      <c r="DX176" s="8">
        <f t="shared" si="469"/>
        <v>1</v>
      </c>
      <c r="DY176" s="8">
        <f t="shared" si="469"/>
        <v>1</v>
      </c>
      <c r="DZ176" s="8">
        <f t="shared" si="469"/>
        <v>1</v>
      </c>
      <c r="EA176" s="8">
        <f t="shared" si="469"/>
        <v>1</v>
      </c>
      <c r="EB176" s="8">
        <f t="shared" ref="EB176:GM176" si="470">IF(AND(EB107&lt;300,EB107&gt;-300),1,0)</f>
        <v>1</v>
      </c>
      <c r="EC176" s="8">
        <f t="shared" si="470"/>
        <v>1</v>
      </c>
      <c r="ED176" s="8">
        <f t="shared" si="470"/>
        <v>1</v>
      </c>
      <c r="EE176" s="8">
        <f t="shared" si="470"/>
        <v>1</v>
      </c>
      <c r="EF176" s="8">
        <f t="shared" si="470"/>
        <v>1</v>
      </c>
      <c r="EG176" s="8">
        <f t="shared" si="470"/>
        <v>1</v>
      </c>
      <c r="EH176" s="8">
        <f t="shared" si="470"/>
        <v>1</v>
      </c>
      <c r="EI176" s="8">
        <f t="shared" si="470"/>
        <v>1</v>
      </c>
      <c r="EJ176" s="8">
        <f t="shared" si="470"/>
        <v>1</v>
      </c>
      <c r="EK176" s="8">
        <f t="shared" si="470"/>
        <v>1</v>
      </c>
      <c r="EL176" s="8">
        <f t="shared" si="470"/>
        <v>1</v>
      </c>
      <c r="EM176" s="8">
        <f t="shared" si="470"/>
        <v>1</v>
      </c>
      <c r="EN176" s="8">
        <f t="shared" si="470"/>
        <v>1</v>
      </c>
      <c r="EO176" s="8">
        <f t="shared" si="470"/>
        <v>1</v>
      </c>
      <c r="EP176" s="8">
        <f t="shared" si="470"/>
        <v>1</v>
      </c>
      <c r="EQ176" s="8">
        <f t="shared" si="470"/>
        <v>1</v>
      </c>
      <c r="ER176" s="8">
        <f t="shared" si="470"/>
        <v>1</v>
      </c>
      <c r="ES176" s="8">
        <f t="shared" si="470"/>
        <v>1</v>
      </c>
      <c r="ET176" s="8">
        <f t="shared" si="470"/>
        <v>1</v>
      </c>
      <c r="EU176" s="8">
        <f t="shared" si="470"/>
        <v>1</v>
      </c>
      <c r="EV176" s="8">
        <f t="shared" si="470"/>
        <v>1</v>
      </c>
      <c r="EW176" s="8">
        <f t="shared" si="470"/>
        <v>1</v>
      </c>
      <c r="EX176" s="8">
        <f t="shared" si="470"/>
        <v>1</v>
      </c>
      <c r="EY176" s="8">
        <f t="shared" si="470"/>
        <v>1</v>
      </c>
      <c r="EZ176" s="8">
        <f t="shared" si="470"/>
        <v>1</v>
      </c>
      <c r="FA176" s="8">
        <f t="shared" si="470"/>
        <v>1</v>
      </c>
      <c r="FB176" s="8">
        <f t="shared" si="470"/>
        <v>1</v>
      </c>
      <c r="FC176" s="8">
        <f t="shared" si="470"/>
        <v>1</v>
      </c>
      <c r="FD176" s="8">
        <f t="shared" si="470"/>
        <v>1</v>
      </c>
      <c r="FE176" s="8">
        <f t="shared" si="470"/>
        <v>1</v>
      </c>
      <c r="FF176" s="8">
        <f t="shared" si="470"/>
        <v>1</v>
      </c>
      <c r="FG176" s="8">
        <f t="shared" si="470"/>
        <v>1</v>
      </c>
      <c r="FH176" s="8">
        <f t="shared" si="470"/>
        <v>1</v>
      </c>
      <c r="FI176" s="8">
        <f t="shared" si="470"/>
        <v>1</v>
      </c>
      <c r="FJ176" s="8">
        <f t="shared" si="470"/>
        <v>1</v>
      </c>
      <c r="FK176" s="8">
        <f t="shared" si="470"/>
        <v>1</v>
      </c>
      <c r="FL176" s="8">
        <f t="shared" si="470"/>
        <v>1</v>
      </c>
      <c r="FM176" s="8">
        <f t="shared" si="470"/>
        <v>1</v>
      </c>
      <c r="FN176" s="8">
        <f t="shared" si="470"/>
        <v>1</v>
      </c>
      <c r="FO176" s="8">
        <f t="shared" si="470"/>
        <v>1</v>
      </c>
      <c r="FP176" s="8">
        <f t="shared" si="470"/>
        <v>1</v>
      </c>
      <c r="FQ176" s="8">
        <f t="shared" si="470"/>
        <v>1</v>
      </c>
      <c r="FR176" s="8">
        <f t="shared" si="470"/>
        <v>1</v>
      </c>
      <c r="FS176" s="8">
        <f t="shared" si="470"/>
        <v>1</v>
      </c>
      <c r="FT176" s="8">
        <f t="shared" si="470"/>
        <v>1</v>
      </c>
      <c r="FU176" s="8">
        <f t="shared" si="470"/>
        <v>1</v>
      </c>
      <c r="FV176" s="8">
        <f t="shared" si="470"/>
        <v>1</v>
      </c>
      <c r="FW176" s="8">
        <f t="shared" si="470"/>
        <v>1</v>
      </c>
      <c r="FX176" s="8">
        <f t="shared" si="470"/>
        <v>1</v>
      </c>
      <c r="FY176" s="8">
        <f t="shared" si="470"/>
        <v>1</v>
      </c>
      <c r="FZ176" s="8">
        <f t="shared" si="470"/>
        <v>1</v>
      </c>
      <c r="GA176" s="8">
        <f t="shared" si="470"/>
        <v>1</v>
      </c>
      <c r="GB176" s="8">
        <f t="shared" si="470"/>
        <v>1</v>
      </c>
      <c r="GC176" s="8">
        <f t="shared" si="470"/>
        <v>1</v>
      </c>
      <c r="GD176" s="8">
        <f t="shared" si="470"/>
        <v>1</v>
      </c>
      <c r="GE176" s="8">
        <f t="shared" si="470"/>
        <v>1</v>
      </c>
      <c r="GF176" s="8">
        <f t="shared" si="470"/>
        <v>1</v>
      </c>
      <c r="GG176" s="8">
        <f t="shared" si="470"/>
        <v>1</v>
      </c>
      <c r="GH176" s="8">
        <f t="shared" si="470"/>
        <v>1</v>
      </c>
      <c r="GI176" s="8">
        <f t="shared" si="470"/>
        <v>1</v>
      </c>
      <c r="GJ176" s="8">
        <f t="shared" si="470"/>
        <v>1</v>
      </c>
      <c r="GK176" s="8">
        <f t="shared" si="470"/>
        <v>1</v>
      </c>
      <c r="GL176" s="8">
        <f t="shared" si="470"/>
        <v>1</v>
      </c>
      <c r="GM176" s="8">
        <f t="shared" si="470"/>
        <v>1</v>
      </c>
      <c r="GN176" s="8">
        <f t="shared" ref="GN176:IR176" si="471">IF(AND(GN107&lt;300,GN107&gt;-300),1,0)</f>
        <v>1</v>
      </c>
      <c r="GO176" s="8">
        <f t="shared" si="471"/>
        <v>1</v>
      </c>
      <c r="GP176" s="8">
        <f t="shared" si="471"/>
        <v>1</v>
      </c>
      <c r="GQ176" s="8">
        <f t="shared" si="471"/>
        <v>1</v>
      </c>
      <c r="GR176" s="8">
        <f t="shared" si="471"/>
        <v>1</v>
      </c>
      <c r="GS176" s="8">
        <f t="shared" si="471"/>
        <v>1</v>
      </c>
      <c r="GT176" s="8">
        <f t="shared" si="471"/>
        <v>1</v>
      </c>
      <c r="GU176" s="8">
        <f t="shared" si="471"/>
        <v>1</v>
      </c>
      <c r="GV176" s="8">
        <f t="shared" si="471"/>
        <v>1</v>
      </c>
      <c r="GW176" s="8">
        <f t="shared" si="471"/>
        <v>1</v>
      </c>
      <c r="GX176" s="8">
        <f t="shared" si="471"/>
        <v>1</v>
      </c>
      <c r="GY176" s="8">
        <f t="shared" si="471"/>
        <v>1</v>
      </c>
      <c r="GZ176" s="8">
        <f t="shared" si="471"/>
        <v>1</v>
      </c>
      <c r="HA176" s="8">
        <f t="shared" si="471"/>
        <v>1</v>
      </c>
      <c r="HB176" s="8">
        <f t="shared" si="471"/>
        <v>1</v>
      </c>
      <c r="HC176" s="8">
        <f t="shared" si="471"/>
        <v>1</v>
      </c>
      <c r="HD176" s="8">
        <f t="shared" si="471"/>
        <v>1</v>
      </c>
      <c r="HE176" s="8">
        <f t="shared" si="471"/>
        <v>1</v>
      </c>
      <c r="HF176" s="8">
        <f t="shared" si="471"/>
        <v>1</v>
      </c>
      <c r="HG176" s="8">
        <f t="shared" si="471"/>
        <v>1</v>
      </c>
      <c r="HH176" s="8">
        <f t="shared" si="471"/>
        <v>1</v>
      </c>
      <c r="HI176" s="8">
        <f t="shared" si="471"/>
        <v>1</v>
      </c>
      <c r="HJ176" s="8">
        <f t="shared" si="471"/>
        <v>1</v>
      </c>
      <c r="HK176" s="8">
        <f t="shared" si="471"/>
        <v>1</v>
      </c>
      <c r="HL176" s="8">
        <f t="shared" si="471"/>
        <v>1</v>
      </c>
      <c r="HM176" s="8">
        <f t="shared" si="471"/>
        <v>1</v>
      </c>
      <c r="HN176" s="8">
        <f t="shared" si="471"/>
        <v>1</v>
      </c>
      <c r="HO176" s="8">
        <f t="shared" si="471"/>
        <v>1</v>
      </c>
      <c r="HP176" s="8">
        <f t="shared" si="471"/>
        <v>1</v>
      </c>
      <c r="HQ176" s="8">
        <f t="shared" si="471"/>
        <v>1</v>
      </c>
      <c r="HR176" s="8">
        <f t="shared" si="471"/>
        <v>1</v>
      </c>
      <c r="HS176" s="8">
        <f t="shared" si="471"/>
        <v>1</v>
      </c>
      <c r="HT176" s="8">
        <f t="shared" si="471"/>
        <v>1</v>
      </c>
      <c r="HU176" s="8">
        <f t="shared" si="471"/>
        <v>1</v>
      </c>
      <c r="HV176" s="8">
        <f t="shared" si="471"/>
        <v>1</v>
      </c>
      <c r="HW176" s="8">
        <f t="shared" si="471"/>
        <v>1</v>
      </c>
      <c r="HX176" s="8">
        <f t="shared" si="471"/>
        <v>1</v>
      </c>
      <c r="HY176" s="8">
        <f t="shared" si="471"/>
        <v>1</v>
      </c>
      <c r="HZ176" s="8">
        <f t="shared" si="471"/>
        <v>1</v>
      </c>
      <c r="IA176" s="8">
        <f t="shared" si="471"/>
        <v>1</v>
      </c>
      <c r="IB176" s="8">
        <f t="shared" si="471"/>
        <v>1</v>
      </c>
      <c r="IC176" s="8">
        <f t="shared" si="471"/>
        <v>1</v>
      </c>
      <c r="ID176" s="8">
        <f t="shared" si="471"/>
        <v>1</v>
      </c>
      <c r="IE176" s="8">
        <f t="shared" si="471"/>
        <v>1</v>
      </c>
      <c r="IF176" s="8">
        <f t="shared" si="471"/>
        <v>1</v>
      </c>
      <c r="IG176" s="8">
        <f t="shared" si="471"/>
        <v>1</v>
      </c>
      <c r="IH176" s="8">
        <f t="shared" si="471"/>
        <v>1</v>
      </c>
      <c r="II176" s="8">
        <f t="shared" si="471"/>
        <v>1</v>
      </c>
      <c r="IJ176" s="8">
        <f t="shared" si="471"/>
        <v>1</v>
      </c>
      <c r="IK176" s="8">
        <f t="shared" si="471"/>
        <v>1</v>
      </c>
      <c r="IL176" s="8">
        <f t="shared" si="471"/>
        <v>1</v>
      </c>
      <c r="IM176" s="8">
        <f t="shared" si="471"/>
        <v>1</v>
      </c>
      <c r="IN176" s="8">
        <f t="shared" si="471"/>
        <v>1</v>
      </c>
      <c r="IO176" s="8">
        <f t="shared" si="471"/>
        <v>1</v>
      </c>
      <c r="IP176" s="8">
        <f t="shared" si="471"/>
        <v>1</v>
      </c>
      <c r="IQ176" s="8">
        <f t="shared" si="471"/>
        <v>1</v>
      </c>
      <c r="IR176" s="8">
        <f t="shared" si="471"/>
        <v>1</v>
      </c>
    </row>
    <row r="177" spans="1:252" s="7" customFormat="1" hidden="1" x14ac:dyDescent="0.25">
      <c r="A177" s="164"/>
      <c r="B177" s="8"/>
      <c r="C177" s="8">
        <f>IF(OR(C173=0,C174=0,C175=0,C176=0),0,1)</f>
        <v>0</v>
      </c>
      <c r="D177" s="8">
        <f t="shared" ref="D177:BO177" si="472">IF(OR(D173=0,D174=0,D175=0,D176=0),0,1)</f>
        <v>0</v>
      </c>
      <c r="E177" s="8">
        <f t="shared" si="472"/>
        <v>0</v>
      </c>
      <c r="F177" s="8">
        <f t="shared" si="472"/>
        <v>0</v>
      </c>
      <c r="G177" s="8">
        <f t="shared" si="472"/>
        <v>0</v>
      </c>
      <c r="H177" s="8">
        <f t="shared" si="472"/>
        <v>0</v>
      </c>
      <c r="I177" s="8">
        <f t="shared" si="472"/>
        <v>0</v>
      </c>
      <c r="J177" s="8">
        <f t="shared" si="472"/>
        <v>0</v>
      </c>
      <c r="K177" s="8">
        <f t="shared" si="472"/>
        <v>0</v>
      </c>
      <c r="L177" s="8">
        <f t="shared" si="472"/>
        <v>0</v>
      </c>
      <c r="M177" s="8">
        <f t="shared" si="472"/>
        <v>0</v>
      </c>
      <c r="N177" s="8">
        <f t="shared" si="472"/>
        <v>0</v>
      </c>
      <c r="O177" s="8">
        <f t="shared" si="472"/>
        <v>0</v>
      </c>
      <c r="P177" s="8">
        <f t="shared" si="472"/>
        <v>0</v>
      </c>
      <c r="Q177" s="8">
        <f t="shared" si="472"/>
        <v>0</v>
      </c>
      <c r="R177" s="8">
        <f t="shared" si="472"/>
        <v>0</v>
      </c>
      <c r="S177" s="8">
        <f t="shared" si="472"/>
        <v>0</v>
      </c>
      <c r="T177" s="8">
        <f t="shared" si="472"/>
        <v>0</v>
      </c>
      <c r="U177" s="8">
        <f t="shared" si="472"/>
        <v>0</v>
      </c>
      <c r="V177" s="8">
        <f t="shared" si="472"/>
        <v>0</v>
      </c>
      <c r="W177" s="8">
        <f t="shared" si="472"/>
        <v>0</v>
      </c>
      <c r="X177" s="8">
        <f t="shared" si="472"/>
        <v>0</v>
      </c>
      <c r="Y177" s="8">
        <f t="shared" si="472"/>
        <v>0</v>
      </c>
      <c r="Z177" s="8">
        <f t="shared" si="472"/>
        <v>0</v>
      </c>
      <c r="AA177" s="8">
        <f t="shared" si="472"/>
        <v>0</v>
      </c>
      <c r="AB177" s="8">
        <f t="shared" si="472"/>
        <v>0</v>
      </c>
      <c r="AC177" s="8">
        <f t="shared" si="472"/>
        <v>0</v>
      </c>
      <c r="AD177" s="8">
        <f t="shared" si="472"/>
        <v>0</v>
      </c>
      <c r="AE177" s="8">
        <f t="shared" si="472"/>
        <v>0</v>
      </c>
      <c r="AF177" s="8">
        <f t="shared" si="472"/>
        <v>0</v>
      </c>
      <c r="AG177" s="8">
        <f t="shared" si="472"/>
        <v>0</v>
      </c>
      <c r="AH177" s="8">
        <f t="shared" si="472"/>
        <v>0</v>
      </c>
      <c r="AI177" s="8">
        <f t="shared" si="472"/>
        <v>0</v>
      </c>
      <c r="AJ177" s="8">
        <f t="shared" si="472"/>
        <v>0</v>
      </c>
      <c r="AK177" s="8">
        <f t="shared" si="472"/>
        <v>0</v>
      </c>
      <c r="AL177" s="8">
        <f t="shared" si="472"/>
        <v>0</v>
      </c>
      <c r="AM177" s="8">
        <f t="shared" si="472"/>
        <v>0</v>
      </c>
      <c r="AN177" s="8">
        <f t="shared" si="472"/>
        <v>0</v>
      </c>
      <c r="AO177" s="8">
        <f t="shared" si="472"/>
        <v>0</v>
      </c>
      <c r="AP177" s="8">
        <f t="shared" si="472"/>
        <v>0</v>
      </c>
      <c r="AQ177" s="8">
        <f t="shared" si="472"/>
        <v>0</v>
      </c>
      <c r="AR177" s="8">
        <f t="shared" si="472"/>
        <v>0</v>
      </c>
      <c r="AS177" s="8">
        <f t="shared" si="472"/>
        <v>0</v>
      </c>
      <c r="AT177" s="8">
        <f t="shared" si="472"/>
        <v>0</v>
      </c>
      <c r="AU177" s="8">
        <f t="shared" si="472"/>
        <v>0</v>
      </c>
      <c r="AV177" s="8">
        <f t="shared" si="472"/>
        <v>0</v>
      </c>
      <c r="AW177" s="8">
        <f t="shared" si="472"/>
        <v>0</v>
      </c>
      <c r="AX177" s="8">
        <f t="shared" si="472"/>
        <v>0</v>
      </c>
      <c r="AY177" s="8">
        <f t="shared" si="472"/>
        <v>0</v>
      </c>
      <c r="AZ177" s="8">
        <f t="shared" si="472"/>
        <v>0</v>
      </c>
      <c r="BA177" s="8">
        <f t="shared" si="472"/>
        <v>0</v>
      </c>
      <c r="BB177" s="8">
        <f t="shared" si="472"/>
        <v>0</v>
      </c>
      <c r="BC177" s="8">
        <f t="shared" si="472"/>
        <v>0</v>
      </c>
      <c r="BD177" s="8">
        <f t="shared" si="472"/>
        <v>0</v>
      </c>
      <c r="BE177" s="8">
        <f t="shared" si="472"/>
        <v>0</v>
      </c>
      <c r="BF177" s="8">
        <f t="shared" si="472"/>
        <v>0</v>
      </c>
      <c r="BG177" s="8">
        <f t="shared" si="472"/>
        <v>0</v>
      </c>
      <c r="BH177" s="8">
        <f t="shared" si="472"/>
        <v>0</v>
      </c>
      <c r="BI177" s="8">
        <f t="shared" si="472"/>
        <v>0</v>
      </c>
      <c r="BJ177" s="8">
        <f t="shared" si="472"/>
        <v>0</v>
      </c>
      <c r="BK177" s="8">
        <f t="shared" si="472"/>
        <v>0</v>
      </c>
      <c r="BL177" s="8">
        <f t="shared" si="472"/>
        <v>0</v>
      </c>
      <c r="BM177" s="8">
        <f t="shared" si="472"/>
        <v>0</v>
      </c>
      <c r="BN177" s="8">
        <f t="shared" si="472"/>
        <v>0</v>
      </c>
      <c r="BO177" s="8">
        <f t="shared" si="472"/>
        <v>0</v>
      </c>
      <c r="BP177" s="8">
        <f t="shared" ref="BP177:CX177" si="473">IF(OR(BP173=0,BP174=0,BP175=0,BP176=0),0,1)</f>
        <v>0</v>
      </c>
      <c r="BQ177" s="8">
        <f t="shared" si="473"/>
        <v>0</v>
      </c>
      <c r="BR177" s="8">
        <f t="shared" si="473"/>
        <v>0</v>
      </c>
      <c r="BS177" s="8">
        <f t="shared" si="473"/>
        <v>0</v>
      </c>
      <c r="BT177" s="8">
        <f t="shared" si="473"/>
        <v>0</v>
      </c>
      <c r="BU177" s="8">
        <f t="shared" si="473"/>
        <v>0</v>
      </c>
      <c r="BV177" s="8">
        <f t="shared" si="473"/>
        <v>0</v>
      </c>
      <c r="BW177" s="8">
        <f t="shared" si="473"/>
        <v>0</v>
      </c>
      <c r="BX177" s="8">
        <f t="shared" si="473"/>
        <v>0</v>
      </c>
      <c r="BY177" s="8">
        <f t="shared" si="473"/>
        <v>0</v>
      </c>
      <c r="BZ177" s="8">
        <f t="shared" si="473"/>
        <v>0</v>
      </c>
      <c r="CA177" s="8">
        <f t="shared" si="473"/>
        <v>0</v>
      </c>
      <c r="CB177" s="8">
        <f t="shared" si="473"/>
        <v>0</v>
      </c>
      <c r="CC177" s="8">
        <f t="shared" si="473"/>
        <v>0</v>
      </c>
      <c r="CD177" s="8">
        <f t="shared" si="473"/>
        <v>0</v>
      </c>
      <c r="CE177" s="8">
        <f t="shared" si="473"/>
        <v>0</v>
      </c>
      <c r="CF177" s="8">
        <f t="shared" si="473"/>
        <v>0</v>
      </c>
      <c r="CG177" s="8">
        <f t="shared" si="473"/>
        <v>0</v>
      </c>
      <c r="CH177" s="8">
        <f t="shared" si="473"/>
        <v>0</v>
      </c>
      <c r="CI177" s="8">
        <f t="shared" si="473"/>
        <v>0</v>
      </c>
      <c r="CJ177" s="8">
        <f t="shared" si="473"/>
        <v>0</v>
      </c>
      <c r="CK177" s="8">
        <f t="shared" si="473"/>
        <v>0</v>
      </c>
      <c r="CL177" s="8">
        <f t="shared" si="473"/>
        <v>0</v>
      </c>
      <c r="CM177" s="8">
        <f t="shared" si="473"/>
        <v>0</v>
      </c>
      <c r="CN177" s="8">
        <f t="shared" si="473"/>
        <v>0</v>
      </c>
      <c r="CO177" s="8">
        <f t="shared" si="473"/>
        <v>0</v>
      </c>
      <c r="CP177" s="8">
        <f t="shared" si="473"/>
        <v>0</v>
      </c>
      <c r="CQ177" s="8">
        <f t="shared" si="473"/>
        <v>0</v>
      </c>
      <c r="CR177" s="8">
        <f t="shared" si="473"/>
        <v>0</v>
      </c>
      <c r="CS177" s="8">
        <f t="shared" si="473"/>
        <v>0</v>
      </c>
      <c r="CT177" s="8">
        <f t="shared" si="473"/>
        <v>0</v>
      </c>
      <c r="CU177" s="8">
        <f t="shared" si="473"/>
        <v>0</v>
      </c>
      <c r="CV177" s="8">
        <f t="shared" si="473"/>
        <v>0</v>
      </c>
      <c r="CW177" s="8">
        <f t="shared" si="473"/>
        <v>0</v>
      </c>
      <c r="CX177" s="8">
        <f t="shared" si="473"/>
        <v>0</v>
      </c>
      <c r="CY177" s="8">
        <f t="shared" ref="CY177:ED177" si="474">IF(OR(CY173=0,CY174=0,CY175=0,CY176=0),0,1)</f>
        <v>0</v>
      </c>
      <c r="CZ177" s="8">
        <f t="shared" si="474"/>
        <v>0</v>
      </c>
      <c r="DA177" s="8">
        <f t="shared" si="474"/>
        <v>0</v>
      </c>
      <c r="DB177" s="8">
        <f t="shared" si="474"/>
        <v>0</v>
      </c>
      <c r="DC177" s="8">
        <f t="shared" si="474"/>
        <v>0</v>
      </c>
      <c r="DD177" s="8">
        <f t="shared" si="474"/>
        <v>0</v>
      </c>
      <c r="DE177" s="8">
        <f t="shared" si="474"/>
        <v>0</v>
      </c>
      <c r="DF177" s="8">
        <f t="shared" si="474"/>
        <v>0</v>
      </c>
      <c r="DG177" s="8">
        <f t="shared" si="474"/>
        <v>0</v>
      </c>
      <c r="DH177" s="8">
        <f t="shared" si="474"/>
        <v>0</v>
      </c>
      <c r="DI177" s="8">
        <f t="shared" si="474"/>
        <v>0</v>
      </c>
      <c r="DJ177" s="8">
        <f t="shared" si="474"/>
        <v>0</v>
      </c>
      <c r="DK177" s="8">
        <f t="shared" si="474"/>
        <v>0</v>
      </c>
      <c r="DL177" s="8">
        <f t="shared" si="474"/>
        <v>0</v>
      </c>
      <c r="DM177" s="8">
        <f t="shared" si="474"/>
        <v>0</v>
      </c>
      <c r="DN177" s="8">
        <f t="shared" si="474"/>
        <v>0</v>
      </c>
      <c r="DO177" s="8">
        <f t="shared" si="474"/>
        <v>0</v>
      </c>
      <c r="DP177" s="8">
        <f t="shared" si="474"/>
        <v>0</v>
      </c>
      <c r="DQ177" s="8">
        <f t="shared" si="474"/>
        <v>0</v>
      </c>
      <c r="DR177" s="8">
        <f t="shared" si="474"/>
        <v>0</v>
      </c>
      <c r="DS177" s="8">
        <f t="shared" si="474"/>
        <v>0</v>
      </c>
      <c r="DT177" s="8">
        <f t="shared" si="474"/>
        <v>0</v>
      </c>
      <c r="DU177" s="8">
        <f t="shared" si="474"/>
        <v>0</v>
      </c>
      <c r="DV177" s="8">
        <f t="shared" si="474"/>
        <v>0</v>
      </c>
      <c r="DW177" s="8">
        <f t="shared" si="474"/>
        <v>0</v>
      </c>
      <c r="DX177" s="8">
        <f t="shared" si="474"/>
        <v>0</v>
      </c>
      <c r="DY177" s="8">
        <f t="shared" si="474"/>
        <v>0</v>
      </c>
      <c r="DZ177" s="8">
        <f t="shared" si="474"/>
        <v>0</v>
      </c>
      <c r="EA177" s="8">
        <f t="shared" si="474"/>
        <v>0</v>
      </c>
      <c r="EB177" s="8">
        <f t="shared" si="474"/>
        <v>0</v>
      </c>
      <c r="EC177" s="8">
        <f t="shared" si="474"/>
        <v>0</v>
      </c>
      <c r="ED177" s="8">
        <f t="shared" si="474"/>
        <v>0</v>
      </c>
      <c r="EE177" s="8">
        <f t="shared" ref="EE177:FJ177" si="475">IF(OR(EE173=0,EE174=0,EE175=0,EE176=0),0,1)</f>
        <v>0</v>
      </c>
      <c r="EF177" s="8">
        <f t="shared" si="475"/>
        <v>0</v>
      </c>
      <c r="EG177" s="8">
        <f t="shared" si="475"/>
        <v>1</v>
      </c>
      <c r="EH177" s="8">
        <f t="shared" si="475"/>
        <v>1</v>
      </c>
      <c r="EI177" s="8">
        <f t="shared" si="475"/>
        <v>1</v>
      </c>
      <c r="EJ177" s="8">
        <f t="shared" si="475"/>
        <v>1</v>
      </c>
      <c r="EK177" s="8">
        <f t="shared" si="475"/>
        <v>1</v>
      </c>
      <c r="EL177" s="8">
        <f t="shared" si="475"/>
        <v>1</v>
      </c>
      <c r="EM177" s="8">
        <f t="shared" si="475"/>
        <v>1</v>
      </c>
      <c r="EN177" s="8">
        <f t="shared" si="475"/>
        <v>1</v>
      </c>
      <c r="EO177" s="8">
        <f t="shared" si="475"/>
        <v>1</v>
      </c>
      <c r="EP177" s="8">
        <f t="shared" si="475"/>
        <v>1</v>
      </c>
      <c r="EQ177" s="8">
        <f t="shared" si="475"/>
        <v>1</v>
      </c>
      <c r="ER177" s="8">
        <f t="shared" si="475"/>
        <v>1</v>
      </c>
      <c r="ES177" s="8">
        <f t="shared" si="475"/>
        <v>1</v>
      </c>
      <c r="ET177" s="8">
        <f t="shared" si="475"/>
        <v>1</v>
      </c>
      <c r="EU177" s="8">
        <f t="shared" si="475"/>
        <v>1</v>
      </c>
      <c r="EV177" s="8">
        <f t="shared" si="475"/>
        <v>1</v>
      </c>
      <c r="EW177" s="8">
        <f t="shared" si="475"/>
        <v>1</v>
      </c>
      <c r="EX177" s="8">
        <f t="shared" si="475"/>
        <v>1</v>
      </c>
      <c r="EY177" s="8">
        <f t="shared" si="475"/>
        <v>1</v>
      </c>
      <c r="EZ177" s="8">
        <f t="shared" si="475"/>
        <v>1</v>
      </c>
      <c r="FA177" s="8">
        <f t="shared" si="475"/>
        <v>1</v>
      </c>
      <c r="FB177" s="8">
        <f t="shared" si="475"/>
        <v>1</v>
      </c>
      <c r="FC177" s="8">
        <f t="shared" si="475"/>
        <v>1</v>
      </c>
      <c r="FD177" s="8">
        <f t="shared" si="475"/>
        <v>1</v>
      </c>
      <c r="FE177" s="8">
        <f t="shared" si="475"/>
        <v>1</v>
      </c>
      <c r="FF177" s="8">
        <f t="shared" si="475"/>
        <v>1</v>
      </c>
      <c r="FG177" s="8">
        <f t="shared" si="475"/>
        <v>1</v>
      </c>
      <c r="FH177" s="8">
        <f t="shared" si="475"/>
        <v>1</v>
      </c>
      <c r="FI177" s="8">
        <f t="shared" si="475"/>
        <v>1</v>
      </c>
      <c r="FJ177" s="8">
        <f t="shared" si="475"/>
        <v>1</v>
      </c>
      <c r="FK177" s="8">
        <f t="shared" ref="FK177:GP177" si="476">IF(OR(FK173=0,FK174=0,FK175=0,FK176=0),0,1)</f>
        <v>1</v>
      </c>
      <c r="FL177" s="8">
        <f t="shared" si="476"/>
        <v>1</v>
      </c>
      <c r="FM177" s="8">
        <f t="shared" si="476"/>
        <v>1</v>
      </c>
      <c r="FN177" s="8">
        <f t="shared" si="476"/>
        <v>1</v>
      </c>
      <c r="FO177" s="8">
        <f t="shared" si="476"/>
        <v>1</v>
      </c>
      <c r="FP177" s="8">
        <f t="shared" si="476"/>
        <v>1</v>
      </c>
      <c r="FQ177" s="8">
        <f t="shared" si="476"/>
        <v>1</v>
      </c>
      <c r="FR177" s="8">
        <f t="shared" si="476"/>
        <v>1</v>
      </c>
      <c r="FS177" s="8">
        <f t="shared" si="476"/>
        <v>1</v>
      </c>
      <c r="FT177" s="8">
        <f t="shared" si="476"/>
        <v>1</v>
      </c>
      <c r="FU177" s="8">
        <f t="shared" si="476"/>
        <v>1</v>
      </c>
      <c r="FV177" s="8">
        <f t="shared" si="476"/>
        <v>1</v>
      </c>
      <c r="FW177" s="8">
        <f t="shared" si="476"/>
        <v>1</v>
      </c>
      <c r="FX177" s="8">
        <f t="shared" si="476"/>
        <v>1</v>
      </c>
      <c r="FY177" s="8">
        <f t="shared" si="476"/>
        <v>1</v>
      </c>
      <c r="FZ177" s="8">
        <f t="shared" si="476"/>
        <v>1</v>
      </c>
      <c r="GA177" s="8">
        <f t="shared" si="476"/>
        <v>1</v>
      </c>
      <c r="GB177" s="8">
        <f t="shared" si="476"/>
        <v>1</v>
      </c>
      <c r="GC177" s="8">
        <f t="shared" si="476"/>
        <v>1</v>
      </c>
      <c r="GD177" s="8">
        <f t="shared" si="476"/>
        <v>1</v>
      </c>
      <c r="GE177" s="8">
        <f t="shared" si="476"/>
        <v>1</v>
      </c>
      <c r="GF177" s="8">
        <f t="shared" si="476"/>
        <v>1</v>
      </c>
      <c r="GG177" s="8">
        <f t="shared" si="476"/>
        <v>1</v>
      </c>
      <c r="GH177" s="8">
        <f t="shared" si="476"/>
        <v>1</v>
      </c>
      <c r="GI177" s="8">
        <f t="shared" si="476"/>
        <v>1</v>
      </c>
      <c r="GJ177" s="8">
        <f t="shared" si="476"/>
        <v>1</v>
      </c>
      <c r="GK177" s="8">
        <f t="shared" si="476"/>
        <v>1</v>
      </c>
      <c r="GL177" s="8">
        <f t="shared" si="476"/>
        <v>1</v>
      </c>
      <c r="GM177" s="8">
        <f t="shared" si="476"/>
        <v>1</v>
      </c>
      <c r="GN177" s="8">
        <f t="shared" si="476"/>
        <v>1</v>
      </c>
      <c r="GO177" s="8">
        <f t="shared" si="476"/>
        <v>1</v>
      </c>
      <c r="GP177" s="8">
        <f t="shared" si="476"/>
        <v>1</v>
      </c>
      <c r="GQ177" s="8">
        <f t="shared" ref="GQ177:HV177" si="477">IF(OR(GQ173=0,GQ174=0,GQ175=0,GQ176=0),0,1)</f>
        <v>1</v>
      </c>
      <c r="GR177" s="8">
        <f t="shared" si="477"/>
        <v>1</v>
      </c>
      <c r="GS177" s="8">
        <f t="shared" si="477"/>
        <v>1</v>
      </c>
      <c r="GT177" s="8">
        <f t="shared" si="477"/>
        <v>1</v>
      </c>
      <c r="GU177" s="8">
        <f t="shared" si="477"/>
        <v>1</v>
      </c>
      <c r="GV177" s="8">
        <f t="shared" si="477"/>
        <v>1</v>
      </c>
      <c r="GW177" s="8">
        <f t="shared" si="477"/>
        <v>1</v>
      </c>
      <c r="GX177" s="8">
        <f t="shared" si="477"/>
        <v>1</v>
      </c>
      <c r="GY177" s="8">
        <f t="shared" si="477"/>
        <v>1</v>
      </c>
      <c r="GZ177" s="8">
        <f t="shared" si="477"/>
        <v>1</v>
      </c>
      <c r="HA177" s="8">
        <f t="shared" si="477"/>
        <v>1</v>
      </c>
      <c r="HB177" s="8">
        <f t="shared" si="477"/>
        <v>1</v>
      </c>
      <c r="HC177" s="8">
        <f t="shared" si="477"/>
        <v>1</v>
      </c>
      <c r="HD177" s="8">
        <f t="shared" si="477"/>
        <v>1</v>
      </c>
      <c r="HE177" s="8">
        <f t="shared" si="477"/>
        <v>1</v>
      </c>
      <c r="HF177" s="8">
        <f t="shared" si="477"/>
        <v>1</v>
      </c>
      <c r="HG177" s="8">
        <f t="shared" si="477"/>
        <v>1</v>
      </c>
      <c r="HH177" s="8">
        <f t="shared" si="477"/>
        <v>1</v>
      </c>
      <c r="HI177" s="8">
        <f t="shared" si="477"/>
        <v>1</v>
      </c>
      <c r="HJ177" s="8">
        <f t="shared" si="477"/>
        <v>1</v>
      </c>
      <c r="HK177" s="8">
        <f t="shared" si="477"/>
        <v>1</v>
      </c>
      <c r="HL177" s="8">
        <f t="shared" si="477"/>
        <v>1</v>
      </c>
      <c r="HM177" s="8">
        <f t="shared" si="477"/>
        <v>1</v>
      </c>
      <c r="HN177" s="8">
        <f t="shared" si="477"/>
        <v>1</v>
      </c>
      <c r="HO177" s="8">
        <f t="shared" si="477"/>
        <v>1</v>
      </c>
      <c r="HP177" s="8">
        <f t="shared" si="477"/>
        <v>1</v>
      </c>
      <c r="HQ177" s="8">
        <f t="shared" si="477"/>
        <v>1</v>
      </c>
      <c r="HR177" s="8">
        <f t="shared" si="477"/>
        <v>1</v>
      </c>
      <c r="HS177" s="8">
        <f t="shared" si="477"/>
        <v>1</v>
      </c>
      <c r="HT177" s="8">
        <f t="shared" si="477"/>
        <v>1</v>
      </c>
      <c r="HU177" s="8">
        <f t="shared" si="477"/>
        <v>1</v>
      </c>
      <c r="HV177" s="8">
        <f t="shared" si="477"/>
        <v>1</v>
      </c>
      <c r="HW177" s="8">
        <f t="shared" ref="HW177:IR177" si="478">IF(OR(HW173=0,HW174=0,HW175=0,HW176=0),0,1)</f>
        <v>1</v>
      </c>
      <c r="HX177" s="8">
        <f t="shared" si="478"/>
        <v>1</v>
      </c>
      <c r="HY177" s="8">
        <f t="shared" si="478"/>
        <v>1</v>
      </c>
      <c r="HZ177" s="8">
        <f t="shared" si="478"/>
        <v>1</v>
      </c>
      <c r="IA177" s="8">
        <f t="shared" si="478"/>
        <v>1</v>
      </c>
      <c r="IB177" s="8">
        <f t="shared" si="478"/>
        <v>1</v>
      </c>
      <c r="IC177" s="8">
        <f t="shared" si="478"/>
        <v>1</v>
      </c>
      <c r="ID177" s="8">
        <f t="shared" si="478"/>
        <v>1</v>
      </c>
      <c r="IE177" s="8">
        <f t="shared" si="478"/>
        <v>1</v>
      </c>
      <c r="IF177" s="8">
        <f t="shared" si="478"/>
        <v>1</v>
      </c>
      <c r="IG177" s="8">
        <f t="shared" si="478"/>
        <v>1</v>
      </c>
      <c r="IH177" s="8">
        <f t="shared" si="478"/>
        <v>1</v>
      </c>
      <c r="II177" s="8">
        <f t="shared" si="478"/>
        <v>1</v>
      </c>
      <c r="IJ177" s="8">
        <f t="shared" si="478"/>
        <v>1</v>
      </c>
      <c r="IK177" s="8">
        <f t="shared" si="478"/>
        <v>1</v>
      </c>
      <c r="IL177" s="8">
        <f t="shared" si="478"/>
        <v>1</v>
      </c>
      <c r="IM177" s="8">
        <f t="shared" si="478"/>
        <v>1</v>
      </c>
      <c r="IN177" s="8">
        <f t="shared" si="478"/>
        <v>1</v>
      </c>
      <c r="IO177" s="8">
        <f t="shared" si="478"/>
        <v>1</v>
      </c>
      <c r="IP177" s="8">
        <f t="shared" si="478"/>
        <v>1</v>
      </c>
      <c r="IQ177" s="8">
        <f t="shared" si="478"/>
        <v>1</v>
      </c>
      <c r="IR177" s="163">
        <f t="shared" si="478"/>
        <v>1</v>
      </c>
    </row>
    <row r="178" spans="1:252" s="7" customFormat="1" hidden="1" x14ac:dyDescent="0.25">
      <c r="A178" s="164"/>
      <c r="B178" s="8"/>
      <c r="C178" s="8">
        <f>IF(B178=1,1,C177)</f>
        <v>0</v>
      </c>
      <c r="D178" s="8">
        <f t="shared" ref="D178:BO178" si="479">IF(C178=1,1,D177)</f>
        <v>0</v>
      </c>
      <c r="E178" s="8">
        <f t="shared" si="479"/>
        <v>0</v>
      </c>
      <c r="F178" s="8">
        <f t="shared" si="479"/>
        <v>0</v>
      </c>
      <c r="G178" s="8">
        <f t="shared" si="479"/>
        <v>0</v>
      </c>
      <c r="H178" s="8">
        <f t="shared" si="479"/>
        <v>0</v>
      </c>
      <c r="I178" s="8">
        <f t="shared" si="479"/>
        <v>0</v>
      </c>
      <c r="J178" s="8">
        <f t="shared" si="479"/>
        <v>0</v>
      </c>
      <c r="K178" s="8">
        <f t="shared" si="479"/>
        <v>0</v>
      </c>
      <c r="L178" s="8">
        <f t="shared" si="479"/>
        <v>0</v>
      </c>
      <c r="M178" s="8">
        <f t="shared" si="479"/>
        <v>0</v>
      </c>
      <c r="N178" s="8">
        <f t="shared" si="479"/>
        <v>0</v>
      </c>
      <c r="O178" s="8">
        <f t="shared" si="479"/>
        <v>0</v>
      </c>
      <c r="P178" s="8">
        <f t="shared" si="479"/>
        <v>0</v>
      </c>
      <c r="Q178" s="8">
        <f t="shared" si="479"/>
        <v>0</v>
      </c>
      <c r="R178" s="8">
        <f t="shared" si="479"/>
        <v>0</v>
      </c>
      <c r="S178" s="8">
        <f t="shared" si="479"/>
        <v>0</v>
      </c>
      <c r="T178" s="8">
        <f t="shared" si="479"/>
        <v>0</v>
      </c>
      <c r="U178" s="8">
        <f t="shared" si="479"/>
        <v>0</v>
      </c>
      <c r="V178" s="8">
        <f t="shared" si="479"/>
        <v>0</v>
      </c>
      <c r="W178" s="8">
        <f t="shared" si="479"/>
        <v>0</v>
      </c>
      <c r="X178" s="8">
        <f t="shared" si="479"/>
        <v>0</v>
      </c>
      <c r="Y178" s="8">
        <f t="shared" si="479"/>
        <v>0</v>
      </c>
      <c r="Z178" s="8">
        <f t="shared" si="479"/>
        <v>0</v>
      </c>
      <c r="AA178" s="8">
        <f t="shared" si="479"/>
        <v>0</v>
      </c>
      <c r="AB178" s="8">
        <f t="shared" si="479"/>
        <v>0</v>
      </c>
      <c r="AC178" s="8">
        <f t="shared" si="479"/>
        <v>0</v>
      </c>
      <c r="AD178" s="8">
        <f t="shared" si="479"/>
        <v>0</v>
      </c>
      <c r="AE178" s="8">
        <f t="shared" si="479"/>
        <v>0</v>
      </c>
      <c r="AF178" s="8">
        <f t="shared" si="479"/>
        <v>0</v>
      </c>
      <c r="AG178" s="8">
        <f t="shared" si="479"/>
        <v>0</v>
      </c>
      <c r="AH178" s="8">
        <f t="shared" si="479"/>
        <v>0</v>
      </c>
      <c r="AI178" s="8">
        <f t="shared" si="479"/>
        <v>0</v>
      </c>
      <c r="AJ178" s="8">
        <f t="shared" si="479"/>
        <v>0</v>
      </c>
      <c r="AK178" s="8">
        <f t="shared" si="479"/>
        <v>0</v>
      </c>
      <c r="AL178" s="8">
        <f t="shared" si="479"/>
        <v>0</v>
      </c>
      <c r="AM178" s="8">
        <f t="shared" si="479"/>
        <v>0</v>
      </c>
      <c r="AN178" s="8">
        <f t="shared" si="479"/>
        <v>0</v>
      </c>
      <c r="AO178" s="8">
        <f t="shared" si="479"/>
        <v>0</v>
      </c>
      <c r="AP178" s="8">
        <f t="shared" si="479"/>
        <v>0</v>
      </c>
      <c r="AQ178" s="8">
        <f t="shared" si="479"/>
        <v>0</v>
      </c>
      <c r="AR178" s="8">
        <f t="shared" si="479"/>
        <v>0</v>
      </c>
      <c r="AS178" s="8">
        <f t="shared" si="479"/>
        <v>0</v>
      </c>
      <c r="AT178" s="8">
        <f t="shared" si="479"/>
        <v>0</v>
      </c>
      <c r="AU178" s="8">
        <f t="shared" si="479"/>
        <v>0</v>
      </c>
      <c r="AV178" s="8">
        <f t="shared" si="479"/>
        <v>0</v>
      </c>
      <c r="AW178" s="8">
        <f t="shared" si="479"/>
        <v>0</v>
      </c>
      <c r="AX178" s="8">
        <f t="shared" si="479"/>
        <v>0</v>
      </c>
      <c r="AY178" s="8">
        <f t="shared" si="479"/>
        <v>0</v>
      </c>
      <c r="AZ178" s="8">
        <f t="shared" si="479"/>
        <v>0</v>
      </c>
      <c r="BA178" s="8">
        <f t="shared" si="479"/>
        <v>0</v>
      </c>
      <c r="BB178" s="8">
        <f t="shared" si="479"/>
        <v>0</v>
      </c>
      <c r="BC178" s="8">
        <f t="shared" si="479"/>
        <v>0</v>
      </c>
      <c r="BD178" s="8">
        <f t="shared" si="479"/>
        <v>0</v>
      </c>
      <c r="BE178" s="8">
        <f t="shared" si="479"/>
        <v>0</v>
      </c>
      <c r="BF178" s="8">
        <f t="shared" si="479"/>
        <v>0</v>
      </c>
      <c r="BG178" s="8">
        <f t="shared" si="479"/>
        <v>0</v>
      </c>
      <c r="BH178" s="8">
        <f t="shared" si="479"/>
        <v>0</v>
      </c>
      <c r="BI178" s="8">
        <f t="shared" si="479"/>
        <v>0</v>
      </c>
      <c r="BJ178" s="8">
        <f t="shared" si="479"/>
        <v>0</v>
      </c>
      <c r="BK178" s="8">
        <f t="shared" si="479"/>
        <v>0</v>
      </c>
      <c r="BL178" s="8">
        <f t="shared" si="479"/>
        <v>0</v>
      </c>
      <c r="BM178" s="8">
        <f t="shared" si="479"/>
        <v>0</v>
      </c>
      <c r="BN178" s="8">
        <f t="shared" si="479"/>
        <v>0</v>
      </c>
      <c r="BO178" s="8">
        <f t="shared" si="479"/>
        <v>0</v>
      </c>
      <c r="BP178" s="8">
        <f t="shared" ref="BP178:CX178" si="480">IF(BO178=1,1,BP177)</f>
        <v>0</v>
      </c>
      <c r="BQ178" s="8">
        <f t="shared" si="480"/>
        <v>0</v>
      </c>
      <c r="BR178" s="8">
        <f t="shared" si="480"/>
        <v>0</v>
      </c>
      <c r="BS178" s="8">
        <f t="shared" si="480"/>
        <v>0</v>
      </c>
      <c r="BT178" s="8">
        <f t="shared" si="480"/>
        <v>0</v>
      </c>
      <c r="BU178" s="8">
        <f t="shared" si="480"/>
        <v>0</v>
      </c>
      <c r="BV178" s="8">
        <f t="shared" si="480"/>
        <v>0</v>
      </c>
      <c r="BW178" s="8">
        <f t="shared" si="480"/>
        <v>0</v>
      </c>
      <c r="BX178" s="8">
        <f t="shared" si="480"/>
        <v>0</v>
      </c>
      <c r="BY178" s="8">
        <f t="shared" si="480"/>
        <v>0</v>
      </c>
      <c r="BZ178" s="8">
        <f t="shared" si="480"/>
        <v>0</v>
      </c>
      <c r="CA178" s="8">
        <f t="shared" si="480"/>
        <v>0</v>
      </c>
      <c r="CB178" s="8">
        <f t="shared" si="480"/>
        <v>0</v>
      </c>
      <c r="CC178" s="8">
        <f t="shared" si="480"/>
        <v>0</v>
      </c>
      <c r="CD178" s="8">
        <f t="shared" si="480"/>
        <v>0</v>
      </c>
      <c r="CE178" s="8">
        <f t="shared" si="480"/>
        <v>0</v>
      </c>
      <c r="CF178" s="8">
        <f t="shared" si="480"/>
        <v>0</v>
      </c>
      <c r="CG178" s="8">
        <f t="shared" si="480"/>
        <v>0</v>
      </c>
      <c r="CH178" s="8">
        <f t="shared" si="480"/>
        <v>0</v>
      </c>
      <c r="CI178" s="8">
        <f t="shared" si="480"/>
        <v>0</v>
      </c>
      <c r="CJ178" s="8">
        <f t="shared" si="480"/>
        <v>0</v>
      </c>
      <c r="CK178" s="8">
        <f t="shared" si="480"/>
        <v>0</v>
      </c>
      <c r="CL178" s="8">
        <f t="shared" si="480"/>
        <v>0</v>
      </c>
      <c r="CM178" s="8">
        <f t="shared" si="480"/>
        <v>0</v>
      </c>
      <c r="CN178" s="8">
        <f t="shared" si="480"/>
        <v>0</v>
      </c>
      <c r="CO178" s="8">
        <f t="shared" si="480"/>
        <v>0</v>
      </c>
      <c r="CP178" s="8">
        <f t="shared" si="480"/>
        <v>0</v>
      </c>
      <c r="CQ178" s="8">
        <f t="shared" si="480"/>
        <v>0</v>
      </c>
      <c r="CR178" s="8">
        <f t="shared" si="480"/>
        <v>0</v>
      </c>
      <c r="CS178" s="8">
        <f t="shared" si="480"/>
        <v>0</v>
      </c>
      <c r="CT178" s="8">
        <f t="shared" si="480"/>
        <v>0</v>
      </c>
      <c r="CU178" s="8">
        <f t="shared" si="480"/>
        <v>0</v>
      </c>
      <c r="CV178" s="8">
        <f t="shared" si="480"/>
        <v>0</v>
      </c>
      <c r="CW178" s="8">
        <f t="shared" si="480"/>
        <v>0</v>
      </c>
      <c r="CX178" s="8">
        <f t="shared" si="480"/>
        <v>0</v>
      </c>
      <c r="CY178" s="8">
        <f t="shared" ref="CY178:ED178" si="481">IF(CX178=1,1,CY177)</f>
        <v>0</v>
      </c>
      <c r="CZ178" s="8">
        <f t="shared" si="481"/>
        <v>0</v>
      </c>
      <c r="DA178" s="8">
        <f t="shared" si="481"/>
        <v>0</v>
      </c>
      <c r="DB178" s="8">
        <f t="shared" si="481"/>
        <v>0</v>
      </c>
      <c r="DC178" s="8">
        <f t="shared" si="481"/>
        <v>0</v>
      </c>
      <c r="DD178" s="8">
        <f t="shared" si="481"/>
        <v>0</v>
      </c>
      <c r="DE178" s="8">
        <f t="shared" si="481"/>
        <v>0</v>
      </c>
      <c r="DF178" s="8">
        <f t="shared" si="481"/>
        <v>0</v>
      </c>
      <c r="DG178" s="8">
        <f t="shared" si="481"/>
        <v>0</v>
      </c>
      <c r="DH178" s="8">
        <f t="shared" si="481"/>
        <v>0</v>
      </c>
      <c r="DI178" s="8">
        <f t="shared" si="481"/>
        <v>0</v>
      </c>
      <c r="DJ178" s="8">
        <f t="shared" si="481"/>
        <v>0</v>
      </c>
      <c r="DK178" s="8">
        <f t="shared" si="481"/>
        <v>0</v>
      </c>
      <c r="DL178" s="8">
        <f t="shared" si="481"/>
        <v>0</v>
      </c>
      <c r="DM178" s="8">
        <f t="shared" si="481"/>
        <v>0</v>
      </c>
      <c r="DN178" s="8">
        <f t="shared" si="481"/>
        <v>0</v>
      </c>
      <c r="DO178" s="8">
        <f t="shared" si="481"/>
        <v>0</v>
      </c>
      <c r="DP178" s="8">
        <f t="shared" si="481"/>
        <v>0</v>
      </c>
      <c r="DQ178" s="8">
        <f t="shared" si="481"/>
        <v>0</v>
      </c>
      <c r="DR178" s="8">
        <f t="shared" si="481"/>
        <v>0</v>
      </c>
      <c r="DS178" s="8">
        <f t="shared" si="481"/>
        <v>0</v>
      </c>
      <c r="DT178" s="8">
        <f t="shared" si="481"/>
        <v>0</v>
      </c>
      <c r="DU178" s="8">
        <f t="shared" si="481"/>
        <v>0</v>
      </c>
      <c r="DV178" s="8">
        <f t="shared" si="481"/>
        <v>0</v>
      </c>
      <c r="DW178" s="8">
        <f t="shared" si="481"/>
        <v>0</v>
      </c>
      <c r="DX178" s="8">
        <f t="shared" si="481"/>
        <v>0</v>
      </c>
      <c r="DY178" s="8">
        <f t="shared" si="481"/>
        <v>0</v>
      </c>
      <c r="DZ178" s="8">
        <f t="shared" si="481"/>
        <v>0</v>
      </c>
      <c r="EA178" s="8">
        <f t="shared" si="481"/>
        <v>0</v>
      </c>
      <c r="EB178" s="8">
        <f t="shared" si="481"/>
        <v>0</v>
      </c>
      <c r="EC178" s="8">
        <f t="shared" si="481"/>
        <v>0</v>
      </c>
      <c r="ED178" s="8">
        <f t="shared" si="481"/>
        <v>0</v>
      </c>
      <c r="EE178" s="8">
        <f t="shared" ref="EE178:FJ178" si="482">IF(ED178=1,1,EE177)</f>
        <v>0</v>
      </c>
      <c r="EF178" s="8">
        <f t="shared" si="482"/>
        <v>0</v>
      </c>
      <c r="EG178" s="8">
        <f t="shared" si="482"/>
        <v>1</v>
      </c>
      <c r="EH178" s="8">
        <f t="shared" si="482"/>
        <v>1</v>
      </c>
      <c r="EI178" s="8">
        <f t="shared" si="482"/>
        <v>1</v>
      </c>
      <c r="EJ178" s="8">
        <f t="shared" si="482"/>
        <v>1</v>
      </c>
      <c r="EK178" s="8">
        <f t="shared" si="482"/>
        <v>1</v>
      </c>
      <c r="EL178" s="8">
        <f t="shared" si="482"/>
        <v>1</v>
      </c>
      <c r="EM178" s="8">
        <f t="shared" si="482"/>
        <v>1</v>
      </c>
      <c r="EN178" s="8">
        <f t="shared" si="482"/>
        <v>1</v>
      </c>
      <c r="EO178" s="8">
        <f t="shared" si="482"/>
        <v>1</v>
      </c>
      <c r="EP178" s="8">
        <f t="shared" si="482"/>
        <v>1</v>
      </c>
      <c r="EQ178" s="8">
        <f t="shared" si="482"/>
        <v>1</v>
      </c>
      <c r="ER178" s="8">
        <f t="shared" si="482"/>
        <v>1</v>
      </c>
      <c r="ES178" s="8">
        <f t="shared" si="482"/>
        <v>1</v>
      </c>
      <c r="ET178" s="8">
        <f t="shared" si="482"/>
        <v>1</v>
      </c>
      <c r="EU178" s="8">
        <f t="shared" si="482"/>
        <v>1</v>
      </c>
      <c r="EV178" s="8">
        <f t="shared" si="482"/>
        <v>1</v>
      </c>
      <c r="EW178" s="8">
        <f t="shared" si="482"/>
        <v>1</v>
      </c>
      <c r="EX178" s="8">
        <f t="shared" si="482"/>
        <v>1</v>
      </c>
      <c r="EY178" s="8">
        <f t="shared" si="482"/>
        <v>1</v>
      </c>
      <c r="EZ178" s="8">
        <f t="shared" si="482"/>
        <v>1</v>
      </c>
      <c r="FA178" s="8">
        <f t="shared" si="482"/>
        <v>1</v>
      </c>
      <c r="FB178" s="8">
        <f t="shared" si="482"/>
        <v>1</v>
      </c>
      <c r="FC178" s="8">
        <f t="shared" si="482"/>
        <v>1</v>
      </c>
      <c r="FD178" s="8">
        <f t="shared" si="482"/>
        <v>1</v>
      </c>
      <c r="FE178" s="8">
        <f t="shared" si="482"/>
        <v>1</v>
      </c>
      <c r="FF178" s="8">
        <f t="shared" si="482"/>
        <v>1</v>
      </c>
      <c r="FG178" s="8">
        <f t="shared" si="482"/>
        <v>1</v>
      </c>
      <c r="FH178" s="8">
        <f t="shared" si="482"/>
        <v>1</v>
      </c>
      <c r="FI178" s="8">
        <f t="shared" si="482"/>
        <v>1</v>
      </c>
      <c r="FJ178" s="8">
        <f t="shared" si="482"/>
        <v>1</v>
      </c>
      <c r="FK178" s="8">
        <f t="shared" ref="FK178:GP178" si="483">IF(FJ178=1,1,FK177)</f>
        <v>1</v>
      </c>
      <c r="FL178" s="8">
        <f t="shared" si="483"/>
        <v>1</v>
      </c>
      <c r="FM178" s="8">
        <f t="shared" si="483"/>
        <v>1</v>
      </c>
      <c r="FN178" s="8">
        <f t="shared" si="483"/>
        <v>1</v>
      </c>
      <c r="FO178" s="8">
        <f t="shared" si="483"/>
        <v>1</v>
      </c>
      <c r="FP178" s="8">
        <f t="shared" si="483"/>
        <v>1</v>
      </c>
      <c r="FQ178" s="8">
        <f t="shared" si="483"/>
        <v>1</v>
      </c>
      <c r="FR178" s="8">
        <f t="shared" si="483"/>
        <v>1</v>
      </c>
      <c r="FS178" s="8">
        <f t="shared" si="483"/>
        <v>1</v>
      </c>
      <c r="FT178" s="8">
        <f t="shared" si="483"/>
        <v>1</v>
      </c>
      <c r="FU178" s="8">
        <f t="shared" si="483"/>
        <v>1</v>
      </c>
      <c r="FV178" s="8">
        <f t="shared" si="483"/>
        <v>1</v>
      </c>
      <c r="FW178" s="8">
        <f t="shared" si="483"/>
        <v>1</v>
      </c>
      <c r="FX178" s="8">
        <f t="shared" si="483"/>
        <v>1</v>
      </c>
      <c r="FY178" s="8">
        <f t="shared" si="483"/>
        <v>1</v>
      </c>
      <c r="FZ178" s="8">
        <f t="shared" si="483"/>
        <v>1</v>
      </c>
      <c r="GA178" s="8">
        <f t="shared" si="483"/>
        <v>1</v>
      </c>
      <c r="GB178" s="8">
        <f t="shared" si="483"/>
        <v>1</v>
      </c>
      <c r="GC178" s="8">
        <f t="shared" si="483"/>
        <v>1</v>
      </c>
      <c r="GD178" s="8">
        <f t="shared" si="483"/>
        <v>1</v>
      </c>
      <c r="GE178" s="8">
        <f t="shared" si="483"/>
        <v>1</v>
      </c>
      <c r="GF178" s="8">
        <f t="shared" si="483"/>
        <v>1</v>
      </c>
      <c r="GG178" s="8">
        <f t="shared" si="483"/>
        <v>1</v>
      </c>
      <c r="GH178" s="8">
        <f t="shared" si="483"/>
        <v>1</v>
      </c>
      <c r="GI178" s="8">
        <f t="shared" si="483"/>
        <v>1</v>
      </c>
      <c r="GJ178" s="8">
        <f t="shared" si="483"/>
        <v>1</v>
      </c>
      <c r="GK178" s="8">
        <f t="shared" si="483"/>
        <v>1</v>
      </c>
      <c r="GL178" s="8">
        <f t="shared" si="483"/>
        <v>1</v>
      </c>
      <c r="GM178" s="8">
        <f t="shared" si="483"/>
        <v>1</v>
      </c>
      <c r="GN178" s="8">
        <f t="shared" si="483"/>
        <v>1</v>
      </c>
      <c r="GO178" s="8">
        <f t="shared" si="483"/>
        <v>1</v>
      </c>
      <c r="GP178" s="8">
        <f t="shared" si="483"/>
        <v>1</v>
      </c>
      <c r="GQ178" s="8">
        <f t="shared" ref="GQ178:HV178" si="484">IF(GP178=1,1,GQ177)</f>
        <v>1</v>
      </c>
      <c r="GR178" s="8">
        <f t="shared" si="484"/>
        <v>1</v>
      </c>
      <c r="GS178" s="8">
        <f t="shared" si="484"/>
        <v>1</v>
      </c>
      <c r="GT178" s="8">
        <f t="shared" si="484"/>
        <v>1</v>
      </c>
      <c r="GU178" s="8">
        <f t="shared" si="484"/>
        <v>1</v>
      </c>
      <c r="GV178" s="8">
        <f t="shared" si="484"/>
        <v>1</v>
      </c>
      <c r="GW178" s="8">
        <f t="shared" si="484"/>
        <v>1</v>
      </c>
      <c r="GX178" s="8">
        <f t="shared" si="484"/>
        <v>1</v>
      </c>
      <c r="GY178" s="8">
        <f t="shared" si="484"/>
        <v>1</v>
      </c>
      <c r="GZ178" s="8">
        <f t="shared" si="484"/>
        <v>1</v>
      </c>
      <c r="HA178" s="8">
        <f t="shared" si="484"/>
        <v>1</v>
      </c>
      <c r="HB178" s="8">
        <f t="shared" si="484"/>
        <v>1</v>
      </c>
      <c r="HC178" s="8">
        <f t="shared" si="484"/>
        <v>1</v>
      </c>
      <c r="HD178" s="8">
        <f t="shared" si="484"/>
        <v>1</v>
      </c>
      <c r="HE178" s="8">
        <f t="shared" si="484"/>
        <v>1</v>
      </c>
      <c r="HF178" s="8">
        <f t="shared" si="484"/>
        <v>1</v>
      </c>
      <c r="HG178" s="8">
        <f t="shared" si="484"/>
        <v>1</v>
      </c>
      <c r="HH178" s="8">
        <f t="shared" si="484"/>
        <v>1</v>
      </c>
      <c r="HI178" s="8">
        <f t="shared" si="484"/>
        <v>1</v>
      </c>
      <c r="HJ178" s="8">
        <f t="shared" si="484"/>
        <v>1</v>
      </c>
      <c r="HK178" s="8">
        <f t="shared" si="484"/>
        <v>1</v>
      </c>
      <c r="HL178" s="8">
        <f t="shared" si="484"/>
        <v>1</v>
      </c>
      <c r="HM178" s="8">
        <f t="shared" si="484"/>
        <v>1</v>
      </c>
      <c r="HN178" s="8">
        <f t="shared" si="484"/>
        <v>1</v>
      </c>
      <c r="HO178" s="8">
        <f t="shared" si="484"/>
        <v>1</v>
      </c>
      <c r="HP178" s="8">
        <f t="shared" si="484"/>
        <v>1</v>
      </c>
      <c r="HQ178" s="8">
        <f t="shared" si="484"/>
        <v>1</v>
      </c>
      <c r="HR178" s="8">
        <f t="shared" si="484"/>
        <v>1</v>
      </c>
      <c r="HS178" s="8">
        <f t="shared" si="484"/>
        <v>1</v>
      </c>
      <c r="HT178" s="8">
        <f t="shared" si="484"/>
        <v>1</v>
      </c>
      <c r="HU178" s="8">
        <f t="shared" si="484"/>
        <v>1</v>
      </c>
      <c r="HV178" s="8">
        <f t="shared" si="484"/>
        <v>1</v>
      </c>
      <c r="HW178" s="8">
        <f t="shared" ref="HW178:IR178" si="485">IF(HV178=1,1,HW177)</f>
        <v>1</v>
      </c>
      <c r="HX178" s="8">
        <f t="shared" si="485"/>
        <v>1</v>
      </c>
      <c r="HY178" s="8">
        <f t="shared" si="485"/>
        <v>1</v>
      </c>
      <c r="HZ178" s="8">
        <f t="shared" si="485"/>
        <v>1</v>
      </c>
      <c r="IA178" s="8">
        <f t="shared" si="485"/>
        <v>1</v>
      </c>
      <c r="IB178" s="8">
        <f t="shared" si="485"/>
        <v>1</v>
      </c>
      <c r="IC178" s="8">
        <f t="shared" si="485"/>
        <v>1</v>
      </c>
      <c r="ID178" s="8">
        <f t="shared" si="485"/>
        <v>1</v>
      </c>
      <c r="IE178" s="8">
        <f t="shared" si="485"/>
        <v>1</v>
      </c>
      <c r="IF178" s="8">
        <f t="shared" si="485"/>
        <v>1</v>
      </c>
      <c r="IG178" s="8">
        <f t="shared" si="485"/>
        <v>1</v>
      </c>
      <c r="IH178" s="8">
        <f t="shared" si="485"/>
        <v>1</v>
      </c>
      <c r="II178" s="8">
        <f t="shared" si="485"/>
        <v>1</v>
      </c>
      <c r="IJ178" s="8">
        <f t="shared" si="485"/>
        <v>1</v>
      </c>
      <c r="IK178" s="8">
        <f t="shared" si="485"/>
        <v>1</v>
      </c>
      <c r="IL178" s="8">
        <f t="shared" si="485"/>
        <v>1</v>
      </c>
      <c r="IM178" s="8">
        <f t="shared" si="485"/>
        <v>1</v>
      </c>
      <c r="IN178" s="8">
        <f t="shared" si="485"/>
        <v>1</v>
      </c>
      <c r="IO178" s="8">
        <f t="shared" si="485"/>
        <v>1</v>
      </c>
      <c r="IP178" s="8">
        <f t="shared" si="485"/>
        <v>1</v>
      </c>
      <c r="IQ178" s="8">
        <f t="shared" si="485"/>
        <v>1</v>
      </c>
      <c r="IR178" s="163">
        <f t="shared" si="485"/>
        <v>1</v>
      </c>
    </row>
    <row r="179" spans="1:252" s="7" customFormat="1" hidden="1" x14ac:dyDescent="0.25">
      <c r="A179" s="164"/>
      <c r="B179" s="8"/>
      <c r="C179" s="8">
        <f t="shared" ref="C179:BN179" si="486">IF(AND(B178=0,C178=1),C2,0)</f>
        <v>0</v>
      </c>
      <c r="D179" s="8">
        <f t="shared" si="486"/>
        <v>0</v>
      </c>
      <c r="E179" s="8">
        <f t="shared" si="486"/>
        <v>0</v>
      </c>
      <c r="F179" s="8">
        <f t="shared" si="486"/>
        <v>0</v>
      </c>
      <c r="G179" s="8">
        <f t="shared" si="486"/>
        <v>0</v>
      </c>
      <c r="H179" s="8">
        <f t="shared" si="486"/>
        <v>0</v>
      </c>
      <c r="I179" s="8">
        <f t="shared" si="486"/>
        <v>0</v>
      </c>
      <c r="J179" s="8">
        <f t="shared" si="486"/>
        <v>0</v>
      </c>
      <c r="K179" s="8">
        <f t="shared" si="486"/>
        <v>0</v>
      </c>
      <c r="L179" s="8">
        <f t="shared" si="486"/>
        <v>0</v>
      </c>
      <c r="M179" s="8">
        <f t="shared" si="486"/>
        <v>0</v>
      </c>
      <c r="N179" s="8">
        <f t="shared" si="486"/>
        <v>0</v>
      </c>
      <c r="O179" s="8">
        <f t="shared" si="486"/>
        <v>0</v>
      </c>
      <c r="P179" s="8">
        <f t="shared" si="486"/>
        <v>0</v>
      </c>
      <c r="Q179" s="8">
        <f t="shared" si="486"/>
        <v>0</v>
      </c>
      <c r="R179" s="8">
        <f t="shared" si="486"/>
        <v>0</v>
      </c>
      <c r="S179" s="8">
        <f t="shared" si="486"/>
        <v>0</v>
      </c>
      <c r="T179" s="8">
        <f t="shared" si="486"/>
        <v>0</v>
      </c>
      <c r="U179" s="8">
        <f t="shared" si="486"/>
        <v>0</v>
      </c>
      <c r="V179" s="8">
        <f t="shared" si="486"/>
        <v>0</v>
      </c>
      <c r="W179" s="8">
        <f t="shared" si="486"/>
        <v>0</v>
      </c>
      <c r="X179" s="8">
        <f t="shared" si="486"/>
        <v>0</v>
      </c>
      <c r="Y179" s="8">
        <f t="shared" si="486"/>
        <v>0</v>
      </c>
      <c r="Z179" s="8">
        <f t="shared" si="486"/>
        <v>0</v>
      </c>
      <c r="AA179" s="8">
        <f t="shared" si="486"/>
        <v>0</v>
      </c>
      <c r="AB179" s="8">
        <f t="shared" si="486"/>
        <v>0</v>
      </c>
      <c r="AC179" s="8">
        <f t="shared" si="486"/>
        <v>0</v>
      </c>
      <c r="AD179" s="8">
        <f t="shared" si="486"/>
        <v>0</v>
      </c>
      <c r="AE179" s="8">
        <f t="shared" si="486"/>
        <v>0</v>
      </c>
      <c r="AF179" s="8">
        <f t="shared" si="486"/>
        <v>0</v>
      </c>
      <c r="AG179" s="8">
        <f t="shared" si="486"/>
        <v>0</v>
      </c>
      <c r="AH179" s="8">
        <f t="shared" si="486"/>
        <v>0</v>
      </c>
      <c r="AI179" s="8">
        <f t="shared" si="486"/>
        <v>0</v>
      </c>
      <c r="AJ179" s="8">
        <f t="shared" si="486"/>
        <v>0</v>
      </c>
      <c r="AK179" s="8">
        <f t="shared" si="486"/>
        <v>0</v>
      </c>
      <c r="AL179" s="8">
        <f t="shared" si="486"/>
        <v>0</v>
      </c>
      <c r="AM179" s="8">
        <f t="shared" si="486"/>
        <v>0</v>
      </c>
      <c r="AN179" s="8">
        <f t="shared" si="486"/>
        <v>0</v>
      </c>
      <c r="AO179" s="8">
        <f t="shared" si="486"/>
        <v>0</v>
      </c>
      <c r="AP179" s="8">
        <f t="shared" si="486"/>
        <v>0</v>
      </c>
      <c r="AQ179" s="8">
        <f t="shared" si="486"/>
        <v>0</v>
      </c>
      <c r="AR179" s="8">
        <f t="shared" si="486"/>
        <v>0</v>
      </c>
      <c r="AS179" s="8">
        <f t="shared" si="486"/>
        <v>0</v>
      </c>
      <c r="AT179" s="8">
        <f t="shared" si="486"/>
        <v>0</v>
      </c>
      <c r="AU179" s="8">
        <f t="shared" si="486"/>
        <v>0</v>
      </c>
      <c r="AV179" s="8">
        <f t="shared" si="486"/>
        <v>0</v>
      </c>
      <c r="AW179" s="8">
        <f t="shared" si="486"/>
        <v>0</v>
      </c>
      <c r="AX179" s="8">
        <f t="shared" si="486"/>
        <v>0</v>
      </c>
      <c r="AY179" s="8">
        <f t="shared" si="486"/>
        <v>0</v>
      </c>
      <c r="AZ179" s="8">
        <f t="shared" si="486"/>
        <v>0</v>
      </c>
      <c r="BA179" s="8">
        <f t="shared" si="486"/>
        <v>0</v>
      </c>
      <c r="BB179" s="8">
        <f t="shared" si="486"/>
        <v>0</v>
      </c>
      <c r="BC179" s="8">
        <f t="shared" si="486"/>
        <v>0</v>
      </c>
      <c r="BD179" s="8">
        <f t="shared" si="486"/>
        <v>0</v>
      </c>
      <c r="BE179" s="8">
        <f t="shared" si="486"/>
        <v>0</v>
      </c>
      <c r="BF179" s="8">
        <f t="shared" si="486"/>
        <v>0</v>
      </c>
      <c r="BG179" s="8">
        <f t="shared" si="486"/>
        <v>0</v>
      </c>
      <c r="BH179" s="8">
        <f t="shared" si="486"/>
        <v>0</v>
      </c>
      <c r="BI179" s="8">
        <f t="shared" si="486"/>
        <v>0</v>
      </c>
      <c r="BJ179" s="8">
        <f t="shared" si="486"/>
        <v>0</v>
      </c>
      <c r="BK179" s="8">
        <f t="shared" si="486"/>
        <v>0</v>
      </c>
      <c r="BL179" s="8">
        <f t="shared" si="486"/>
        <v>0</v>
      </c>
      <c r="BM179" s="8">
        <f t="shared" si="486"/>
        <v>0</v>
      </c>
      <c r="BN179" s="8">
        <f t="shared" si="486"/>
        <v>0</v>
      </c>
      <c r="BO179" s="8">
        <f t="shared" ref="BO179:DZ179" si="487">IF(AND(BN178=0,BO178=1),BO2,0)</f>
        <v>0</v>
      </c>
      <c r="BP179" s="8">
        <f t="shared" si="487"/>
        <v>0</v>
      </c>
      <c r="BQ179" s="8">
        <f t="shared" si="487"/>
        <v>0</v>
      </c>
      <c r="BR179" s="8">
        <f t="shared" si="487"/>
        <v>0</v>
      </c>
      <c r="BS179" s="8">
        <f t="shared" si="487"/>
        <v>0</v>
      </c>
      <c r="BT179" s="8">
        <f t="shared" si="487"/>
        <v>0</v>
      </c>
      <c r="BU179" s="8">
        <f t="shared" si="487"/>
        <v>0</v>
      </c>
      <c r="BV179" s="8">
        <f t="shared" si="487"/>
        <v>0</v>
      </c>
      <c r="BW179" s="8">
        <f t="shared" si="487"/>
        <v>0</v>
      </c>
      <c r="BX179" s="8">
        <f t="shared" si="487"/>
        <v>0</v>
      </c>
      <c r="BY179" s="8">
        <f t="shared" si="487"/>
        <v>0</v>
      </c>
      <c r="BZ179" s="8">
        <f t="shared" si="487"/>
        <v>0</v>
      </c>
      <c r="CA179" s="8">
        <f t="shared" si="487"/>
        <v>0</v>
      </c>
      <c r="CB179" s="8">
        <f t="shared" si="487"/>
        <v>0</v>
      </c>
      <c r="CC179" s="8">
        <f t="shared" si="487"/>
        <v>0</v>
      </c>
      <c r="CD179" s="8">
        <f t="shared" si="487"/>
        <v>0</v>
      </c>
      <c r="CE179" s="8">
        <f t="shared" si="487"/>
        <v>0</v>
      </c>
      <c r="CF179" s="8">
        <f t="shared" si="487"/>
        <v>0</v>
      </c>
      <c r="CG179" s="8">
        <f t="shared" si="487"/>
        <v>0</v>
      </c>
      <c r="CH179" s="8">
        <f t="shared" si="487"/>
        <v>0</v>
      </c>
      <c r="CI179" s="8">
        <f t="shared" si="487"/>
        <v>0</v>
      </c>
      <c r="CJ179" s="8">
        <f t="shared" si="487"/>
        <v>0</v>
      </c>
      <c r="CK179" s="8">
        <f t="shared" si="487"/>
        <v>0</v>
      </c>
      <c r="CL179" s="8">
        <f t="shared" si="487"/>
        <v>0</v>
      </c>
      <c r="CM179" s="8">
        <f t="shared" si="487"/>
        <v>0</v>
      </c>
      <c r="CN179" s="8">
        <f t="shared" si="487"/>
        <v>0</v>
      </c>
      <c r="CO179" s="8">
        <f t="shared" si="487"/>
        <v>0</v>
      </c>
      <c r="CP179" s="8">
        <f t="shared" si="487"/>
        <v>0</v>
      </c>
      <c r="CQ179" s="8">
        <f t="shared" si="487"/>
        <v>0</v>
      </c>
      <c r="CR179" s="8">
        <f t="shared" si="487"/>
        <v>0</v>
      </c>
      <c r="CS179" s="8">
        <f t="shared" si="487"/>
        <v>0</v>
      </c>
      <c r="CT179" s="8">
        <f t="shared" si="487"/>
        <v>0</v>
      </c>
      <c r="CU179" s="8">
        <f t="shared" si="487"/>
        <v>0</v>
      </c>
      <c r="CV179" s="8">
        <f t="shared" si="487"/>
        <v>0</v>
      </c>
      <c r="CW179" s="8">
        <f t="shared" si="487"/>
        <v>0</v>
      </c>
      <c r="CX179" s="8">
        <f t="shared" si="487"/>
        <v>0</v>
      </c>
      <c r="CY179" s="8">
        <f t="shared" si="487"/>
        <v>0</v>
      </c>
      <c r="CZ179" s="8">
        <f t="shared" si="487"/>
        <v>0</v>
      </c>
      <c r="DA179" s="8">
        <f t="shared" si="487"/>
        <v>0</v>
      </c>
      <c r="DB179" s="8">
        <f t="shared" si="487"/>
        <v>0</v>
      </c>
      <c r="DC179" s="8">
        <f t="shared" si="487"/>
        <v>0</v>
      </c>
      <c r="DD179" s="8">
        <f t="shared" si="487"/>
        <v>0</v>
      </c>
      <c r="DE179" s="8">
        <f t="shared" si="487"/>
        <v>0</v>
      </c>
      <c r="DF179" s="8">
        <f t="shared" si="487"/>
        <v>0</v>
      </c>
      <c r="DG179" s="8">
        <f t="shared" si="487"/>
        <v>0</v>
      </c>
      <c r="DH179" s="8">
        <f t="shared" si="487"/>
        <v>0</v>
      </c>
      <c r="DI179" s="8">
        <f t="shared" si="487"/>
        <v>0</v>
      </c>
      <c r="DJ179" s="8">
        <f t="shared" si="487"/>
        <v>0</v>
      </c>
      <c r="DK179" s="8">
        <f t="shared" si="487"/>
        <v>0</v>
      </c>
      <c r="DL179" s="8">
        <f t="shared" si="487"/>
        <v>0</v>
      </c>
      <c r="DM179" s="8">
        <f t="shared" si="487"/>
        <v>0</v>
      </c>
      <c r="DN179" s="8">
        <f t="shared" si="487"/>
        <v>0</v>
      </c>
      <c r="DO179" s="8">
        <f t="shared" si="487"/>
        <v>0</v>
      </c>
      <c r="DP179" s="8">
        <f t="shared" si="487"/>
        <v>0</v>
      </c>
      <c r="DQ179" s="8">
        <f t="shared" si="487"/>
        <v>0</v>
      </c>
      <c r="DR179" s="8">
        <f t="shared" si="487"/>
        <v>0</v>
      </c>
      <c r="DS179" s="8">
        <f t="shared" si="487"/>
        <v>0</v>
      </c>
      <c r="DT179" s="8">
        <f t="shared" si="487"/>
        <v>0</v>
      </c>
      <c r="DU179" s="8">
        <f t="shared" si="487"/>
        <v>0</v>
      </c>
      <c r="DV179" s="8">
        <f t="shared" si="487"/>
        <v>0</v>
      </c>
      <c r="DW179" s="8">
        <f t="shared" si="487"/>
        <v>0</v>
      </c>
      <c r="DX179" s="8">
        <f t="shared" si="487"/>
        <v>0</v>
      </c>
      <c r="DY179" s="8">
        <f t="shared" si="487"/>
        <v>0</v>
      </c>
      <c r="DZ179" s="8">
        <f t="shared" si="487"/>
        <v>0</v>
      </c>
      <c r="EA179" s="8">
        <f t="shared" ref="EA179:GL179" si="488">IF(AND(DZ178=0,EA178=1),EA2,0)</f>
        <v>0</v>
      </c>
      <c r="EB179" s="8">
        <f t="shared" si="488"/>
        <v>0</v>
      </c>
      <c r="EC179" s="8">
        <f t="shared" si="488"/>
        <v>0</v>
      </c>
      <c r="ED179" s="8">
        <f t="shared" si="488"/>
        <v>0</v>
      </c>
      <c r="EE179" s="8">
        <f t="shared" si="488"/>
        <v>0</v>
      </c>
      <c r="EF179" s="8">
        <f t="shared" si="488"/>
        <v>0</v>
      </c>
      <c r="EG179" s="8">
        <f t="shared" si="488"/>
        <v>405</v>
      </c>
      <c r="EH179" s="8">
        <f t="shared" si="488"/>
        <v>0</v>
      </c>
      <c r="EI179" s="8">
        <f t="shared" si="488"/>
        <v>0</v>
      </c>
      <c r="EJ179" s="8">
        <f t="shared" si="488"/>
        <v>0</v>
      </c>
      <c r="EK179" s="8">
        <f t="shared" si="488"/>
        <v>0</v>
      </c>
      <c r="EL179" s="8">
        <f t="shared" si="488"/>
        <v>0</v>
      </c>
      <c r="EM179" s="8">
        <f t="shared" si="488"/>
        <v>0</v>
      </c>
      <c r="EN179" s="8">
        <f t="shared" si="488"/>
        <v>0</v>
      </c>
      <c r="EO179" s="8">
        <f t="shared" si="488"/>
        <v>0</v>
      </c>
      <c r="EP179" s="8">
        <f t="shared" si="488"/>
        <v>0</v>
      </c>
      <c r="EQ179" s="8">
        <f t="shared" si="488"/>
        <v>0</v>
      </c>
      <c r="ER179" s="8">
        <f t="shared" si="488"/>
        <v>0</v>
      </c>
      <c r="ES179" s="8">
        <f t="shared" si="488"/>
        <v>0</v>
      </c>
      <c r="ET179" s="8">
        <f t="shared" si="488"/>
        <v>0</v>
      </c>
      <c r="EU179" s="8">
        <f t="shared" si="488"/>
        <v>0</v>
      </c>
      <c r="EV179" s="8">
        <f t="shared" si="488"/>
        <v>0</v>
      </c>
      <c r="EW179" s="8">
        <f t="shared" si="488"/>
        <v>0</v>
      </c>
      <c r="EX179" s="8">
        <f t="shared" si="488"/>
        <v>0</v>
      </c>
      <c r="EY179" s="8">
        <f t="shared" si="488"/>
        <v>0</v>
      </c>
      <c r="EZ179" s="8">
        <f t="shared" si="488"/>
        <v>0</v>
      </c>
      <c r="FA179" s="8">
        <f t="shared" si="488"/>
        <v>0</v>
      </c>
      <c r="FB179" s="8">
        <f t="shared" si="488"/>
        <v>0</v>
      </c>
      <c r="FC179" s="8">
        <f t="shared" si="488"/>
        <v>0</v>
      </c>
      <c r="FD179" s="8">
        <f t="shared" si="488"/>
        <v>0</v>
      </c>
      <c r="FE179" s="8">
        <f t="shared" si="488"/>
        <v>0</v>
      </c>
      <c r="FF179" s="8">
        <f t="shared" si="488"/>
        <v>0</v>
      </c>
      <c r="FG179" s="8">
        <f t="shared" si="488"/>
        <v>0</v>
      </c>
      <c r="FH179" s="8">
        <f t="shared" si="488"/>
        <v>0</v>
      </c>
      <c r="FI179" s="8">
        <f t="shared" si="488"/>
        <v>0</v>
      </c>
      <c r="FJ179" s="8">
        <f t="shared" si="488"/>
        <v>0</v>
      </c>
      <c r="FK179" s="8">
        <f t="shared" si="488"/>
        <v>0</v>
      </c>
      <c r="FL179" s="8">
        <f t="shared" si="488"/>
        <v>0</v>
      </c>
      <c r="FM179" s="8">
        <f t="shared" si="488"/>
        <v>0</v>
      </c>
      <c r="FN179" s="8">
        <f t="shared" si="488"/>
        <v>0</v>
      </c>
      <c r="FO179" s="8">
        <f t="shared" si="488"/>
        <v>0</v>
      </c>
      <c r="FP179" s="8">
        <f t="shared" si="488"/>
        <v>0</v>
      </c>
      <c r="FQ179" s="8">
        <f t="shared" si="488"/>
        <v>0</v>
      </c>
      <c r="FR179" s="8">
        <f t="shared" si="488"/>
        <v>0</v>
      </c>
      <c r="FS179" s="8">
        <f t="shared" si="488"/>
        <v>0</v>
      </c>
      <c r="FT179" s="8">
        <f t="shared" si="488"/>
        <v>0</v>
      </c>
      <c r="FU179" s="8">
        <f t="shared" si="488"/>
        <v>0</v>
      </c>
      <c r="FV179" s="8">
        <f t="shared" si="488"/>
        <v>0</v>
      </c>
      <c r="FW179" s="8">
        <f t="shared" si="488"/>
        <v>0</v>
      </c>
      <c r="FX179" s="8">
        <f t="shared" si="488"/>
        <v>0</v>
      </c>
      <c r="FY179" s="8">
        <f t="shared" si="488"/>
        <v>0</v>
      </c>
      <c r="FZ179" s="8">
        <f t="shared" si="488"/>
        <v>0</v>
      </c>
      <c r="GA179" s="8">
        <f t="shared" si="488"/>
        <v>0</v>
      </c>
      <c r="GB179" s="8">
        <f t="shared" si="488"/>
        <v>0</v>
      </c>
      <c r="GC179" s="8">
        <f t="shared" si="488"/>
        <v>0</v>
      </c>
      <c r="GD179" s="8">
        <f t="shared" si="488"/>
        <v>0</v>
      </c>
      <c r="GE179" s="8">
        <f t="shared" si="488"/>
        <v>0</v>
      </c>
      <c r="GF179" s="8">
        <f t="shared" si="488"/>
        <v>0</v>
      </c>
      <c r="GG179" s="8">
        <f t="shared" si="488"/>
        <v>0</v>
      </c>
      <c r="GH179" s="8">
        <f t="shared" si="488"/>
        <v>0</v>
      </c>
      <c r="GI179" s="8">
        <f t="shared" si="488"/>
        <v>0</v>
      </c>
      <c r="GJ179" s="8">
        <f t="shared" si="488"/>
        <v>0</v>
      </c>
      <c r="GK179" s="8">
        <f t="shared" si="488"/>
        <v>0</v>
      </c>
      <c r="GL179" s="8">
        <f t="shared" si="488"/>
        <v>0</v>
      </c>
      <c r="GM179" s="8">
        <f t="shared" ref="GM179:IR179" si="489">IF(AND(GL178=0,GM178=1),GM2,0)</f>
        <v>0</v>
      </c>
      <c r="GN179" s="8">
        <f t="shared" si="489"/>
        <v>0</v>
      </c>
      <c r="GO179" s="8">
        <f t="shared" si="489"/>
        <v>0</v>
      </c>
      <c r="GP179" s="8">
        <f t="shared" si="489"/>
        <v>0</v>
      </c>
      <c r="GQ179" s="8">
        <f t="shared" si="489"/>
        <v>0</v>
      </c>
      <c r="GR179" s="8">
        <f t="shared" si="489"/>
        <v>0</v>
      </c>
      <c r="GS179" s="8">
        <f t="shared" si="489"/>
        <v>0</v>
      </c>
      <c r="GT179" s="8">
        <f t="shared" si="489"/>
        <v>0</v>
      </c>
      <c r="GU179" s="8">
        <f t="shared" si="489"/>
        <v>0</v>
      </c>
      <c r="GV179" s="8">
        <f t="shared" si="489"/>
        <v>0</v>
      </c>
      <c r="GW179" s="8">
        <f t="shared" si="489"/>
        <v>0</v>
      </c>
      <c r="GX179" s="8">
        <f t="shared" si="489"/>
        <v>0</v>
      </c>
      <c r="GY179" s="8">
        <f t="shared" si="489"/>
        <v>0</v>
      </c>
      <c r="GZ179" s="8">
        <f t="shared" si="489"/>
        <v>0</v>
      </c>
      <c r="HA179" s="8">
        <f t="shared" si="489"/>
        <v>0</v>
      </c>
      <c r="HB179" s="8">
        <f t="shared" si="489"/>
        <v>0</v>
      </c>
      <c r="HC179" s="8">
        <f t="shared" si="489"/>
        <v>0</v>
      </c>
      <c r="HD179" s="8">
        <f t="shared" si="489"/>
        <v>0</v>
      </c>
      <c r="HE179" s="8">
        <f t="shared" si="489"/>
        <v>0</v>
      </c>
      <c r="HF179" s="8">
        <f t="shared" si="489"/>
        <v>0</v>
      </c>
      <c r="HG179" s="8">
        <f t="shared" si="489"/>
        <v>0</v>
      </c>
      <c r="HH179" s="8">
        <f t="shared" si="489"/>
        <v>0</v>
      </c>
      <c r="HI179" s="8">
        <f t="shared" si="489"/>
        <v>0</v>
      </c>
      <c r="HJ179" s="8">
        <f t="shared" si="489"/>
        <v>0</v>
      </c>
      <c r="HK179" s="8">
        <f t="shared" si="489"/>
        <v>0</v>
      </c>
      <c r="HL179" s="8">
        <f t="shared" si="489"/>
        <v>0</v>
      </c>
      <c r="HM179" s="8">
        <f t="shared" si="489"/>
        <v>0</v>
      </c>
      <c r="HN179" s="8">
        <f t="shared" si="489"/>
        <v>0</v>
      </c>
      <c r="HO179" s="8">
        <f t="shared" si="489"/>
        <v>0</v>
      </c>
      <c r="HP179" s="8">
        <f t="shared" si="489"/>
        <v>0</v>
      </c>
      <c r="HQ179" s="8">
        <f t="shared" si="489"/>
        <v>0</v>
      </c>
      <c r="HR179" s="8">
        <f t="shared" si="489"/>
        <v>0</v>
      </c>
      <c r="HS179" s="8">
        <f t="shared" si="489"/>
        <v>0</v>
      </c>
      <c r="HT179" s="8">
        <f t="shared" si="489"/>
        <v>0</v>
      </c>
      <c r="HU179" s="8">
        <f t="shared" si="489"/>
        <v>0</v>
      </c>
      <c r="HV179" s="8">
        <f t="shared" si="489"/>
        <v>0</v>
      </c>
      <c r="HW179" s="8">
        <f t="shared" si="489"/>
        <v>0</v>
      </c>
      <c r="HX179" s="8">
        <f t="shared" si="489"/>
        <v>0</v>
      </c>
      <c r="HY179" s="8">
        <f t="shared" si="489"/>
        <v>0</v>
      </c>
      <c r="HZ179" s="8">
        <f t="shared" si="489"/>
        <v>0</v>
      </c>
      <c r="IA179" s="8">
        <f t="shared" si="489"/>
        <v>0</v>
      </c>
      <c r="IB179" s="8">
        <f t="shared" si="489"/>
        <v>0</v>
      </c>
      <c r="IC179" s="8">
        <f t="shared" si="489"/>
        <v>0</v>
      </c>
      <c r="ID179" s="8">
        <f t="shared" si="489"/>
        <v>0</v>
      </c>
      <c r="IE179" s="8">
        <f t="shared" si="489"/>
        <v>0</v>
      </c>
      <c r="IF179" s="8">
        <f t="shared" si="489"/>
        <v>0</v>
      </c>
      <c r="IG179" s="8">
        <f t="shared" si="489"/>
        <v>0</v>
      </c>
      <c r="IH179" s="8">
        <f t="shared" si="489"/>
        <v>0</v>
      </c>
      <c r="II179" s="8">
        <f t="shared" si="489"/>
        <v>0</v>
      </c>
      <c r="IJ179" s="8">
        <f t="shared" si="489"/>
        <v>0</v>
      </c>
      <c r="IK179" s="8">
        <f t="shared" si="489"/>
        <v>0</v>
      </c>
      <c r="IL179" s="8">
        <f t="shared" si="489"/>
        <v>0</v>
      </c>
      <c r="IM179" s="8">
        <f t="shared" si="489"/>
        <v>0</v>
      </c>
      <c r="IN179" s="8">
        <f t="shared" si="489"/>
        <v>0</v>
      </c>
      <c r="IO179" s="8">
        <f t="shared" si="489"/>
        <v>0</v>
      </c>
      <c r="IP179" s="8">
        <f t="shared" si="489"/>
        <v>0</v>
      </c>
      <c r="IQ179" s="8">
        <f t="shared" si="489"/>
        <v>0</v>
      </c>
      <c r="IR179" s="163">
        <f t="shared" si="489"/>
        <v>0</v>
      </c>
    </row>
    <row r="180" spans="1:252" s="7" customFormat="1" hidden="1" x14ac:dyDescent="0.25">
      <c r="A180" s="164"/>
      <c r="B180" s="8"/>
      <c r="C180" s="24">
        <f t="shared" ref="C180:BN180" si="490">IF(AND(B178=0,C178=1),C118,0)</f>
        <v>0</v>
      </c>
      <c r="D180" s="24">
        <f t="shared" si="490"/>
        <v>0</v>
      </c>
      <c r="E180" s="24">
        <f t="shared" si="490"/>
        <v>0</v>
      </c>
      <c r="F180" s="24">
        <f t="shared" si="490"/>
        <v>0</v>
      </c>
      <c r="G180" s="24">
        <f t="shared" si="490"/>
        <v>0</v>
      </c>
      <c r="H180" s="24">
        <f t="shared" si="490"/>
        <v>0</v>
      </c>
      <c r="I180" s="24">
        <f t="shared" si="490"/>
        <v>0</v>
      </c>
      <c r="J180" s="24">
        <f t="shared" si="490"/>
        <v>0</v>
      </c>
      <c r="K180" s="24">
        <f t="shared" si="490"/>
        <v>0</v>
      </c>
      <c r="L180" s="24">
        <f t="shared" si="490"/>
        <v>0</v>
      </c>
      <c r="M180" s="24">
        <f t="shared" si="490"/>
        <v>0</v>
      </c>
      <c r="N180" s="24">
        <f t="shared" si="490"/>
        <v>0</v>
      </c>
      <c r="O180" s="24">
        <f t="shared" si="490"/>
        <v>0</v>
      </c>
      <c r="P180" s="24">
        <f t="shared" si="490"/>
        <v>0</v>
      </c>
      <c r="Q180" s="24">
        <f t="shared" si="490"/>
        <v>0</v>
      </c>
      <c r="R180" s="24">
        <f t="shared" si="490"/>
        <v>0</v>
      </c>
      <c r="S180" s="24">
        <f t="shared" si="490"/>
        <v>0</v>
      </c>
      <c r="T180" s="24">
        <f t="shared" si="490"/>
        <v>0</v>
      </c>
      <c r="U180" s="24">
        <f t="shared" si="490"/>
        <v>0</v>
      </c>
      <c r="V180" s="24">
        <f t="shared" si="490"/>
        <v>0</v>
      </c>
      <c r="W180" s="24">
        <f t="shared" si="490"/>
        <v>0</v>
      </c>
      <c r="X180" s="24">
        <f t="shared" si="490"/>
        <v>0</v>
      </c>
      <c r="Y180" s="24">
        <f t="shared" si="490"/>
        <v>0</v>
      </c>
      <c r="Z180" s="24">
        <f t="shared" si="490"/>
        <v>0</v>
      </c>
      <c r="AA180" s="24">
        <f t="shared" si="490"/>
        <v>0</v>
      </c>
      <c r="AB180" s="24">
        <f t="shared" si="490"/>
        <v>0</v>
      </c>
      <c r="AC180" s="24">
        <f t="shared" si="490"/>
        <v>0</v>
      </c>
      <c r="AD180" s="24">
        <f t="shared" si="490"/>
        <v>0</v>
      </c>
      <c r="AE180" s="24">
        <f t="shared" si="490"/>
        <v>0</v>
      </c>
      <c r="AF180" s="24">
        <f t="shared" si="490"/>
        <v>0</v>
      </c>
      <c r="AG180" s="24">
        <f t="shared" si="490"/>
        <v>0</v>
      </c>
      <c r="AH180" s="24">
        <f t="shared" si="490"/>
        <v>0</v>
      </c>
      <c r="AI180" s="24">
        <f t="shared" si="490"/>
        <v>0</v>
      </c>
      <c r="AJ180" s="24">
        <f t="shared" si="490"/>
        <v>0</v>
      </c>
      <c r="AK180" s="24">
        <f t="shared" si="490"/>
        <v>0</v>
      </c>
      <c r="AL180" s="24">
        <f t="shared" si="490"/>
        <v>0</v>
      </c>
      <c r="AM180" s="24">
        <f t="shared" si="490"/>
        <v>0</v>
      </c>
      <c r="AN180" s="24">
        <f t="shared" si="490"/>
        <v>0</v>
      </c>
      <c r="AO180" s="24">
        <f t="shared" si="490"/>
        <v>0</v>
      </c>
      <c r="AP180" s="24">
        <f t="shared" si="490"/>
        <v>0</v>
      </c>
      <c r="AQ180" s="24">
        <f t="shared" si="490"/>
        <v>0</v>
      </c>
      <c r="AR180" s="24">
        <f t="shared" si="490"/>
        <v>0</v>
      </c>
      <c r="AS180" s="24">
        <f t="shared" si="490"/>
        <v>0</v>
      </c>
      <c r="AT180" s="24">
        <f t="shared" si="490"/>
        <v>0</v>
      </c>
      <c r="AU180" s="24">
        <f t="shared" si="490"/>
        <v>0</v>
      </c>
      <c r="AV180" s="24">
        <f t="shared" si="490"/>
        <v>0</v>
      </c>
      <c r="AW180" s="24">
        <f t="shared" si="490"/>
        <v>0</v>
      </c>
      <c r="AX180" s="24">
        <f t="shared" si="490"/>
        <v>0</v>
      </c>
      <c r="AY180" s="24">
        <f t="shared" si="490"/>
        <v>0</v>
      </c>
      <c r="AZ180" s="24">
        <f t="shared" si="490"/>
        <v>0</v>
      </c>
      <c r="BA180" s="24">
        <f t="shared" si="490"/>
        <v>0</v>
      </c>
      <c r="BB180" s="24">
        <f t="shared" si="490"/>
        <v>0</v>
      </c>
      <c r="BC180" s="24">
        <f t="shared" si="490"/>
        <v>0</v>
      </c>
      <c r="BD180" s="24">
        <f t="shared" si="490"/>
        <v>0</v>
      </c>
      <c r="BE180" s="24">
        <f t="shared" si="490"/>
        <v>0</v>
      </c>
      <c r="BF180" s="24">
        <f t="shared" si="490"/>
        <v>0</v>
      </c>
      <c r="BG180" s="24">
        <f t="shared" si="490"/>
        <v>0</v>
      </c>
      <c r="BH180" s="24">
        <f t="shared" si="490"/>
        <v>0</v>
      </c>
      <c r="BI180" s="24">
        <f t="shared" si="490"/>
        <v>0</v>
      </c>
      <c r="BJ180" s="24">
        <f t="shared" si="490"/>
        <v>0</v>
      </c>
      <c r="BK180" s="24">
        <f t="shared" si="490"/>
        <v>0</v>
      </c>
      <c r="BL180" s="24">
        <f t="shared" si="490"/>
        <v>0</v>
      </c>
      <c r="BM180" s="24">
        <f t="shared" si="490"/>
        <v>0</v>
      </c>
      <c r="BN180" s="24">
        <f t="shared" si="490"/>
        <v>0</v>
      </c>
      <c r="BO180" s="24">
        <f t="shared" ref="BO180:DZ180" si="491">IF(AND(BN178=0,BO178=1),BO118,0)</f>
        <v>0</v>
      </c>
      <c r="BP180" s="24">
        <f t="shared" si="491"/>
        <v>0</v>
      </c>
      <c r="BQ180" s="24">
        <f t="shared" si="491"/>
        <v>0</v>
      </c>
      <c r="BR180" s="24">
        <f t="shared" si="491"/>
        <v>0</v>
      </c>
      <c r="BS180" s="24">
        <f t="shared" si="491"/>
        <v>0</v>
      </c>
      <c r="BT180" s="24">
        <f t="shared" si="491"/>
        <v>0</v>
      </c>
      <c r="BU180" s="24">
        <f t="shared" si="491"/>
        <v>0</v>
      </c>
      <c r="BV180" s="24">
        <f t="shared" si="491"/>
        <v>0</v>
      </c>
      <c r="BW180" s="24">
        <f t="shared" si="491"/>
        <v>0</v>
      </c>
      <c r="BX180" s="24">
        <f t="shared" si="491"/>
        <v>0</v>
      </c>
      <c r="BY180" s="24">
        <f t="shared" si="491"/>
        <v>0</v>
      </c>
      <c r="BZ180" s="24">
        <f t="shared" si="491"/>
        <v>0</v>
      </c>
      <c r="CA180" s="24">
        <f t="shared" si="491"/>
        <v>0</v>
      </c>
      <c r="CB180" s="24">
        <f t="shared" si="491"/>
        <v>0</v>
      </c>
      <c r="CC180" s="24">
        <f t="shared" si="491"/>
        <v>0</v>
      </c>
      <c r="CD180" s="24">
        <f t="shared" si="491"/>
        <v>0</v>
      </c>
      <c r="CE180" s="24">
        <f t="shared" si="491"/>
        <v>0</v>
      </c>
      <c r="CF180" s="24">
        <f t="shared" si="491"/>
        <v>0</v>
      </c>
      <c r="CG180" s="24">
        <f t="shared" si="491"/>
        <v>0</v>
      </c>
      <c r="CH180" s="24">
        <f t="shared" si="491"/>
        <v>0</v>
      </c>
      <c r="CI180" s="24">
        <f t="shared" si="491"/>
        <v>0</v>
      </c>
      <c r="CJ180" s="24">
        <f t="shared" si="491"/>
        <v>0</v>
      </c>
      <c r="CK180" s="24">
        <f t="shared" si="491"/>
        <v>0</v>
      </c>
      <c r="CL180" s="24">
        <f t="shared" si="491"/>
        <v>0</v>
      </c>
      <c r="CM180" s="24">
        <f t="shared" si="491"/>
        <v>0</v>
      </c>
      <c r="CN180" s="24">
        <f t="shared" si="491"/>
        <v>0</v>
      </c>
      <c r="CO180" s="24">
        <f t="shared" si="491"/>
        <v>0</v>
      </c>
      <c r="CP180" s="24">
        <f t="shared" si="491"/>
        <v>0</v>
      </c>
      <c r="CQ180" s="24">
        <f t="shared" si="491"/>
        <v>0</v>
      </c>
      <c r="CR180" s="24">
        <f t="shared" si="491"/>
        <v>0</v>
      </c>
      <c r="CS180" s="24">
        <f t="shared" si="491"/>
        <v>0</v>
      </c>
      <c r="CT180" s="24">
        <f t="shared" si="491"/>
        <v>0</v>
      </c>
      <c r="CU180" s="24">
        <f t="shared" si="491"/>
        <v>0</v>
      </c>
      <c r="CV180" s="24">
        <f t="shared" si="491"/>
        <v>0</v>
      </c>
      <c r="CW180" s="24">
        <f t="shared" si="491"/>
        <v>0</v>
      </c>
      <c r="CX180" s="24">
        <f t="shared" si="491"/>
        <v>0</v>
      </c>
      <c r="CY180" s="24">
        <f t="shared" si="491"/>
        <v>0</v>
      </c>
      <c r="CZ180" s="24">
        <f t="shared" si="491"/>
        <v>0</v>
      </c>
      <c r="DA180" s="24">
        <f t="shared" si="491"/>
        <v>0</v>
      </c>
      <c r="DB180" s="24">
        <f t="shared" si="491"/>
        <v>0</v>
      </c>
      <c r="DC180" s="24">
        <f t="shared" si="491"/>
        <v>0</v>
      </c>
      <c r="DD180" s="24">
        <f t="shared" si="491"/>
        <v>0</v>
      </c>
      <c r="DE180" s="24">
        <f t="shared" si="491"/>
        <v>0</v>
      </c>
      <c r="DF180" s="24">
        <f t="shared" si="491"/>
        <v>0</v>
      </c>
      <c r="DG180" s="24">
        <f t="shared" si="491"/>
        <v>0</v>
      </c>
      <c r="DH180" s="24">
        <f t="shared" si="491"/>
        <v>0</v>
      </c>
      <c r="DI180" s="24">
        <f t="shared" si="491"/>
        <v>0</v>
      </c>
      <c r="DJ180" s="24">
        <f t="shared" si="491"/>
        <v>0</v>
      </c>
      <c r="DK180" s="24">
        <f t="shared" si="491"/>
        <v>0</v>
      </c>
      <c r="DL180" s="24">
        <f t="shared" si="491"/>
        <v>0</v>
      </c>
      <c r="DM180" s="24">
        <f t="shared" si="491"/>
        <v>0</v>
      </c>
      <c r="DN180" s="24">
        <f t="shared" si="491"/>
        <v>0</v>
      </c>
      <c r="DO180" s="24">
        <f t="shared" si="491"/>
        <v>0</v>
      </c>
      <c r="DP180" s="24">
        <f t="shared" si="491"/>
        <v>0</v>
      </c>
      <c r="DQ180" s="24">
        <f t="shared" si="491"/>
        <v>0</v>
      </c>
      <c r="DR180" s="24">
        <f t="shared" si="491"/>
        <v>0</v>
      </c>
      <c r="DS180" s="24">
        <f t="shared" si="491"/>
        <v>0</v>
      </c>
      <c r="DT180" s="24">
        <f t="shared" si="491"/>
        <v>0</v>
      </c>
      <c r="DU180" s="24">
        <f t="shared" si="491"/>
        <v>0</v>
      </c>
      <c r="DV180" s="24">
        <f t="shared" si="491"/>
        <v>0</v>
      </c>
      <c r="DW180" s="24">
        <f t="shared" si="491"/>
        <v>0</v>
      </c>
      <c r="DX180" s="24">
        <f t="shared" si="491"/>
        <v>0</v>
      </c>
      <c r="DY180" s="24">
        <f t="shared" si="491"/>
        <v>0</v>
      </c>
      <c r="DZ180" s="24">
        <f t="shared" si="491"/>
        <v>0</v>
      </c>
      <c r="EA180" s="24">
        <f t="shared" ref="EA180:GL180" si="492">IF(AND(DZ178=0,EA178=1),EA118,0)</f>
        <v>0</v>
      </c>
      <c r="EB180" s="24">
        <f t="shared" si="492"/>
        <v>0</v>
      </c>
      <c r="EC180" s="24">
        <f t="shared" si="492"/>
        <v>0</v>
      </c>
      <c r="ED180" s="24">
        <f t="shared" si="492"/>
        <v>0</v>
      </c>
      <c r="EE180" s="24">
        <f t="shared" si="492"/>
        <v>0</v>
      </c>
      <c r="EF180" s="24">
        <f t="shared" si="492"/>
        <v>0</v>
      </c>
      <c r="EG180" s="24">
        <f t="shared" si="492"/>
        <v>27520.333871458715</v>
      </c>
      <c r="EH180" s="24">
        <f t="shared" si="492"/>
        <v>0</v>
      </c>
      <c r="EI180" s="24">
        <f t="shared" si="492"/>
        <v>0</v>
      </c>
      <c r="EJ180" s="24">
        <f t="shared" si="492"/>
        <v>0</v>
      </c>
      <c r="EK180" s="24">
        <f t="shared" si="492"/>
        <v>0</v>
      </c>
      <c r="EL180" s="24">
        <f t="shared" si="492"/>
        <v>0</v>
      </c>
      <c r="EM180" s="24">
        <f t="shared" si="492"/>
        <v>0</v>
      </c>
      <c r="EN180" s="24">
        <f t="shared" si="492"/>
        <v>0</v>
      </c>
      <c r="EO180" s="24">
        <f t="shared" si="492"/>
        <v>0</v>
      </c>
      <c r="EP180" s="24">
        <f t="shared" si="492"/>
        <v>0</v>
      </c>
      <c r="EQ180" s="24">
        <f t="shared" si="492"/>
        <v>0</v>
      </c>
      <c r="ER180" s="24">
        <f t="shared" si="492"/>
        <v>0</v>
      </c>
      <c r="ES180" s="24">
        <f t="shared" si="492"/>
        <v>0</v>
      </c>
      <c r="ET180" s="24">
        <f t="shared" si="492"/>
        <v>0</v>
      </c>
      <c r="EU180" s="24">
        <f t="shared" si="492"/>
        <v>0</v>
      </c>
      <c r="EV180" s="24">
        <f t="shared" si="492"/>
        <v>0</v>
      </c>
      <c r="EW180" s="24">
        <f t="shared" si="492"/>
        <v>0</v>
      </c>
      <c r="EX180" s="24">
        <f t="shared" si="492"/>
        <v>0</v>
      </c>
      <c r="EY180" s="24">
        <f t="shared" si="492"/>
        <v>0</v>
      </c>
      <c r="EZ180" s="24">
        <f t="shared" si="492"/>
        <v>0</v>
      </c>
      <c r="FA180" s="24">
        <f t="shared" si="492"/>
        <v>0</v>
      </c>
      <c r="FB180" s="24">
        <f t="shared" si="492"/>
        <v>0</v>
      </c>
      <c r="FC180" s="24">
        <f t="shared" si="492"/>
        <v>0</v>
      </c>
      <c r="FD180" s="24">
        <f t="shared" si="492"/>
        <v>0</v>
      </c>
      <c r="FE180" s="24">
        <f t="shared" si="492"/>
        <v>0</v>
      </c>
      <c r="FF180" s="24">
        <f t="shared" si="492"/>
        <v>0</v>
      </c>
      <c r="FG180" s="24">
        <f t="shared" si="492"/>
        <v>0</v>
      </c>
      <c r="FH180" s="24">
        <f t="shared" si="492"/>
        <v>0</v>
      </c>
      <c r="FI180" s="24">
        <f t="shared" si="492"/>
        <v>0</v>
      </c>
      <c r="FJ180" s="24">
        <f t="shared" si="492"/>
        <v>0</v>
      </c>
      <c r="FK180" s="24">
        <f t="shared" si="492"/>
        <v>0</v>
      </c>
      <c r="FL180" s="24">
        <f t="shared" si="492"/>
        <v>0</v>
      </c>
      <c r="FM180" s="24">
        <f t="shared" si="492"/>
        <v>0</v>
      </c>
      <c r="FN180" s="24">
        <f t="shared" si="492"/>
        <v>0</v>
      </c>
      <c r="FO180" s="24">
        <f t="shared" si="492"/>
        <v>0</v>
      </c>
      <c r="FP180" s="24">
        <f t="shared" si="492"/>
        <v>0</v>
      </c>
      <c r="FQ180" s="24">
        <f t="shared" si="492"/>
        <v>0</v>
      </c>
      <c r="FR180" s="24">
        <f t="shared" si="492"/>
        <v>0</v>
      </c>
      <c r="FS180" s="24">
        <f t="shared" si="492"/>
        <v>0</v>
      </c>
      <c r="FT180" s="24">
        <f t="shared" si="492"/>
        <v>0</v>
      </c>
      <c r="FU180" s="24">
        <f t="shared" si="492"/>
        <v>0</v>
      </c>
      <c r="FV180" s="24">
        <f t="shared" si="492"/>
        <v>0</v>
      </c>
      <c r="FW180" s="24">
        <f t="shared" si="492"/>
        <v>0</v>
      </c>
      <c r="FX180" s="24">
        <f t="shared" si="492"/>
        <v>0</v>
      </c>
      <c r="FY180" s="24">
        <f t="shared" si="492"/>
        <v>0</v>
      </c>
      <c r="FZ180" s="24">
        <f t="shared" si="492"/>
        <v>0</v>
      </c>
      <c r="GA180" s="24">
        <f t="shared" si="492"/>
        <v>0</v>
      </c>
      <c r="GB180" s="24">
        <f t="shared" si="492"/>
        <v>0</v>
      </c>
      <c r="GC180" s="24">
        <f t="shared" si="492"/>
        <v>0</v>
      </c>
      <c r="GD180" s="24">
        <f t="shared" si="492"/>
        <v>0</v>
      </c>
      <c r="GE180" s="24">
        <f t="shared" si="492"/>
        <v>0</v>
      </c>
      <c r="GF180" s="24">
        <f t="shared" si="492"/>
        <v>0</v>
      </c>
      <c r="GG180" s="24">
        <f t="shared" si="492"/>
        <v>0</v>
      </c>
      <c r="GH180" s="24">
        <f t="shared" si="492"/>
        <v>0</v>
      </c>
      <c r="GI180" s="24">
        <f t="shared" si="492"/>
        <v>0</v>
      </c>
      <c r="GJ180" s="24">
        <f t="shared" si="492"/>
        <v>0</v>
      </c>
      <c r="GK180" s="24">
        <f t="shared" si="492"/>
        <v>0</v>
      </c>
      <c r="GL180" s="24">
        <f t="shared" si="492"/>
        <v>0</v>
      </c>
      <c r="GM180" s="24">
        <f t="shared" ref="GM180:IR180" si="493">IF(AND(GL178=0,GM178=1),GM118,0)</f>
        <v>0</v>
      </c>
      <c r="GN180" s="24">
        <f t="shared" si="493"/>
        <v>0</v>
      </c>
      <c r="GO180" s="24">
        <f t="shared" si="493"/>
        <v>0</v>
      </c>
      <c r="GP180" s="24">
        <f t="shared" si="493"/>
        <v>0</v>
      </c>
      <c r="GQ180" s="24">
        <f t="shared" si="493"/>
        <v>0</v>
      </c>
      <c r="GR180" s="24">
        <f t="shared" si="493"/>
        <v>0</v>
      </c>
      <c r="GS180" s="24">
        <f t="shared" si="493"/>
        <v>0</v>
      </c>
      <c r="GT180" s="24">
        <f t="shared" si="493"/>
        <v>0</v>
      </c>
      <c r="GU180" s="24">
        <f t="shared" si="493"/>
        <v>0</v>
      </c>
      <c r="GV180" s="24">
        <f t="shared" si="493"/>
        <v>0</v>
      </c>
      <c r="GW180" s="24">
        <f t="shared" si="493"/>
        <v>0</v>
      </c>
      <c r="GX180" s="24">
        <f t="shared" si="493"/>
        <v>0</v>
      </c>
      <c r="GY180" s="24">
        <f t="shared" si="493"/>
        <v>0</v>
      </c>
      <c r="GZ180" s="24">
        <f t="shared" si="493"/>
        <v>0</v>
      </c>
      <c r="HA180" s="24">
        <f t="shared" si="493"/>
        <v>0</v>
      </c>
      <c r="HB180" s="24">
        <f t="shared" si="493"/>
        <v>0</v>
      </c>
      <c r="HC180" s="24">
        <f t="shared" si="493"/>
        <v>0</v>
      </c>
      <c r="HD180" s="24">
        <f t="shared" si="493"/>
        <v>0</v>
      </c>
      <c r="HE180" s="24">
        <f t="shared" si="493"/>
        <v>0</v>
      </c>
      <c r="HF180" s="24">
        <f t="shared" si="493"/>
        <v>0</v>
      </c>
      <c r="HG180" s="24">
        <f t="shared" si="493"/>
        <v>0</v>
      </c>
      <c r="HH180" s="24">
        <f t="shared" si="493"/>
        <v>0</v>
      </c>
      <c r="HI180" s="24">
        <f t="shared" si="493"/>
        <v>0</v>
      </c>
      <c r="HJ180" s="24">
        <f t="shared" si="493"/>
        <v>0</v>
      </c>
      <c r="HK180" s="24">
        <f t="shared" si="493"/>
        <v>0</v>
      </c>
      <c r="HL180" s="24">
        <f t="shared" si="493"/>
        <v>0</v>
      </c>
      <c r="HM180" s="24">
        <f t="shared" si="493"/>
        <v>0</v>
      </c>
      <c r="HN180" s="24">
        <f t="shared" si="493"/>
        <v>0</v>
      </c>
      <c r="HO180" s="24">
        <f t="shared" si="493"/>
        <v>0</v>
      </c>
      <c r="HP180" s="24">
        <f t="shared" si="493"/>
        <v>0</v>
      </c>
      <c r="HQ180" s="24">
        <f t="shared" si="493"/>
        <v>0</v>
      </c>
      <c r="HR180" s="24">
        <f t="shared" si="493"/>
        <v>0</v>
      </c>
      <c r="HS180" s="24">
        <f t="shared" si="493"/>
        <v>0</v>
      </c>
      <c r="HT180" s="24">
        <f t="shared" si="493"/>
        <v>0</v>
      </c>
      <c r="HU180" s="24">
        <f t="shared" si="493"/>
        <v>0</v>
      </c>
      <c r="HV180" s="24">
        <f t="shared" si="493"/>
        <v>0</v>
      </c>
      <c r="HW180" s="24">
        <f t="shared" si="493"/>
        <v>0</v>
      </c>
      <c r="HX180" s="24">
        <f t="shared" si="493"/>
        <v>0</v>
      </c>
      <c r="HY180" s="24">
        <f t="shared" si="493"/>
        <v>0</v>
      </c>
      <c r="HZ180" s="24">
        <f t="shared" si="493"/>
        <v>0</v>
      </c>
      <c r="IA180" s="24">
        <f t="shared" si="493"/>
        <v>0</v>
      </c>
      <c r="IB180" s="24">
        <f t="shared" si="493"/>
        <v>0</v>
      </c>
      <c r="IC180" s="24">
        <f t="shared" si="493"/>
        <v>0</v>
      </c>
      <c r="ID180" s="24">
        <f t="shared" si="493"/>
        <v>0</v>
      </c>
      <c r="IE180" s="24">
        <f t="shared" si="493"/>
        <v>0</v>
      </c>
      <c r="IF180" s="24">
        <f t="shared" si="493"/>
        <v>0</v>
      </c>
      <c r="IG180" s="24">
        <f t="shared" si="493"/>
        <v>0</v>
      </c>
      <c r="IH180" s="24">
        <f t="shared" si="493"/>
        <v>0</v>
      </c>
      <c r="II180" s="24">
        <f t="shared" si="493"/>
        <v>0</v>
      </c>
      <c r="IJ180" s="24">
        <f t="shared" si="493"/>
        <v>0</v>
      </c>
      <c r="IK180" s="24">
        <f t="shared" si="493"/>
        <v>0</v>
      </c>
      <c r="IL180" s="24">
        <f t="shared" si="493"/>
        <v>0</v>
      </c>
      <c r="IM180" s="24">
        <f t="shared" si="493"/>
        <v>0</v>
      </c>
      <c r="IN180" s="24">
        <f t="shared" si="493"/>
        <v>0</v>
      </c>
      <c r="IO180" s="24">
        <f t="shared" si="493"/>
        <v>0</v>
      </c>
      <c r="IP180" s="24">
        <f t="shared" si="493"/>
        <v>0</v>
      </c>
      <c r="IQ180" s="24">
        <f t="shared" si="493"/>
        <v>0</v>
      </c>
      <c r="IR180" s="181">
        <f t="shared" si="493"/>
        <v>0</v>
      </c>
    </row>
    <row r="181" spans="1:252" s="7" customFormat="1" hidden="1" x14ac:dyDescent="0.25">
      <c r="A181" s="164"/>
      <c r="B181" s="8"/>
      <c r="C181" s="24">
        <f t="shared" ref="C181:BN181" si="494">IF(AND(B178=0,C178=1),C107,0)</f>
        <v>0</v>
      </c>
      <c r="D181" s="24">
        <f t="shared" si="494"/>
        <v>0</v>
      </c>
      <c r="E181" s="24">
        <f t="shared" si="494"/>
        <v>0</v>
      </c>
      <c r="F181" s="24">
        <f t="shared" si="494"/>
        <v>0</v>
      </c>
      <c r="G181" s="24">
        <f t="shared" si="494"/>
        <v>0</v>
      </c>
      <c r="H181" s="24">
        <f t="shared" si="494"/>
        <v>0</v>
      </c>
      <c r="I181" s="24">
        <f t="shared" si="494"/>
        <v>0</v>
      </c>
      <c r="J181" s="24">
        <f t="shared" si="494"/>
        <v>0</v>
      </c>
      <c r="K181" s="24">
        <f t="shared" si="494"/>
        <v>0</v>
      </c>
      <c r="L181" s="24">
        <f t="shared" si="494"/>
        <v>0</v>
      </c>
      <c r="M181" s="24">
        <f t="shared" si="494"/>
        <v>0</v>
      </c>
      <c r="N181" s="24">
        <f t="shared" si="494"/>
        <v>0</v>
      </c>
      <c r="O181" s="24">
        <f t="shared" si="494"/>
        <v>0</v>
      </c>
      <c r="P181" s="24">
        <f t="shared" si="494"/>
        <v>0</v>
      </c>
      <c r="Q181" s="24">
        <f t="shared" si="494"/>
        <v>0</v>
      </c>
      <c r="R181" s="24">
        <f t="shared" si="494"/>
        <v>0</v>
      </c>
      <c r="S181" s="24">
        <f t="shared" si="494"/>
        <v>0</v>
      </c>
      <c r="T181" s="24">
        <f t="shared" si="494"/>
        <v>0</v>
      </c>
      <c r="U181" s="24">
        <f t="shared" si="494"/>
        <v>0</v>
      </c>
      <c r="V181" s="24">
        <f t="shared" si="494"/>
        <v>0</v>
      </c>
      <c r="W181" s="24">
        <f t="shared" si="494"/>
        <v>0</v>
      </c>
      <c r="X181" s="24">
        <f t="shared" si="494"/>
        <v>0</v>
      </c>
      <c r="Y181" s="24">
        <f t="shared" si="494"/>
        <v>0</v>
      </c>
      <c r="Z181" s="24">
        <f t="shared" si="494"/>
        <v>0</v>
      </c>
      <c r="AA181" s="24">
        <f t="shared" si="494"/>
        <v>0</v>
      </c>
      <c r="AB181" s="24">
        <f t="shared" si="494"/>
        <v>0</v>
      </c>
      <c r="AC181" s="24">
        <f t="shared" si="494"/>
        <v>0</v>
      </c>
      <c r="AD181" s="24">
        <f t="shared" si="494"/>
        <v>0</v>
      </c>
      <c r="AE181" s="24">
        <f t="shared" si="494"/>
        <v>0</v>
      </c>
      <c r="AF181" s="24">
        <f t="shared" si="494"/>
        <v>0</v>
      </c>
      <c r="AG181" s="24">
        <f t="shared" si="494"/>
        <v>0</v>
      </c>
      <c r="AH181" s="24">
        <f t="shared" si="494"/>
        <v>0</v>
      </c>
      <c r="AI181" s="24">
        <f t="shared" si="494"/>
        <v>0</v>
      </c>
      <c r="AJ181" s="24">
        <f t="shared" si="494"/>
        <v>0</v>
      </c>
      <c r="AK181" s="24">
        <f t="shared" si="494"/>
        <v>0</v>
      </c>
      <c r="AL181" s="24">
        <f t="shared" si="494"/>
        <v>0</v>
      </c>
      <c r="AM181" s="24">
        <f t="shared" si="494"/>
        <v>0</v>
      </c>
      <c r="AN181" s="24">
        <f t="shared" si="494"/>
        <v>0</v>
      </c>
      <c r="AO181" s="24">
        <f t="shared" si="494"/>
        <v>0</v>
      </c>
      <c r="AP181" s="24">
        <f t="shared" si="494"/>
        <v>0</v>
      </c>
      <c r="AQ181" s="24">
        <f t="shared" si="494"/>
        <v>0</v>
      </c>
      <c r="AR181" s="24">
        <f t="shared" si="494"/>
        <v>0</v>
      </c>
      <c r="AS181" s="24">
        <f t="shared" si="494"/>
        <v>0</v>
      </c>
      <c r="AT181" s="24">
        <f t="shared" si="494"/>
        <v>0</v>
      </c>
      <c r="AU181" s="24">
        <f t="shared" si="494"/>
        <v>0</v>
      </c>
      <c r="AV181" s="24">
        <f t="shared" si="494"/>
        <v>0</v>
      </c>
      <c r="AW181" s="24">
        <f t="shared" si="494"/>
        <v>0</v>
      </c>
      <c r="AX181" s="24">
        <f t="shared" si="494"/>
        <v>0</v>
      </c>
      <c r="AY181" s="24">
        <f t="shared" si="494"/>
        <v>0</v>
      </c>
      <c r="AZ181" s="24">
        <f t="shared" si="494"/>
        <v>0</v>
      </c>
      <c r="BA181" s="24">
        <f t="shared" si="494"/>
        <v>0</v>
      </c>
      <c r="BB181" s="24">
        <f t="shared" si="494"/>
        <v>0</v>
      </c>
      <c r="BC181" s="24">
        <f t="shared" si="494"/>
        <v>0</v>
      </c>
      <c r="BD181" s="24">
        <f t="shared" si="494"/>
        <v>0</v>
      </c>
      <c r="BE181" s="24">
        <f t="shared" si="494"/>
        <v>0</v>
      </c>
      <c r="BF181" s="24">
        <f t="shared" si="494"/>
        <v>0</v>
      </c>
      <c r="BG181" s="24">
        <f t="shared" si="494"/>
        <v>0</v>
      </c>
      <c r="BH181" s="24">
        <f t="shared" si="494"/>
        <v>0</v>
      </c>
      <c r="BI181" s="24">
        <f t="shared" si="494"/>
        <v>0</v>
      </c>
      <c r="BJ181" s="24">
        <f t="shared" si="494"/>
        <v>0</v>
      </c>
      <c r="BK181" s="24">
        <f t="shared" si="494"/>
        <v>0</v>
      </c>
      <c r="BL181" s="24">
        <f t="shared" si="494"/>
        <v>0</v>
      </c>
      <c r="BM181" s="24">
        <f t="shared" si="494"/>
        <v>0</v>
      </c>
      <c r="BN181" s="24">
        <f t="shared" si="494"/>
        <v>0</v>
      </c>
      <c r="BO181" s="24">
        <f t="shared" ref="BO181:DZ181" si="495">IF(AND(BN178=0,BO178=1),BO107,0)</f>
        <v>0</v>
      </c>
      <c r="BP181" s="24">
        <f t="shared" si="495"/>
        <v>0</v>
      </c>
      <c r="BQ181" s="24">
        <f t="shared" si="495"/>
        <v>0</v>
      </c>
      <c r="BR181" s="24">
        <f t="shared" si="495"/>
        <v>0</v>
      </c>
      <c r="BS181" s="24">
        <f t="shared" si="495"/>
        <v>0</v>
      </c>
      <c r="BT181" s="24">
        <f t="shared" si="495"/>
        <v>0</v>
      </c>
      <c r="BU181" s="24">
        <f t="shared" si="495"/>
        <v>0</v>
      </c>
      <c r="BV181" s="24">
        <f t="shared" si="495"/>
        <v>0</v>
      </c>
      <c r="BW181" s="24">
        <f t="shared" si="495"/>
        <v>0</v>
      </c>
      <c r="BX181" s="24">
        <f t="shared" si="495"/>
        <v>0</v>
      </c>
      <c r="BY181" s="24">
        <f t="shared" si="495"/>
        <v>0</v>
      </c>
      <c r="BZ181" s="24">
        <f t="shared" si="495"/>
        <v>0</v>
      </c>
      <c r="CA181" s="24">
        <f t="shared" si="495"/>
        <v>0</v>
      </c>
      <c r="CB181" s="24">
        <f t="shared" si="495"/>
        <v>0</v>
      </c>
      <c r="CC181" s="24">
        <f t="shared" si="495"/>
        <v>0</v>
      </c>
      <c r="CD181" s="24">
        <f t="shared" si="495"/>
        <v>0</v>
      </c>
      <c r="CE181" s="24">
        <f t="shared" si="495"/>
        <v>0</v>
      </c>
      <c r="CF181" s="24">
        <f t="shared" si="495"/>
        <v>0</v>
      </c>
      <c r="CG181" s="24">
        <f t="shared" si="495"/>
        <v>0</v>
      </c>
      <c r="CH181" s="24">
        <f t="shared" si="495"/>
        <v>0</v>
      </c>
      <c r="CI181" s="24">
        <f t="shared" si="495"/>
        <v>0</v>
      </c>
      <c r="CJ181" s="24">
        <f t="shared" si="495"/>
        <v>0</v>
      </c>
      <c r="CK181" s="24">
        <f t="shared" si="495"/>
        <v>0</v>
      </c>
      <c r="CL181" s="24">
        <f t="shared" si="495"/>
        <v>0</v>
      </c>
      <c r="CM181" s="24">
        <f t="shared" si="495"/>
        <v>0</v>
      </c>
      <c r="CN181" s="24">
        <f t="shared" si="495"/>
        <v>0</v>
      </c>
      <c r="CO181" s="24">
        <f t="shared" si="495"/>
        <v>0</v>
      </c>
      <c r="CP181" s="24">
        <f t="shared" si="495"/>
        <v>0</v>
      </c>
      <c r="CQ181" s="24">
        <f t="shared" si="495"/>
        <v>0</v>
      </c>
      <c r="CR181" s="24">
        <f t="shared" si="495"/>
        <v>0</v>
      </c>
      <c r="CS181" s="24">
        <f t="shared" si="495"/>
        <v>0</v>
      </c>
      <c r="CT181" s="24">
        <f t="shared" si="495"/>
        <v>0</v>
      </c>
      <c r="CU181" s="24">
        <f t="shared" si="495"/>
        <v>0</v>
      </c>
      <c r="CV181" s="24">
        <f t="shared" si="495"/>
        <v>0</v>
      </c>
      <c r="CW181" s="24">
        <f t="shared" si="495"/>
        <v>0</v>
      </c>
      <c r="CX181" s="24">
        <f t="shared" si="495"/>
        <v>0</v>
      </c>
      <c r="CY181" s="24">
        <f t="shared" si="495"/>
        <v>0</v>
      </c>
      <c r="CZ181" s="24">
        <f t="shared" si="495"/>
        <v>0</v>
      </c>
      <c r="DA181" s="24">
        <f t="shared" si="495"/>
        <v>0</v>
      </c>
      <c r="DB181" s="24">
        <f t="shared" si="495"/>
        <v>0</v>
      </c>
      <c r="DC181" s="24">
        <f t="shared" si="495"/>
        <v>0</v>
      </c>
      <c r="DD181" s="24">
        <f t="shared" si="495"/>
        <v>0</v>
      </c>
      <c r="DE181" s="24">
        <f t="shared" si="495"/>
        <v>0</v>
      </c>
      <c r="DF181" s="24">
        <f t="shared" si="495"/>
        <v>0</v>
      </c>
      <c r="DG181" s="24">
        <f t="shared" si="495"/>
        <v>0</v>
      </c>
      <c r="DH181" s="24">
        <f t="shared" si="495"/>
        <v>0</v>
      </c>
      <c r="DI181" s="24">
        <f t="shared" si="495"/>
        <v>0</v>
      </c>
      <c r="DJ181" s="24">
        <f t="shared" si="495"/>
        <v>0</v>
      </c>
      <c r="DK181" s="24">
        <f t="shared" si="495"/>
        <v>0</v>
      </c>
      <c r="DL181" s="24">
        <f t="shared" si="495"/>
        <v>0</v>
      </c>
      <c r="DM181" s="24">
        <f t="shared" si="495"/>
        <v>0</v>
      </c>
      <c r="DN181" s="24">
        <f t="shared" si="495"/>
        <v>0</v>
      </c>
      <c r="DO181" s="24">
        <f t="shared" si="495"/>
        <v>0</v>
      </c>
      <c r="DP181" s="24">
        <f t="shared" si="495"/>
        <v>0</v>
      </c>
      <c r="DQ181" s="24">
        <f t="shared" si="495"/>
        <v>0</v>
      </c>
      <c r="DR181" s="24">
        <f t="shared" si="495"/>
        <v>0</v>
      </c>
      <c r="DS181" s="24">
        <f t="shared" si="495"/>
        <v>0</v>
      </c>
      <c r="DT181" s="24">
        <f t="shared" si="495"/>
        <v>0</v>
      </c>
      <c r="DU181" s="24">
        <f t="shared" si="495"/>
        <v>0</v>
      </c>
      <c r="DV181" s="24">
        <f t="shared" si="495"/>
        <v>0</v>
      </c>
      <c r="DW181" s="24">
        <f t="shared" si="495"/>
        <v>0</v>
      </c>
      <c r="DX181" s="24">
        <f t="shared" si="495"/>
        <v>0</v>
      </c>
      <c r="DY181" s="24">
        <f t="shared" si="495"/>
        <v>0</v>
      </c>
      <c r="DZ181" s="24">
        <f t="shared" si="495"/>
        <v>0</v>
      </c>
      <c r="EA181" s="24">
        <f t="shared" ref="EA181:GL181" si="496">IF(AND(DZ178=0,EA178=1),EA107,0)</f>
        <v>0</v>
      </c>
      <c r="EB181" s="24">
        <f t="shared" si="496"/>
        <v>0</v>
      </c>
      <c r="EC181" s="24">
        <f t="shared" si="496"/>
        <v>0</v>
      </c>
      <c r="ED181" s="24">
        <f t="shared" si="496"/>
        <v>0</v>
      </c>
      <c r="EE181" s="24">
        <f t="shared" si="496"/>
        <v>0</v>
      </c>
      <c r="EF181" s="24">
        <f t="shared" si="496"/>
        <v>0</v>
      </c>
      <c r="EG181" s="24">
        <f t="shared" si="496"/>
        <v>-51.474967903280934</v>
      </c>
      <c r="EH181" s="24">
        <f t="shared" si="496"/>
        <v>0</v>
      </c>
      <c r="EI181" s="24">
        <f t="shared" si="496"/>
        <v>0</v>
      </c>
      <c r="EJ181" s="24">
        <f t="shared" si="496"/>
        <v>0</v>
      </c>
      <c r="EK181" s="24">
        <f t="shared" si="496"/>
        <v>0</v>
      </c>
      <c r="EL181" s="24">
        <f t="shared" si="496"/>
        <v>0</v>
      </c>
      <c r="EM181" s="24">
        <f t="shared" si="496"/>
        <v>0</v>
      </c>
      <c r="EN181" s="24">
        <f t="shared" si="496"/>
        <v>0</v>
      </c>
      <c r="EO181" s="24">
        <f t="shared" si="496"/>
        <v>0</v>
      </c>
      <c r="EP181" s="24">
        <f t="shared" si="496"/>
        <v>0</v>
      </c>
      <c r="EQ181" s="24">
        <f t="shared" si="496"/>
        <v>0</v>
      </c>
      <c r="ER181" s="24">
        <f t="shared" si="496"/>
        <v>0</v>
      </c>
      <c r="ES181" s="24">
        <f t="shared" si="496"/>
        <v>0</v>
      </c>
      <c r="ET181" s="24">
        <f t="shared" si="496"/>
        <v>0</v>
      </c>
      <c r="EU181" s="24">
        <f t="shared" si="496"/>
        <v>0</v>
      </c>
      <c r="EV181" s="24">
        <f t="shared" si="496"/>
        <v>0</v>
      </c>
      <c r="EW181" s="24">
        <f t="shared" si="496"/>
        <v>0</v>
      </c>
      <c r="EX181" s="24">
        <f t="shared" si="496"/>
        <v>0</v>
      </c>
      <c r="EY181" s="24">
        <f t="shared" si="496"/>
        <v>0</v>
      </c>
      <c r="EZ181" s="24">
        <f t="shared" si="496"/>
        <v>0</v>
      </c>
      <c r="FA181" s="24">
        <f t="shared" si="496"/>
        <v>0</v>
      </c>
      <c r="FB181" s="24">
        <f t="shared" si="496"/>
        <v>0</v>
      </c>
      <c r="FC181" s="24">
        <f t="shared" si="496"/>
        <v>0</v>
      </c>
      <c r="FD181" s="24">
        <f t="shared" si="496"/>
        <v>0</v>
      </c>
      <c r="FE181" s="24">
        <f t="shared" si="496"/>
        <v>0</v>
      </c>
      <c r="FF181" s="24">
        <f t="shared" si="496"/>
        <v>0</v>
      </c>
      <c r="FG181" s="24">
        <f t="shared" si="496"/>
        <v>0</v>
      </c>
      <c r="FH181" s="24">
        <f t="shared" si="496"/>
        <v>0</v>
      </c>
      <c r="FI181" s="24">
        <f t="shared" si="496"/>
        <v>0</v>
      </c>
      <c r="FJ181" s="24">
        <f t="shared" si="496"/>
        <v>0</v>
      </c>
      <c r="FK181" s="24">
        <f t="shared" si="496"/>
        <v>0</v>
      </c>
      <c r="FL181" s="24">
        <f t="shared" si="496"/>
        <v>0</v>
      </c>
      <c r="FM181" s="24">
        <f t="shared" si="496"/>
        <v>0</v>
      </c>
      <c r="FN181" s="24">
        <f t="shared" si="496"/>
        <v>0</v>
      </c>
      <c r="FO181" s="24">
        <f t="shared" si="496"/>
        <v>0</v>
      </c>
      <c r="FP181" s="24">
        <f t="shared" si="496"/>
        <v>0</v>
      </c>
      <c r="FQ181" s="24">
        <f t="shared" si="496"/>
        <v>0</v>
      </c>
      <c r="FR181" s="24">
        <f t="shared" si="496"/>
        <v>0</v>
      </c>
      <c r="FS181" s="24">
        <f t="shared" si="496"/>
        <v>0</v>
      </c>
      <c r="FT181" s="24">
        <f t="shared" si="496"/>
        <v>0</v>
      </c>
      <c r="FU181" s="24">
        <f t="shared" si="496"/>
        <v>0</v>
      </c>
      <c r="FV181" s="24">
        <f t="shared" si="496"/>
        <v>0</v>
      </c>
      <c r="FW181" s="24">
        <f t="shared" si="496"/>
        <v>0</v>
      </c>
      <c r="FX181" s="24">
        <f t="shared" si="496"/>
        <v>0</v>
      </c>
      <c r="FY181" s="24">
        <f t="shared" si="496"/>
        <v>0</v>
      </c>
      <c r="FZ181" s="24">
        <f t="shared" si="496"/>
        <v>0</v>
      </c>
      <c r="GA181" s="24">
        <f t="shared" si="496"/>
        <v>0</v>
      </c>
      <c r="GB181" s="24">
        <f t="shared" si="496"/>
        <v>0</v>
      </c>
      <c r="GC181" s="24">
        <f t="shared" si="496"/>
        <v>0</v>
      </c>
      <c r="GD181" s="24">
        <f t="shared" si="496"/>
        <v>0</v>
      </c>
      <c r="GE181" s="24">
        <f t="shared" si="496"/>
        <v>0</v>
      </c>
      <c r="GF181" s="24">
        <f t="shared" si="496"/>
        <v>0</v>
      </c>
      <c r="GG181" s="24">
        <f t="shared" si="496"/>
        <v>0</v>
      </c>
      <c r="GH181" s="24">
        <f t="shared" si="496"/>
        <v>0</v>
      </c>
      <c r="GI181" s="24">
        <f t="shared" si="496"/>
        <v>0</v>
      </c>
      <c r="GJ181" s="24">
        <f t="shared" si="496"/>
        <v>0</v>
      </c>
      <c r="GK181" s="24">
        <f t="shared" si="496"/>
        <v>0</v>
      </c>
      <c r="GL181" s="24">
        <f t="shared" si="496"/>
        <v>0</v>
      </c>
      <c r="GM181" s="24">
        <f t="shared" ref="GM181:IR181" si="497">IF(AND(GL178=0,GM178=1),GM107,0)</f>
        <v>0</v>
      </c>
      <c r="GN181" s="24">
        <f t="shared" si="497"/>
        <v>0</v>
      </c>
      <c r="GO181" s="24">
        <f t="shared" si="497"/>
        <v>0</v>
      </c>
      <c r="GP181" s="24">
        <f t="shared" si="497"/>
        <v>0</v>
      </c>
      <c r="GQ181" s="24">
        <f t="shared" si="497"/>
        <v>0</v>
      </c>
      <c r="GR181" s="24">
        <f t="shared" si="497"/>
        <v>0</v>
      </c>
      <c r="GS181" s="24">
        <f t="shared" si="497"/>
        <v>0</v>
      </c>
      <c r="GT181" s="24">
        <f t="shared" si="497"/>
        <v>0</v>
      </c>
      <c r="GU181" s="24">
        <f t="shared" si="497"/>
        <v>0</v>
      </c>
      <c r="GV181" s="24">
        <f t="shared" si="497"/>
        <v>0</v>
      </c>
      <c r="GW181" s="24">
        <f t="shared" si="497"/>
        <v>0</v>
      </c>
      <c r="GX181" s="24">
        <f t="shared" si="497"/>
        <v>0</v>
      </c>
      <c r="GY181" s="24">
        <f t="shared" si="497"/>
        <v>0</v>
      </c>
      <c r="GZ181" s="24">
        <f t="shared" si="497"/>
        <v>0</v>
      </c>
      <c r="HA181" s="24">
        <f t="shared" si="497"/>
        <v>0</v>
      </c>
      <c r="HB181" s="24">
        <f t="shared" si="497"/>
        <v>0</v>
      </c>
      <c r="HC181" s="24">
        <f t="shared" si="497"/>
        <v>0</v>
      </c>
      <c r="HD181" s="24">
        <f t="shared" si="497"/>
        <v>0</v>
      </c>
      <c r="HE181" s="24">
        <f t="shared" si="497"/>
        <v>0</v>
      </c>
      <c r="HF181" s="24">
        <f t="shared" si="497"/>
        <v>0</v>
      </c>
      <c r="HG181" s="24">
        <f t="shared" si="497"/>
        <v>0</v>
      </c>
      <c r="HH181" s="24">
        <f t="shared" si="497"/>
        <v>0</v>
      </c>
      <c r="HI181" s="24">
        <f t="shared" si="497"/>
        <v>0</v>
      </c>
      <c r="HJ181" s="24">
        <f t="shared" si="497"/>
        <v>0</v>
      </c>
      <c r="HK181" s="24">
        <f t="shared" si="497"/>
        <v>0</v>
      </c>
      <c r="HL181" s="24">
        <f t="shared" si="497"/>
        <v>0</v>
      </c>
      <c r="HM181" s="24">
        <f t="shared" si="497"/>
        <v>0</v>
      </c>
      <c r="HN181" s="24">
        <f t="shared" si="497"/>
        <v>0</v>
      </c>
      <c r="HO181" s="24">
        <f t="shared" si="497"/>
        <v>0</v>
      </c>
      <c r="HP181" s="24">
        <f t="shared" si="497"/>
        <v>0</v>
      </c>
      <c r="HQ181" s="24">
        <f t="shared" si="497"/>
        <v>0</v>
      </c>
      <c r="HR181" s="24">
        <f t="shared" si="497"/>
        <v>0</v>
      </c>
      <c r="HS181" s="24">
        <f t="shared" si="497"/>
        <v>0</v>
      </c>
      <c r="HT181" s="24">
        <f t="shared" si="497"/>
        <v>0</v>
      </c>
      <c r="HU181" s="24">
        <f t="shared" si="497"/>
        <v>0</v>
      </c>
      <c r="HV181" s="24">
        <f t="shared" si="497"/>
        <v>0</v>
      </c>
      <c r="HW181" s="24">
        <f t="shared" si="497"/>
        <v>0</v>
      </c>
      <c r="HX181" s="24">
        <f t="shared" si="497"/>
        <v>0</v>
      </c>
      <c r="HY181" s="24">
        <f t="shared" si="497"/>
        <v>0</v>
      </c>
      <c r="HZ181" s="24">
        <f t="shared" si="497"/>
        <v>0</v>
      </c>
      <c r="IA181" s="24">
        <f t="shared" si="497"/>
        <v>0</v>
      </c>
      <c r="IB181" s="24">
        <f t="shared" si="497"/>
        <v>0</v>
      </c>
      <c r="IC181" s="24">
        <f t="shared" si="497"/>
        <v>0</v>
      </c>
      <c r="ID181" s="24">
        <f t="shared" si="497"/>
        <v>0</v>
      </c>
      <c r="IE181" s="24">
        <f t="shared" si="497"/>
        <v>0</v>
      </c>
      <c r="IF181" s="24">
        <f t="shared" si="497"/>
        <v>0</v>
      </c>
      <c r="IG181" s="24">
        <f t="shared" si="497"/>
        <v>0</v>
      </c>
      <c r="IH181" s="24">
        <f t="shared" si="497"/>
        <v>0</v>
      </c>
      <c r="II181" s="24">
        <f t="shared" si="497"/>
        <v>0</v>
      </c>
      <c r="IJ181" s="24">
        <f t="shared" si="497"/>
        <v>0</v>
      </c>
      <c r="IK181" s="24">
        <f t="shared" si="497"/>
        <v>0</v>
      </c>
      <c r="IL181" s="24">
        <f t="shared" si="497"/>
        <v>0</v>
      </c>
      <c r="IM181" s="24">
        <f t="shared" si="497"/>
        <v>0</v>
      </c>
      <c r="IN181" s="24">
        <f t="shared" si="497"/>
        <v>0</v>
      </c>
      <c r="IO181" s="24">
        <f t="shared" si="497"/>
        <v>0</v>
      </c>
      <c r="IP181" s="24">
        <f t="shared" si="497"/>
        <v>0</v>
      </c>
      <c r="IQ181" s="24">
        <f t="shared" si="497"/>
        <v>0</v>
      </c>
      <c r="IR181" s="181">
        <f t="shared" si="497"/>
        <v>0</v>
      </c>
    </row>
    <row r="182" spans="1:252" s="7" customFormat="1" hidden="1" x14ac:dyDescent="0.25">
      <c r="A182" s="164"/>
      <c r="B182" s="8"/>
      <c r="C182" s="24">
        <f>IF(MAX(C181:IR181)=0,MIN(C181:IR181),MAX(C181:IR181))</f>
        <v>-51.474967903280934</v>
      </c>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EU182" s="24"/>
      <c r="EV182" s="24"/>
      <c r="EW182" s="24"/>
      <c r="EX182" s="24"/>
      <c r="EY182" s="24"/>
      <c r="EZ182" s="24"/>
      <c r="FA182" s="24"/>
      <c r="FB182" s="24"/>
      <c r="FC182" s="24"/>
      <c r="FD182" s="24"/>
      <c r="FE182" s="24"/>
      <c r="FF182" s="24"/>
      <c r="FG182" s="24"/>
      <c r="FH182" s="24"/>
      <c r="FI182" s="24"/>
      <c r="FJ182" s="24"/>
      <c r="FK182" s="24"/>
      <c r="FL182" s="24"/>
      <c r="FM182" s="24"/>
      <c r="FN182" s="24"/>
      <c r="FO182" s="24"/>
      <c r="FP182" s="24"/>
      <c r="FQ182" s="24"/>
      <c r="FR182" s="24"/>
      <c r="FS182" s="24"/>
      <c r="FT182" s="24"/>
      <c r="FU182" s="24"/>
      <c r="FV182" s="24"/>
      <c r="FW182" s="24"/>
      <c r="FX182" s="24"/>
      <c r="FY182" s="24"/>
      <c r="FZ182" s="24"/>
      <c r="GA182" s="24"/>
      <c r="GB182" s="24"/>
      <c r="GC182" s="24"/>
      <c r="GD182" s="24"/>
      <c r="GE182" s="24"/>
      <c r="GF182" s="24"/>
      <c r="GG182" s="24"/>
      <c r="GH182" s="24"/>
      <c r="GI182" s="24"/>
      <c r="GJ182" s="24"/>
      <c r="GK182" s="24"/>
      <c r="GL182" s="24"/>
      <c r="GM182" s="24"/>
      <c r="GN182" s="24"/>
      <c r="GO182" s="24"/>
      <c r="GP182" s="24"/>
      <c r="GQ182" s="24"/>
      <c r="GR182" s="24"/>
      <c r="GS182" s="24"/>
      <c r="GT182" s="24"/>
      <c r="GU182" s="24"/>
      <c r="GV182" s="24"/>
      <c r="GW182" s="24"/>
      <c r="GX182" s="24"/>
      <c r="GY182" s="24"/>
      <c r="GZ182" s="24"/>
      <c r="HA182" s="24"/>
      <c r="HB182" s="24"/>
      <c r="HC182" s="24"/>
      <c r="HD182" s="24"/>
      <c r="HE182" s="24"/>
      <c r="HF182" s="24"/>
      <c r="HG182" s="24"/>
      <c r="HH182" s="24"/>
      <c r="HI182" s="24"/>
      <c r="HJ182" s="24"/>
      <c r="HK182" s="24"/>
      <c r="HL182" s="24"/>
      <c r="HM182" s="24"/>
      <c r="HN182" s="24"/>
      <c r="HO182" s="24"/>
      <c r="HP182" s="24"/>
      <c r="HQ182" s="24"/>
      <c r="HR182" s="24"/>
      <c r="HS182" s="24"/>
      <c r="HT182" s="24"/>
      <c r="HU182" s="24"/>
      <c r="HV182" s="24"/>
      <c r="HW182" s="24"/>
      <c r="HX182" s="24"/>
      <c r="HY182" s="24"/>
      <c r="HZ182" s="24"/>
      <c r="IA182" s="24"/>
      <c r="IB182" s="24"/>
      <c r="IC182" s="24"/>
      <c r="ID182" s="24"/>
      <c r="IE182" s="24"/>
      <c r="IF182" s="24"/>
      <c r="IG182" s="24"/>
      <c r="IH182" s="24"/>
      <c r="II182" s="24"/>
      <c r="IJ182" s="24"/>
      <c r="IK182" s="24"/>
      <c r="IL182" s="24"/>
      <c r="IM182" s="24"/>
      <c r="IN182" s="24"/>
      <c r="IO182" s="24"/>
      <c r="IP182" s="24"/>
      <c r="IQ182" s="24"/>
      <c r="IR182" s="181"/>
    </row>
    <row r="183" spans="1:252" s="7" customFormat="1" hidden="1" x14ac:dyDescent="0.25">
      <c r="A183" s="164"/>
      <c r="B183" s="8"/>
      <c r="C183" s="24">
        <f t="shared" ref="C183:BN183" si="498">IF(AND(B178=0,C178=1),C110,0)</f>
        <v>0</v>
      </c>
      <c r="D183" s="24">
        <f t="shared" si="498"/>
        <v>0</v>
      </c>
      <c r="E183" s="24">
        <f t="shared" si="498"/>
        <v>0</v>
      </c>
      <c r="F183" s="24">
        <f t="shared" si="498"/>
        <v>0</v>
      </c>
      <c r="G183" s="24">
        <f t="shared" si="498"/>
        <v>0</v>
      </c>
      <c r="H183" s="24">
        <f t="shared" si="498"/>
        <v>0</v>
      </c>
      <c r="I183" s="24">
        <f t="shared" si="498"/>
        <v>0</v>
      </c>
      <c r="J183" s="24">
        <f t="shared" si="498"/>
        <v>0</v>
      </c>
      <c r="K183" s="24">
        <f t="shared" si="498"/>
        <v>0</v>
      </c>
      <c r="L183" s="24">
        <f t="shared" si="498"/>
        <v>0</v>
      </c>
      <c r="M183" s="24">
        <f t="shared" si="498"/>
        <v>0</v>
      </c>
      <c r="N183" s="24">
        <f t="shared" si="498"/>
        <v>0</v>
      </c>
      <c r="O183" s="24">
        <f t="shared" si="498"/>
        <v>0</v>
      </c>
      <c r="P183" s="24">
        <f t="shared" si="498"/>
        <v>0</v>
      </c>
      <c r="Q183" s="24">
        <f t="shared" si="498"/>
        <v>0</v>
      </c>
      <c r="R183" s="24">
        <f t="shared" si="498"/>
        <v>0</v>
      </c>
      <c r="S183" s="24">
        <f t="shared" si="498"/>
        <v>0</v>
      </c>
      <c r="T183" s="24">
        <f t="shared" si="498"/>
        <v>0</v>
      </c>
      <c r="U183" s="24">
        <f t="shared" si="498"/>
        <v>0</v>
      </c>
      <c r="V183" s="24">
        <f t="shared" si="498"/>
        <v>0</v>
      </c>
      <c r="W183" s="24">
        <f t="shared" si="498"/>
        <v>0</v>
      </c>
      <c r="X183" s="24">
        <f t="shared" si="498"/>
        <v>0</v>
      </c>
      <c r="Y183" s="24">
        <f t="shared" si="498"/>
        <v>0</v>
      </c>
      <c r="Z183" s="24">
        <f t="shared" si="498"/>
        <v>0</v>
      </c>
      <c r="AA183" s="24">
        <f t="shared" si="498"/>
        <v>0</v>
      </c>
      <c r="AB183" s="24">
        <f t="shared" si="498"/>
        <v>0</v>
      </c>
      <c r="AC183" s="24">
        <f t="shared" si="498"/>
        <v>0</v>
      </c>
      <c r="AD183" s="24">
        <f t="shared" si="498"/>
        <v>0</v>
      </c>
      <c r="AE183" s="24">
        <f t="shared" si="498"/>
        <v>0</v>
      </c>
      <c r="AF183" s="24">
        <f t="shared" si="498"/>
        <v>0</v>
      </c>
      <c r="AG183" s="24">
        <f t="shared" si="498"/>
        <v>0</v>
      </c>
      <c r="AH183" s="24">
        <f t="shared" si="498"/>
        <v>0</v>
      </c>
      <c r="AI183" s="24">
        <f t="shared" si="498"/>
        <v>0</v>
      </c>
      <c r="AJ183" s="24">
        <f t="shared" si="498"/>
        <v>0</v>
      </c>
      <c r="AK183" s="24">
        <f t="shared" si="498"/>
        <v>0</v>
      </c>
      <c r="AL183" s="24">
        <f t="shared" si="498"/>
        <v>0</v>
      </c>
      <c r="AM183" s="24">
        <f t="shared" si="498"/>
        <v>0</v>
      </c>
      <c r="AN183" s="24">
        <f t="shared" si="498"/>
        <v>0</v>
      </c>
      <c r="AO183" s="24">
        <f t="shared" si="498"/>
        <v>0</v>
      </c>
      <c r="AP183" s="24">
        <f t="shared" si="498"/>
        <v>0</v>
      </c>
      <c r="AQ183" s="24">
        <f t="shared" si="498"/>
        <v>0</v>
      </c>
      <c r="AR183" s="24">
        <f t="shared" si="498"/>
        <v>0</v>
      </c>
      <c r="AS183" s="24">
        <f t="shared" si="498"/>
        <v>0</v>
      </c>
      <c r="AT183" s="24">
        <f t="shared" si="498"/>
        <v>0</v>
      </c>
      <c r="AU183" s="24">
        <f t="shared" si="498"/>
        <v>0</v>
      </c>
      <c r="AV183" s="24">
        <f t="shared" si="498"/>
        <v>0</v>
      </c>
      <c r="AW183" s="24">
        <f t="shared" si="498"/>
        <v>0</v>
      </c>
      <c r="AX183" s="24">
        <f t="shared" si="498"/>
        <v>0</v>
      </c>
      <c r="AY183" s="24">
        <f t="shared" si="498"/>
        <v>0</v>
      </c>
      <c r="AZ183" s="24">
        <f t="shared" si="498"/>
        <v>0</v>
      </c>
      <c r="BA183" s="24">
        <f t="shared" si="498"/>
        <v>0</v>
      </c>
      <c r="BB183" s="24">
        <f t="shared" si="498"/>
        <v>0</v>
      </c>
      <c r="BC183" s="24">
        <f t="shared" si="498"/>
        <v>0</v>
      </c>
      <c r="BD183" s="24">
        <f t="shared" si="498"/>
        <v>0</v>
      </c>
      <c r="BE183" s="24">
        <f t="shared" si="498"/>
        <v>0</v>
      </c>
      <c r="BF183" s="24">
        <f t="shared" si="498"/>
        <v>0</v>
      </c>
      <c r="BG183" s="24">
        <f t="shared" si="498"/>
        <v>0</v>
      </c>
      <c r="BH183" s="24">
        <f t="shared" si="498"/>
        <v>0</v>
      </c>
      <c r="BI183" s="24">
        <f t="shared" si="498"/>
        <v>0</v>
      </c>
      <c r="BJ183" s="24">
        <f t="shared" si="498"/>
        <v>0</v>
      </c>
      <c r="BK183" s="24">
        <f t="shared" si="498"/>
        <v>0</v>
      </c>
      <c r="BL183" s="24">
        <f t="shared" si="498"/>
        <v>0</v>
      </c>
      <c r="BM183" s="24">
        <f t="shared" si="498"/>
        <v>0</v>
      </c>
      <c r="BN183" s="24">
        <f t="shared" si="498"/>
        <v>0</v>
      </c>
      <c r="BO183" s="24">
        <f t="shared" ref="BO183:DZ183" si="499">IF(AND(BN178=0,BO178=1),BO110,0)</f>
        <v>0</v>
      </c>
      <c r="BP183" s="24">
        <f t="shared" si="499"/>
        <v>0</v>
      </c>
      <c r="BQ183" s="24">
        <f t="shared" si="499"/>
        <v>0</v>
      </c>
      <c r="BR183" s="24">
        <f t="shared" si="499"/>
        <v>0</v>
      </c>
      <c r="BS183" s="24">
        <f t="shared" si="499"/>
        <v>0</v>
      </c>
      <c r="BT183" s="24">
        <f t="shared" si="499"/>
        <v>0</v>
      </c>
      <c r="BU183" s="24">
        <f t="shared" si="499"/>
        <v>0</v>
      </c>
      <c r="BV183" s="24">
        <f t="shared" si="499"/>
        <v>0</v>
      </c>
      <c r="BW183" s="24">
        <f t="shared" si="499"/>
        <v>0</v>
      </c>
      <c r="BX183" s="24">
        <f t="shared" si="499"/>
        <v>0</v>
      </c>
      <c r="BY183" s="24">
        <f t="shared" si="499"/>
        <v>0</v>
      </c>
      <c r="BZ183" s="24">
        <f t="shared" si="499"/>
        <v>0</v>
      </c>
      <c r="CA183" s="24">
        <f t="shared" si="499"/>
        <v>0</v>
      </c>
      <c r="CB183" s="24">
        <f t="shared" si="499"/>
        <v>0</v>
      </c>
      <c r="CC183" s="24">
        <f t="shared" si="499"/>
        <v>0</v>
      </c>
      <c r="CD183" s="24">
        <f t="shared" si="499"/>
        <v>0</v>
      </c>
      <c r="CE183" s="24">
        <f t="shared" si="499"/>
        <v>0</v>
      </c>
      <c r="CF183" s="24">
        <f t="shared" si="499"/>
        <v>0</v>
      </c>
      <c r="CG183" s="24">
        <f t="shared" si="499"/>
        <v>0</v>
      </c>
      <c r="CH183" s="24">
        <f t="shared" si="499"/>
        <v>0</v>
      </c>
      <c r="CI183" s="24">
        <f t="shared" si="499"/>
        <v>0</v>
      </c>
      <c r="CJ183" s="24">
        <f t="shared" si="499"/>
        <v>0</v>
      </c>
      <c r="CK183" s="24">
        <f t="shared" si="499"/>
        <v>0</v>
      </c>
      <c r="CL183" s="24">
        <f t="shared" si="499"/>
        <v>0</v>
      </c>
      <c r="CM183" s="24">
        <f t="shared" si="499"/>
        <v>0</v>
      </c>
      <c r="CN183" s="24">
        <f t="shared" si="499"/>
        <v>0</v>
      </c>
      <c r="CO183" s="24">
        <f t="shared" si="499"/>
        <v>0</v>
      </c>
      <c r="CP183" s="24">
        <f t="shared" si="499"/>
        <v>0</v>
      </c>
      <c r="CQ183" s="24">
        <f t="shared" si="499"/>
        <v>0</v>
      </c>
      <c r="CR183" s="24">
        <f t="shared" si="499"/>
        <v>0</v>
      </c>
      <c r="CS183" s="24">
        <f t="shared" si="499"/>
        <v>0</v>
      </c>
      <c r="CT183" s="24">
        <f t="shared" si="499"/>
        <v>0</v>
      </c>
      <c r="CU183" s="24">
        <f t="shared" si="499"/>
        <v>0</v>
      </c>
      <c r="CV183" s="24">
        <f t="shared" si="499"/>
        <v>0</v>
      </c>
      <c r="CW183" s="24">
        <f t="shared" si="499"/>
        <v>0</v>
      </c>
      <c r="CX183" s="24">
        <f t="shared" si="499"/>
        <v>0</v>
      </c>
      <c r="CY183" s="24">
        <f t="shared" si="499"/>
        <v>0</v>
      </c>
      <c r="CZ183" s="24">
        <f t="shared" si="499"/>
        <v>0</v>
      </c>
      <c r="DA183" s="24">
        <f t="shared" si="499"/>
        <v>0</v>
      </c>
      <c r="DB183" s="24">
        <f t="shared" si="499"/>
        <v>0</v>
      </c>
      <c r="DC183" s="24">
        <f t="shared" si="499"/>
        <v>0</v>
      </c>
      <c r="DD183" s="24">
        <f t="shared" si="499"/>
        <v>0</v>
      </c>
      <c r="DE183" s="24">
        <f t="shared" si="499"/>
        <v>0</v>
      </c>
      <c r="DF183" s="24">
        <f t="shared" si="499"/>
        <v>0</v>
      </c>
      <c r="DG183" s="24">
        <f t="shared" si="499"/>
        <v>0</v>
      </c>
      <c r="DH183" s="24">
        <f t="shared" si="499"/>
        <v>0</v>
      </c>
      <c r="DI183" s="24">
        <f t="shared" si="499"/>
        <v>0</v>
      </c>
      <c r="DJ183" s="24">
        <f t="shared" si="499"/>
        <v>0</v>
      </c>
      <c r="DK183" s="24">
        <f t="shared" si="499"/>
        <v>0</v>
      </c>
      <c r="DL183" s="24">
        <f t="shared" si="499"/>
        <v>0</v>
      </c>
      <c r="DM183" s="24">
        <f t="shared" si="499"/>
        <v>0</v>
      </c>
      <c r="DN183" s="24">
        <f t="shared" si="499"/>
        <v>0</v>
      </c>
      <c r="DO183" s="24">
        <f t="shared" si="499"/>
        <v>0</v>
      </c>
      <c r="DP183" s="24">
        <f t="shared" si="499"/>
        <v>0</v>
      </c>
      <c r="DQ183" s="24">
        <f t="shared" si="499"/>
        <v>0</v>
      </c>
      <c r="DR183" s="24">
        <f t="shared" si="499"/>
        <v>0</v>
      </c>
      <c r="DS183" s="24">
        <f t="shared" si="499"/>
        <v>0</v>
      </c>
      <c r="DT183" s="24">
        <f t="shared" si="499"/>
        <v>0</v>
      </c>
      <c r="DU183" s="24">
        <f t="shared" si="499"/>
        <v>0</v>
      </c>
      <c r="DV183" s="24">
        <f t="shared" si="499"/>
        <v>0</v>
      </c>
      <c r="DW183" s="24">
        <f t="shared" si="499"/>
        <v>0</v>
      </c>
      <c r="DX183" s="24">
        <f t="shared" si="499"/>
        <v>0</v>
      </c>
      <c r="DY183" s="24">
        <f t="shared" si="499"/>
        <v>0</v>
      </c>
      <c r="DZ183" s="24">
        <f t="shared" si="499"/>
        <v>0</v>
      </c>
      <c r="EA183" s="24">
        <f t="shared" ref="EA183:GL183" si="500">IF(AND(DZ178=0,EA178=1),EA110,0)</f>
        <v>0</v>
      </c>
      <c r="EB183" s="24">
        <f t="shared" si="500"/>
        <v>0</v>
      </c>
      <c r="EC183" s="24">
        <f t="shared" si="500"/>
        <v>0</v>
      </c>
      <c r="ED183" s="24">
        <f t="shared" si="500"/>
        <v>0</v>
      </c>
      <c r="EE183" s="24">
        <f t="shared" si="500"/>
        <v>0</v>
      </c>
      <c r="EF183" s="24">
        <f t="shared" si="500"/>
        <v>0</v>
      </c>
      <c r="EG183" s="24">
        <f t="shared" si="500"/>
        <v>240.455910507825</v>
      </c>
      <c r="EH183" s="24">
        <f t="shared" si="500"/>
        <v>0</v>
      </c>
      <c r="EI183" s="24">
        <f t="shared" si="500"/>
        <v>0</v>
      </c>
      <c r="EJ183" s="24">
        <f t="shared" si="500"/>
        <v>0</v>
      </c>
      <c r="EK183" s="24">
        <f t="shared" si="500"/>
        <v>0</v>
      </c>
      <c r="EL183" s="24">
        <f t="shared" si="500"/>
        <v>0</v>
      </c>
      <c r="EM183" s="24">
        <f t="shared" si="500"/>
        <v>0</v>
      </c>
      <c r="EN183" s="24">
        <f t="shared" si="500"/>
        <v>0</v>
      </c>
      <c r="EO183" s="24">
        <f t="shared" si="500"/>
        <v>0</v>
      </c>
      <c r="EP183" s="24">
        <f t="shared" si="500"/>
        <v>0</v>
      </c>
      <c r="EQ183" s="24">
        <f t="shared" si="500"/>
        <v>0</v>
      </c>
      <c r="ER183" s="24">
        <f t="shared" si="500"/>
        <v>0</v>
      </c>
      <c r="ES183" s="24">
        <f t="shared" si="500"/>
        <v>0</v>
      </c>
      <c r="ET183" s="24">
        <f t="shared" si="500"/>
        <v>0</v>
      </c>
      <c r="EU183" s="24">
        <f t="shared" si="500"/>
        <v>0</v>
      </c>
      <c r="EV183" s="24">
        <f t="shared" si="500"/>
        <v>0</v>
      </c>
      <c r="EW183" s="24">
        <f t="shared" si="500"/>
        <v>0</v>
      </c>
      <c r="EX183" s="24">
        <f t="shared" si="500"/>
        <v>0</v>
      </c>
      <c r="EY183" s="24">
        <f t="shared" si="500"/>
        <v>0</v>
      </c>
      <c r="EZ183" s="24">
        <f t="shared" si="500"/>
        <v>0</v>
      </c>
      <c r="FA183" s="24">
        <f t="shared" si="500"/>
        <v>0</v>
      </c>
      <c r="FB183" s="24">
        <f t="shared" si="500"/>
        <v>0</v>
      </c>
      <c r="FC183" s="24">
        <f t="shared" si="500"/>
        <v>0</v>
      </c>
      <c r="FD183" s="24">
        <f t="shared" si="500"/>
        <v>0</v>
      </c>
      <c r="FE183" s="24">
        <f t="shared" si="500"/>
        <v>0</v>
      </c>
      <c r="FF183" s="24">
        <f t="shared" si="500"/>
        <v>0</v>
      </c>
      <c r="FG183" s="24">
        <f t="shared" si="500"/>
        <v>0</v>
      </c>
      <c r="FH183" s="24">
        <f t="shared" si="500"/>
        <v>0</v>
      </c>
      <c r="FI183" s="24">
        <f t="shared" si="500"/>
        <v>0</v>
      </c>
      <c r="FJ183" s="24">
        <f t="shared" si="500"/>
        <v>0</v>
      </c>
      <c r="FK183" s="24">
        <f t="shared" si="500"/>
        <v>0</v>
      </c>
      <c r="FL183" s="24">
        <f t="shared" si="500"/>
        <v>0</v>
      </c>
      <c r="FM183" s="24">
        <f t="shared" si="500"/>
        <v>0</v>
      </c>
      <c r="FN183" s="24">
        <f t="shared" si="500"/>
        <v>0</v>
      </c>
      <c r="FO183" s="24">
        <f t="shared" si="500"/>
        <v>0</v>
      </c>
      <c r="FP183" s="24">
        <f t="shared" si="500"/>
        <v>0</v>
      </c>
      <c r="FQ183" s="24">
        <f t="shared" si="500"/>
        <v>0</v>
      </c>
      <c r="FR183" s="24">
        <f t="shared" si="500"/>
        <v>0</v>
      </c>
      <c r="FS183" s="24">
        <f t="shared" si="500"/>
        <v>0</v>
      </c>
      <c r="FT183" s="24">
        <f t="shared" si="500"/>
        <v>0</v>
      </c>
      <c r="FU183" s="24">
        <f t="shared" si="500"/>
        <v>0</v>
      </c>
      <c r="FV183" s="24">
        <f t="shared" si="500"/>
        <v>0</v>
      </c>
      <c r="FW183" s="24">
        <f t="shared" si="500"/>
        <v>0</v>
      </c>
      <c r="FX183" s="24">
        <f t="shared" si="500"/>
        <v>0</v>
      </c>
      <c r="FY183" s="24">
        <f t="shared" si="500"/>
        <v>0</v>
      </c>
      <c r="FZ183" s="24">
        <f t="shared" si="500"/>
        <v>0</v>
      </c>
      <c r="GA183" s="24">
        <f t="shared" si="500"/>
        <v>0</v>
      </c>
      <c r="GB183" s="24">
        <f t="shared" si="500"/>
        <v>0</v>
      </c>
      <c r="GC183" s="24">
        <f t="shared" si="500"/>
        <v>0</v>
      </c>
      <c r="GD183" s="24">
        <f t="shared" si="500"/>
        <v>0</v>
      </c>
      <c r="GE183" s="24">
        <f t="shared" si="500"/>
        <v>0</v>
      </c>
      <c r="GF183" s="24">
        <f t="shared" si="500"/>
        <v>0</v>
      </c>
      <c r="GG183" s="24">
        <f t="shared" si="500"/>
        <v>0</v>
      </c>
      <c r="GH183" s="24">
        <f t="shared" si="500"/>
        <v>0</v>
      </c>
      <c r="GI183" s="24">
        <f t="shared" si="500"/>
        <v>0</v>
      </c>
      <c r="GJ183" s="24">
        <f t="shared" si="500"/>
        <v>0</v>
      </c>
      <c r="GK183" s="24">
        <f t="shared" si="500"/>
        <v>0</v>
      </c>
      <c r="GL183" s="24">
        <f t="shared" si="500"/>
        <v>0</v>
      </c>
      <c r="GM183" s="24">
        <f t="shared" ref="GM183:IR183" si="501">IF(AND(GL178=0,GM178=1),GM110,0)</f>
        <v>0</v>
      </c>
      <c r="GN183" s="24">
        <f t="shared" si="501"/>
        <v>0</v>
      </c>
      <c r="GO183" s="24">
        <f t="shared" si="501"/>
        <v>0</v>
      </c>
      <c r="GP183" s="24">
        <f t="shared" si="501"/>
        <v>0</v>
      </c>
      <c r="GQ183" s="24">
        <f t="shared" si="501"/>
        <v>0</v>
      </c>
      <c r="GR183" s="24">
        <f t="shared" si="501"/>
        <v>0</v>
      </c>
      <c r="GS183" s="24">
        <f t="shared" si="501"/>
        <v>0</v>
      </c>
      <c r="GT183" s="24">
        <f t="shared" si="501"/>
        <v>0</v>
      </c>
      <c r="GU183" s="24">
        <f t="shared" si="501"/>
        <v>0</v>
      </c>
      <c r="GV183" s="24">
        <f t="shared" si="501"/>
        <v>0</v>
      </c>
      <c r="GW183" s="24">
        <f t="shared" si="501"/>
        <v>0</v>
      </c>
      <c r="GX183" s="24">
        <f t="shared" si="501"/>
        <v>0</v>
      </c>
      <c r="GY183" s="24">
        <f t="shared" si="501"/>
        <v>0</v>
      </c>
      <c r="GZ183" s="24">
        <f t="shared" si="501"/>
        <v>0</v>
      </c>
      <c r="HA183" s="24">
        <f t="shared" si="501"/>
        <v>0</v>
      </c>
      <c r="HB183" s="24">
        <f t="shared" si="501"/>
        <v>0</v>
      </c>
      <c r="HC183" s="24">
        <f t="shared" si="501"/>
        <v>0</v>
      </c>
      <c r="HD183" s="24">
        <f t="shared" si="501"/>
        <v>0</v>
      </c>
      <c r="HE183" s="24">
        <f t="shared" si="501"/>
        <v>0</v>
      </c>
      <c r="HF183" s="24">
        <f t="shared" si="501"/>
        <v>0</v>
      </c>
      <c r="HG183" s="24">
        <f t="shared" si="501"/>
        <v>0</v>
      </c>
      <c r="HH183" s="24">
        <f t="shared" si="501"/>
        <v>0</v>
      </c>
      <c r="HI183" s="24">
        <f t="shared" si="501"/>
        <v>0</v>
      </c>
      <c r="HJ183" s="24">
        <f t="shared" si="501"/>
        <v>0</v>
      </c>
      <c r="HK183" s="24">
        <f t="shared" si="501"/>
        <v>0</v>
      </c>
      <c r="HL183" s="24">
        <f t="shared" si="501"/>
        <v>0</v>
      </c>
      <c r="HM183" s="24">
        <f t="shared" si="501"/>
        <v>0</v>
      </c>
      <c r="HN183" s="24">
        <f t="shared" si="501"/>
        <v>0</v>
      </c>
      <c r="HO183" s="24">
        <f t="shared" si="501"/>
        <v>0</v>
      </c>
      <c r="HP183" s="24">
        <f t="shared" si="501"/>
        <v>0</v>
      </c>
      <c r="HQ183" s="24">
        <f t="shared" si="501"/>
        <v>0</v>
      </c>
      <c r="HR183" s="24">
        <f t="shared" si="501"/>
        <v>0</v>
      </c>
      <c r="HS183" s="24">
        <f t="shared" si="501"/>
        <v>0</v>
      </c>
      <c r="HT183" s="24">
        <f t="shared" si="501"/>
        <v>0</v>
      </c>
      <c r="HU183" s="24">
        <f t="shared" si="501"/>
        <v>0</v>
      </c>
      <c r="HV183" s="24">
        <f t="shared" si="501"/>
        <v>0</v>
      </c>
      <c r="HW183" s="24">
        <f t="shared" si="501"/>
        <v>0</v>
      </c>
      <c r="HX183" s="24">
        <f t="shared" si="501"/>
        <v>0</v>
      </c>
      <c r="HY183" s="24">
        <f t="shared" si="501"/>
        <v>0</v>
      </c>
      <c r="HZ183" s="24">
        <f t="shared" si="501"/>
        <v>0</v>
      </c>
      <c r="IA183" s="24">
        <f t="shared" si="501"/>
        <v>0</v>
      </c>
      <c r="IB183" s="24">
        <f t="shared" si="501"/>
        <v>0</v>
      </c>
      <c r="IC183" s="24">
        <f t="shared" si="501"/>
        <v>0</v>
      </c>
      <c r="ID183" s="24">
        <f t="shared" si="501"/>
        <v>0</v>
      </c>
      <c r="IE183" s="24">
        <f t="shared" si="501"/>
        <v>0</v>
      </c>
      <c r="IF183" s="24">
        <f t="shared" si="501"/>
        <v>0</v>
      </c>
      <c r="IG183" s="24">
        <f t="shared" si="501"/>
        <v>0</v>
      </c>
      <c r="IH183" s="24">
        <f t="shared" si="501"/>
        <v>0</v>
      </c>
      <c r="II183" s="24">
        <f t="shared" si="501"/>
        <v>0</v>
      </c>
      <c r="IJ183" s="24">
        <f t="shared" si="501"/>
        <v>0</v>
      </c>
      <c r="IK183" s="24">
        <f t="shared" si="501"/>
        <v>0</v>
      </c>
      <c r="IL183" s="24">
        <f t="shared" si="501"/>
        <v>0</v>
      </c>
      <c r="IM183" s="24">
        <f t="shared" si="501"/>
        <v>0</v>
      </c>
      <c r="IN183" s="24">
        <f t="shared" si="501"/>
        <v>0</v>
      </c>
      <c r="IO183" s="24">
        <f t="shared" si="501"/>
        <v>0</v>
      </c>
      <c r="IP183" s="24">
        <f t="shared" si="501"/>
        <v>0</v>
      </c>
      <c r="IQ183" s="24">
        <f t="shared" si="501"/>
        <v>0</v>
      </c>
      <c r="IR183" s="181">
        <f t="shared" si="501"/>
        <v>0</v>
      </c>
    </row>
    <row r="184" spans="1:252" s="7" customFormat="1" hidden="1" x14ac:dyDescent="0.25">
      <c r="A184" s="166"/>
      <c r="B184" s="171"/>
      <c r="C184" s="220">
        <f t="shared" ref="C184:BN184" si="502">IF(AND(B178=0,C178=1),C124,0)</f>
        <v>0</v>
      </c>
      <c r="D184" s="220">
        <f t="shared" si="502"/>
        <v>0</v>
      </c>
      <c r="E184" s="220">
        <f t="shared" si="502"/>
        <v>0</v>
      </c>
      <c r="F184" s="220">
        <f t="shared" si="502"/>
        <v>0</v>
      </c>
      <c r="G184" s="220">
        <f t="shared" si="502"/>
        <v>0</v>
      </c>
      <c r="H184" s="220">
        <f t="shared" si="502"/>
        <v>0</v>
      </c>
      <c r="I184" s="220">
        <f t="shared" si="502"/>
        <v>0</v>
      </c>
      <c r="J184" s="220">
        <f t="shared" si="502"/>
        <v>0</v>
      </c>
      <c r="K184" s="220">
        <f t="shared" si="502"/>
        <v>0</v>
      </c>
      <c r="L184" s="220">
        <f t="shared" si="502"/>
        <v>0</v>
      </c>
      <c r="M184" s="220">
        <f t="shared" si="502"/>
        <v>0</v>
      </c>
      <c r="N184" s="220">
        <f t="shared" si="502"/>
        <v>0</v>
      </c>
      <c r="O184" s="220">
        <f t="shared" si="502"/>
        <v>0</v>
      </c>
      <c r="P184" s="220">
        <f t="shared" si="502"/>
        <v>0</v>
      </c>
      <c r="Q184" s="220">
        <f t="shared" si="502"/>
        <v>0</v>
      </c>
      <c r="R184" s="220">
        <f t="shared" si="502"/>
        <v>0</v>
      </c>
      <c r="S184" s="220">
        <f t="shared" si="502"/>
        <v>0</v>
      </c>
      <c r="T184" s="220">
        <f t="shared" si="502"/>
        <v>0</v>
      </c>
      <c r="U184" s="220">
        <f t="shared" si="502"/>
        <v>0</v>
      </c>
      <c r="V184" s="220">
        <f t="shared" si="502"/>
        <v>0</v>
      </c>
      <c r="W184" s="220">
        <f t="shared" si="502"/>
        <v>0</v>
      </c>
      <c r="X184" s="220">
        <f t="shared" si="502"/>
        <v>0</v>
      </c>
      <c r="Y184" s="220">
        <f t="shared" si="502"/>
        <v>0</v>
      </c>
      <c r="Z184" s="220">
        <f t="shared" si="502"/>
        <v>0</v>
      </c>
      <c r="AA184" s="220">
        <f t="shared" si="502"/>
        <v>0</v>
      </c>
      <c r="AB184" s="220">
        <f t="shared" si="502"/>
        <v>0</v>
      </c>
      <c r="AC184" s="220">
        <f t="shared" si="502"/>
        <v>0</v>
      </c>
      <c r="AD184" s="220">
        <f t="shared" si="502"/>
        <v>0</v>
      </c>
      <c r="AE184" s="220">
        <f t="shared" si="502"/>
        <v>0</v>
      </c>
      <c r="AF184" s="220">
        <f t="shared" si="502"/>
        <v>0</v>
      </c>
      <c r="AG184" s="220">
        <f t="shared" si="502"/>
        <v>0</v>
      </c>
      <c r="AH184" s="220">
        <f t="shared" si="502"/>
        <v>0</v>
      </c>
      <c r="AI184" s="220">
        <f t="shared" si="502"/>
        <v>0</v>
      </c>
      <c r="AJ184" s="220">
        <f t="shared" si="502"/>
        <v>0</v>
      </c>
      <c r="AK184" s="220">
        <f t="shared" si="502"/>
        <v>0</v>
      </c>
      <c r="AL184" s="220">
        <f t="shared" si="502"/>
        <v>0</v>
      </c>
      <c r="AM184" s="220">
        <f t="shared" si="502"/>
        <v>0</v>
      </c>
      <c r="AN184" s="220">
        <f t="shared" si="502"/>
        <v>0</v>
      </c>
      <c r="AO184" s="220">
        <f t="shared" si="502"/>
        <v>0</v>
      </c>
      <c r="AP184" s="220">
        <f t="shared" si="502"/>
        <v>0</v>
      </c>
      <c r="AQ184" s="220">
        <f t="shared" si="502"/>
        <v>0</v>
      </c>
      <c r="AR184" s="220">
        <f t="shared" si="502"/>
        <v>0</v>
      </c>
      <c r="AS184" s="220">
        <f t="shared" si="502"/>
        <v>0</v>
      </c>
      <c r="AT184" s="220">
        <f t="shared" si="502"/>
        <v>0</v>
      </c>
      <c r="AU184" s="220">
        <f t="shared" si="502"/>
        <v>0</v>
      </c>
      <c r="AV184" s="220">
        <f t="shared" si="502"/>
        <v>0</v>
      </c>
      <c r="AW184" s="220">
        <f t="shared" si="502"/>
        <v>0</v>
      </c>
      <c r="AX184" s="220">
        <f t="shared" si="502"/>
        <v>0</v>
      </c>
      <c r="AY184" s="220">
        <f t="shared" si="502"/>
        <v>0</v>
      </c>
      <c r="AZ184" s="220">
        <f t="shared" si="502"/>
        <v>0</v>
      </c>
      <c r="BA184" s="220">
        <f t="shared" si="502"/>
        <v>0</v>
      </c>
      <c r="BB184" s="220">
        <f t="shared" si="502"/>
        <v>0</v>
      </c>
      <c r="BC184" s="220">
        <f t="shared" si="502"/>
        <v>0</v>
      </c>
      <c r="BD184" s="220">
        <f t="shared" si="502"/>
        <v>0</v>
      </c>
      <c r="BE184" s="220">
        <f t="shared" si="502"/>
        <v>0</v>
      </c>
      <c r="BF184" s="220">
        <f t="shared" si="502"/>
        <v>0</v>
      </c>
      <c r="BG184" s="220">
        <f t="shared" si="502"/>
        <v>0</v>
      </c>
      <c r="BH184" s="220">
        <f t="shared" si="502"/>
        <v>0</v>
      </c>
      <c r="BI184" s="220">
        <f t="shared" si="502"/>
        <v>0</v>
      </c>
      <c r="BJ184" s="220">
        <f t="shared" si="502"/>
        <v>0</v>
      </c>
      <c r="BK184" s="220">
        <f t="shared" si="502"/>
        <v>0</v>
      </c>
      <c r="BL184" s="220">
        <f t="shared" si="502"/>
        <v>0</v>
      </c>
      <c r="BM184" s="220">
        <f t="shared" si="502"/>
        <v>0</v>
      </c>
      <c r="BN184" s="220">
        <f t="shared" si="502"/>
        <v>0</v>
      </c>
      <c r="BO184" s="220">
        <f t="shared" ref="BO184:DZ184" si="503">IF(AND(BN178=0,BO178=1),BO124,0)</f>
        <v>0</v>
      </c>
      <c r="BP184" s="220">
        <f t="shared" si="503"/>
        <v>0</v>
      </c>
      <c r="BQ184" s="220">
        <f t="shared" si="503"/>
        <v>0</v>
      </c>
      <c r="BR184" s="220">
        <f t="shared" si="503"/>
        <v>0</v>
      </c>
      <c r="BS184" s="220">
        <f t="shared" si="503"/>
        <v>0</v>
      </c>
      <c r="BT184" s="220">
        <f t="shared" si="503"/>
        <v>0</v>
      </c>
      <c r="BU184" s="220">
        <f t="shared" si="503"/>
        <v>0</v>
      </c>
      <c r="BV184" s="220">
        <f t="shared" si="503"/>
        <v>0</v>
      </c>
      <c r="BW184" s="220">
        <f t="shared" si="503"/>
        <v>0</v>
      </c>
      <c r="BX184" s="220">
        <f t="shared" si="503"/>
        <v>0</v>
      </c>
      <c r="BY184" s="220">
        <f t="shared" si="503"/>
        <v>0</v>
      </c>
      <c r="BZ184" s="220">
        <f t="shared" si="503"/>
        <v>0</v>
      </c>
      <c r="CA184" s="220">
        <f t="shared" si="503"/>
        <v>0</v>
      </c>
      <c r="CB184" s="220">
        <f t="shared" si="503"/>
        <v>0</v>
      </c>
      <c r="CC184" s="220">
        <f t="shared" si="503"/>
        <v>0</v>
      </c>
      <c r="CD184" s="220">
        <f t="shared" si="503"/>
        <v>0</v>
      </c>
      <c r="CE184" s="220">
        <f t="shared" si="503"/>
        <v>0</v>
      </c>
      <c r="CF184" s="220">
        <f t="shared" si="503"/>
        <v>0</v>
      </c>
      <c r="CG184" s="220">
        <f t="shared" si="503"/>
        <v>0</v>
      </c>
      <c r="CH184" s="220">
        <f t="shared" si="503"/>
        <v>0</v>
      </c>
      <c r="CI184" s="220">
        <f t="shared" si="503"/>
        <v>0</v>
      </c>
      <c r="CJ184" s="220">
        <f t="shared" si="503"/>
        <v>0</v>
      </c>
      <c r="CK184" s="220">
        <f t="shared" si="503"/>
        <v>0</v>
      </c>
      <c r="CL184" s="220">
        <f t="shared" si="503"/>
        <v>0</v>
      </c>
      <c r="CM184" s="220">
        <f t="shared" si="503"/>
        <v>0</v>
      </c>
      <c r="CN184" s="220">
        <f t="shared" si="503"/>
        <v>0</v>
      </c>
      <c r="CO184" s="220">
        <f t="shared" si="503"/>
        <v>0</v>
      </c>
      <c r="CP184" s="220">
        <f t="shared" si="503"/>
        <v>0</v>
      </c>
      <c r="CQ184" s="220">
        <f t="shared" si="503"/>
        <v>0</v>
      </c>
      <c r="CR184" s="220">
        <f t="shared" si="503"/>
        <v>0</v>
      </c>
      <c r="CS184" s="220">
        <f t="shared" si="503"/>
        <v>0</v>
      </c>
      <c r="CT184" s="220">
        <f t="shared" si="503"/>
        <v>0</v>
      </c>
      <c r="CU184" s="220">
        <f t="shared" si="503"/>
        <v>0</v>
      </c>
      <c r="CV184" s="220">
        <f t="shared" si="503"/>
        <v>0</v>
      </c>
      <c r="CW184" s="220">
        <f t="shared" si="503"/>
        <v>0</v>
      </c>
      <c r="CX184" s="220">
        <f t="shared" si="503"/>
        <v>0</v>
      </c>
      <c r="CY184" s="220">
        <f t="shared" si="503"/>
        <v>0</v>
      </c>
      <c r="CZ184" s="220">
        <f t="shared" si="503"/>
        <v>0</v>
      </c>
      <c r="DA184" s="220">
        <f t="shared" si="503"/>
        <v>0</v>
      </c>
      <c r="DB184" s="220">
        <f t="shared" si="503"/>
        <v>0</v>
      </c>
      <c r="DC184" s="220">
        <f t="shared" si="503"/>
        <v>0</v>
      </c>
      <c r="DD184" s="220">
        <f t="shared" si="503"/>
        <v>0</v>
      </c>
      <c r="DE184" s="220">
        <f t="shared" si="503"/>
        <v>0</v>
      </c>
      <c r="DF184" s="220">
        <f t="shared" si="503"/>
        <v>0</v>
      </c>
      <c r="DG184" s="220">
        <f t="shared" si="503"/>
        <v>0</v>
      </c>
      <c r="DH184" s="220">
        <f t="shared" si="503"/>
        <v>0</v>
      </c>
      <c r="DI184" s="220">
        <f t="shared" si="503"/>
        <v>0</v>
      </c>
      <c r="DJ184" s="220">
        <f t="shared" si="503"/>
        <v>0</v>
      </c>
      <c r="DK184" s="220">
        <f t="shared" si="503"/>
        <v>0</v>
      </c>
      <c r="DL184" s="220">
        <f t="shared" si="503"/>
        <v>0</v>
      </c>
      <c r="DM184" s="220">
        <f t="shared" si="503"/>
        <v>0</v>
      </c>
      <c r="DN184" s="220">
        <f t="shared" si="503"/>
        <v>0</v>
      </c>
      <c r="DO184" s="220">
        <f t="shared" si="503"/>
        <v>0</v>
      </c>
      <c r="DP184" s="220">
        <f t="shared" si="503"/>
        <v>0</v>
      </c>
      <c r="DQ184" s="220">
        <f t="shared" si="503"/>
        <v>0</v>
      </c>
      <c r="DR184" s="220">
        <f t="shared" si="503"/>
        <v>0</v>
      </c>
      <c r="DS184" s="220">
        <f t="shared" si="503"/>
        <v>0</v>
      </c>
      <c r="DT184" s="220">
        <f t="shared" si="503"/>
        <v>0</v>
      </c>
      <c r="DU184" s="220">
        <f t="shared" si="503"/>
        <v>0</v>
      </c>
      <c r="DV184" s="220">
        <f t="shared" si="503"/>
        <v>0</v>
      </c>
      <c r="DW184" s="220">
        <f t="shared" si="503"/>
        <v>0</v>
      </c>
      <c r="DX184" s="220">
        <f t="shared" si="503"/>
        <v>0</v>
      </c>
      <c r="DY184" s="220">
        <f t="shared" si="503"/>
        <v>0</v>
      </c>
      <c r="DZ184" s="220">
        <f t="shared" si="503"/>
        <v>0</v>
      </c>
      <c r="EA184" s="220">
        <f t="shared" ref="EA184:GL184" si="504">IF(AND(DZ178=0,EA178=1),EA124,0)</f>
        <v>0</v>
      </c>
      <c r="EB184" s="220">
        <f t="shared" si="504"/>
        <v>0</v>
      </c>
      <c r="EC184" s="220">
        <f t="shared" si="504"/>
        <v>0</v>
      </c>
      <c r="ED184" s="220">
        <f t="shared" si="504"/>
        <v>0</v>
      </c>
      <c r="EE184" s="220">
        <f t="shared" si="504"/>
        <v>0</v>
      </c>
      <c r="EF184" s="220">
        <f t="shared" si="504"/>
        <v>0</v>
      </c>
      <c r="EG184" s="220">
        <f t="shared" si="504"/>
        <v>1099.0401844002652</v>
      </c>
      <c r="EH184" s="220">
        <f t="shared" si="504"/>
        <v>0</v>
      </c>
      <c r="EI184" s="220">
        <f t="shared" si="504"/>
        <v>0</v>
      </c>
      <c r="EJ184" s="220">
        <f t="shared" si="504"/>
        <v>0</v>
      </c>
      <c r="EK184" s="220">
        <f t="shared" si="504"/>
        <v>0</v>
      </c>
      <c r="EL184" s="220">
        <f t="shared" si="504"/>
        <v>0</v>
      </c>
      <c r="EM184" s="220">
        <f t="shared" si="504"/>
        <v>0</v>
      </c>
      <c r="EN184" s="220">
        <f t="shared" si="504"/>
        <v>0</v>
      </c>
      <c r="EO184" s="220">
        <f t="shared" si="504"/>
        <v>0</v>
      </c>
      <c r="EP184" s="220">
        <f t="shared" si="504"/>
        <v>0</v>
      </c>
      <c r="EQ184" s="220">
        <f t="shared" si="504"/>
        <v>0</v>
      </c>
      <c r="ER184" s="220">
        <f t="shared" si="504"/>
        <v>0</v>
      </c>
      <c r="ES184" s="220">
        <f t="shared" si="504"/>
        <v>0</v>
      </c>
      <c r="ET184" s="220">
        <f t="shared" si="504"/>
        <v>0</v>
      </c>
      <c r="EU184" s="220">
        <f t="shared" si="504"/>
        <v>0</v>
      </c>
      <c r="EV184" s="220">
        <f t="shared" si="504"/>
        <v>0</v>
      </c>
      <c r="EW184" s="220">
        <f t="shared" si="504"/>
        <v>0</v>
      </c>
      <c r="EX184" s="220">
        <f t="shared" si="504"/>
        <v>0</v>
      </c>
      <c r="EY184" s="220">
        <f t="shared" si="504"/>
        <v>0</v>
      </c>
      <c r="EZ184" s="220">
        <f t="shared" si="504"/>
        <v>0</v>
      </c>
      <c r="FA184" s="220">
        <f t="shared" si="504"/>
        <v>0</v>
      </c>
      <c r="FB184" s="220">
        <f t="shared" si="504"/>
        <v>0</v>
      </c>
      <c r="FC184" s="220">
        <f t="shared" si="504"/>
        <v>0</v>
      </c>
      <c r="FD184" s="220">
        <f t="shared" si="504"/>
        <v>0</v>
      </c>
      <c r="FE184" s="220">
        <f t="shared" si="504"/>
        <v>0</v>
      </c>
      <c r="FF184" s="220">
        <f t="shared" si="504"/>
        <v>0</v>
      </c>
      <c r="FG184" s="220">
        <f t="shared" si="504"/>
        <v>0</v>
      </c>
      <c r="FH184" s="220">
        <f t="shared" si="504"/>
        <v>0</v>
      </c>
      <c r="FI184" s="220">
        <f t="shared" si="504"/>
        <v>0</v>
      </c>
      <c r="FJ184" s="220">
        <f t="shared" si="504"/>
        <v>0</v>
      </c>
      <c r="FK184" s="220">
        <f t="shared" si="504"/>
        <v>0</v>
      </c>
      <c r="FL184" s="220">
        <f t="shared" si="504"/>
        <v>0</v>
      </c>
      <c r="FM184" s="220">
        <f t="shared" si="504"/>
        <v>0</v>
      </c>
      <c r="FN184" s="220">
        <f t="shared" si="504"/>
        <v>0</v>
      </c>
      <c r="FO184" s="220">
        <f t="shared" si="504"/>
        <v>0</v>
      </c>
      <c r="FP184" s="220">
        <f t="shared" si="504"/>
        <v>0</v>
      </c>
      <c r="FQ184" s="220">
        <f t="shared" si="504"/>
        <v>0</v>
      </c>
      <c r="FR184" s="220">
        <f t="shared" si="504"/>
        <v>0</v>
      </c>
      <c r="FS184" s="220">
        <f t="shared" si="504"/>
        <v>0</v>
      </c>
      <c r="FT184" s="220">
        <f t="shared" si="504"/>
        <v>0</v>
      </c>
      <c r="FU184" s="220">
        <f t="shared" si="504"/>
        <v>0</v>
      </c>
      <c r="FV184" s="220">
        <f t="shared" si="504"/>
        <v>0</v>
      </c>
      <c r="FW184" s="220">
        <f t="shared" si="504"/>
        <v>0</v>
      </c>
      <c r="FX184" s="220">
        <f t="shared" si="504"/>
        <v>0</v>
      </c>
      <c r="FY184" s="220">
        <f t="shared" si="504"/>
        <v>0</v>
      </c>
      <c r="FZ184" s="220">
        <f t="shared" si="504"/>
        <v>0</v>
      </c>
      <c r="GA184" s="220">
        <f t="shared" si="504"/>
        <v>0</v>
      </c>
      <c r="GB184" s="220">
        <f t="shared" si="504"/>
        <v>0</v>
      </c>
      <c r="GC184" s="220">
        <f t="shared" si="504"/>
        <v>0</v>
      </c>
      <c r="GD184" s="220">
        <f t="shared" si="504"/>
        <v>0</v>
      </c>
      <c r="GE184" s="220">
        <f t="shared" si="504"/>
        <v>0</v>
      </c>
      <c r="GF184" s="220">
        <f t="shared" si="504"/>
        <v>0</v>
      </c>
      <c r="GG184" s="220">
        <f t="shared" si="504"/>
        <v>0</v>
      </c>
      <c r="GH184" s="220">
        <f t="shared" si="504"/>
        <v>0</v>
      </c>
      <c r="GI184" s="220">
        <f t="shared" si="504"/>
        <v>0</v>
      </c>
      <c r="GJ184" s="220">
        <f t="shared" si="504"/>
        <v>0</v>
      </c>
      <c r="GK184" s="220">
        <f t="shared" si="504"/>
        <v>0</v>
      </c>
      <c r="GL184" s="220">
        <f t="shared" si="504"/>
        <v>0</v>
      </c>
      <c r="GM184" s="220">
        <f t="shared" ref="GM184:IR184" si="505">IF(AND(GL178=0,GM178=1),GM124,0)</f>
        <v>0</v>
      </c>
      <c r="GN184" s="220">
        <f t="shared" si="505"/>
        <v>0</v>
      </c>
      <c r="GO184" s="220">
        <f t="shared" si="505"/>
        <v>0</v>
      </c>
      <c r="GP184" s="220">
        <f t="shared" si="505"/>
        <v>0</v>
      </c>
      <c r="GQ184" s="220">
        <f t="shared" si="505"/>
        <v>0</v>
      </c>
      <c r="GR184" s="220">
        <f t="shared" si="505"/>
        <v>0</v>
      </c>
      <c r="GS184" s="220">
        <f t="shared" si="505"/>
        <v>0</v>
      </c>
      <c r="GT184" s="220">
        <f t="shared" si="505"/>
        <v>0</v>
      </c>
      <c r="GU184" s="220">
        <f t="shared" si="505"/>
        <v>0</v>
      </c>
      <c r="GV184" s="220">
        <f t="shared" si="505"/>
        <v>0</v>
      </c>
      <c r="GW184" s="220">
        <f t="shared" si="505"/>
        <v>0</v>
      </c>
      <c r="GX184" s="220">
        <f t="shared" si="505"/>
        <v>0</v>
      </c>
      <c r="GY184" s="220">
        <f t="shared" si="505"/>
        <v>0</v>
      </c>
      <c r="GZ184" s="220">
        <f t="shared" si="505"/>
        <v>0</v>
      </c>
      <c r="HA184" s="220">
        <f t="shared" si="505"/>
        <v>0</v>
      </c>
      <c r="HB184" s="220">
        <f t="shared" si="505"/>
        <v>0</v>
      </c>
      <c r="HC184" s="220">
        <f t="shared" si="505"/>
        <v>0</v>
      </c>
      <c r="HD184" s="220">
        <f t="shared" si="505"/>
        <v>0</v>
      </c>
      <c r="HE184" s="220">
        <f t="shared" si="505"/>
        <v>0</v>
      </c>
      <c r="HF184" s="220">
        <f t="shared" si="505"/>
        <v>0</v>
      </c>
      <c r="HG184" s="220">
        <f t="shared" si="505"/>
        <v>0</v>
      </c>
      <c r="HH184" s="220">
        <f t="shared" si="505"/>
        <v>0</v>
      </c>
      <c r="HI184" s="220">
        <f t="shared" si="505"/>
        <v>0</v>
      </c>
      <c r="HJ184" s="220">
        <f t="shared" si="505"/>
        <v>0</v>
      </c>
      <c r="HK184" s="220">
        <f t="shared" si="505"/>
        <v>0</v>
      </c>
      <c r="HL184" s="220">
        <f t="shared" si="505"/>
        <v>0</v>
      </c>
      <c r="HM184" s="220">
        <f t="shared" si="505"/>
        <v>0</v>
      </c>
      <c r="HN184" s="220">
        <f t="shared" si="505"/>
        <v>0</v>
      </c>
      <c r="HO184" s="220">
        <f t="shared" si="505"/>
        <v>0</v>
      </c>
      <c r="HP184" s="220">
        <f t="shared" si="505"/>
        <v>0</v>
      </c>
      <c r="HQ184" s="220">
        <f t="shared" si="505"/>
        <v>0</v>
      </c>
      <c r="HR184" s="220">
        <f t="shared" si="505"/>
        <v>0</v>
      </c>
      <c r="HS184" s="220">
        <f t="shared" si="505"/>
        <v>0</v>
      </c>
      <c r="HT184" s="220">
        <f t="shared" si="505"/>
        <v>0</v>
      </c>
      <c r="HU184" s="220">
        <f t="shared" si="505"/>
        <v>0</v>
      </c>
      <c r="HV184" s="220">
        <f t="shared" si="505"/>
        <v>0</v>
      </c>
      <c r="HW184" s="220">
        <f t="shared" si="505"/>
        <v>0</v>
      </c>
      <c r="HX184" s="220">
        <f t="shared" si="505"/>
        <v>0</v>
      </c>
      <c r="HY184" s="220">
        <f t="shared" si="505"/>
        <v>0</v>
      </c>
      <c r="HZ184" s="220">
        <f t="shared" si="505"/>
        <v>0</v>
      </c>
      <c r="IA184" s="220">
        <f t="shared" si="505"/>
        <v>0</v>
      </c>
      <c r="IB184" s="220">
        <f t="shared" si="505"/>
        <v>0</v>
      </c>
      <c r="IC184" s="220">
        <f t="shared" si="505"/>
        <v>0</v>
      </c>
      <c r="ID184" s="220">
        <f t="shared" si="505"/>
        <v>0</v>
      </c>
      <c r="IE184" s="220">
        <f t="shared" si="505"/>
        <v>0</v>
      </c>
      <c r="IF184" s="220">
        <f t="shared" si="505"/>
        <v>0</v>
      </c>
      <c r="IG184" s="220">
        <f t="shared" si="505"/>
        <v>0</v>
      </c>
      <c r="IH184" s="220">
        <f t="shared" si="505"/>
        <v>0</v>
      </c>
      <c r="II184" s="220">
        <f t="shared" si="505"/>
        <v>0</v>
      </c>
      <c r="IJ184" s="220">
        <f t="shared" si="505"/>
        <v>0</v>
      </c>
      <c r="IK184" s="220">
        <f t="shared" si="505"/>
        <v>0</v>
      </c>
      <c r="IL184" s="220">
        <f t="shared" si="505"/>
        <v>0</v>
      </c>
      <c r="IM184" s="220">
        <f t="shared" si="505"/>
        <v>0</v>
      </c>
      <c r="IN184" s="220">
        <f t="shared" si="505"/>
        <v>0</v>
      </c>
      <c r="IO184" s="220">
        <f t="shared" si="505"/>
        <v>0</v>
      </c>
      <c r="IP184" s="220">
        <f t="shared" si="505"/>
        <v>0</v>
      </c>
      <c r="IQ184" s="220">
        <f t="shared" si="505"/>
        <v>0</v>
      </c>
      <c r="IR184" s="221">
        <f t="shared" si="505"/>
        <v>0</v>
      </c>
    </row>
    <row r="185" spans="1:252" s="7" customFormat="1" hidden="1" x14ac:dyDescent="0.2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row>
    <row r="186" spans="1:252" s="7" customFormat="1" ht="35.25" hidden="1" customHeight="1" x14ac:dyDescent="0.25">
      <c r="A186" s="681"/>
    </row>
    <row r="187" spans="1:252" s="7" customFormat="1" hidden="1" x14ac:dyDescent="0.25">
      <c r="A187" s="681"/>
      <c r="B187" s="50"/>
      <c r="E187" s="2"/>
    </row>
    <row r="188" spans="1:252" s="7" customFormat="1" hidden="1" x14ac:dyDescent="0.25">
      <c r="A188" s="681"/>
      <c r="E188" s="2"/>
    </row>
    <row r="189" spans="1:252" s="7" customFormat="1" hidden="1" x14ac:dyDescent="0.25">
      <c r="A189" s="681"/>
      <c r="E189" s="2"/>
    </row>
    <row r="190" spans="1:252" s="7" customFormat="1" hidden="1" x14ac:dyDescent="0.25">
      <c r="E190" s="2"/>
    </row>
    <row r="191" spans="1:252" s="7" customFormat="1" ht="28.5" hidden="1" customHeight="1" x14ac:dyDescent="0.25">
      <c r="A191" s="681"/>
    </row>
    <row r="192" spans="1:252" s="7" customFormat="1" hidden="1" x14ac:dyDescent="0.25">
      <c r="A192" s="681"/>
    </row>
    <row r="193" spans="1:7" s="7" customFormat="1" hidden="1" x14ac:dyDescent="0.25">
      <c r="A193" s="681"/>
    </row>
    <row r="194" spans="1:7" s="7" customFormat="1" hidden="1" x14ac:dyDescent="0.25">
      <c r="A194" s="681"/>
    </row>
    <row r="195" spans="1:7" s="7" customFormat="1" hidden="1" x14ac:dyDescent="0.25"/>
    <row r="196" spans="1:7" s="7" customFormat="1" ht="23.25" hidden="1" customHeight="1" x14ac:dyDescent="0.25">
      <c r="A196" s="681">
        <f>IF(Input!C20&gt;0,Calcs!A191,Calcs!A211)</f>
        <v>0</v>
      </c>
    </row>
    <row r="197" spans="1:7" s="7" customFormat="1" hidden="1" x14ac:dyDescent="0.25">
      <c r="A197" s="681"/>
      <c r="G197" s="7" t="s">
        <v>6</v>
      </c>
    </row>
    <row r="198" spans="1:7" s="7" customFormat="1" hidden="1" x14ac:dyDescent="0.25">
      <c r="A198" s="681"/>
    </row>
    <row r="199" spans="1:7" s="7" customFormat="1" hidden="1" x14ac:dyDescent="0.25">
      <c r="A199" s="681"/>
    </row>
    <row r="200" spans="1:7" s="7" customFormat="1" hidden="1" x14ac:dyDescent="0.25">
      <c r="A200" s="49"/>
    </row>
    <row r="201" spans="1:7" s="7" customFormat="1" hidden="1" x14ac:dyDescent="0.25">
      <c r="A201" s="681">
        <f>IF(MAX(C146:IR146)&gt;0,A206,A196)</f>
        <v>0</v>
      </c>
    </row>
    <row r="202" spans="1:7" s="7" customFormat="1" hidden="1" x14ac:dyDescent="0.25">
      <c r="A202" s="681"/>
      <c r="C202" s="7" t="s">
        <v>7</v>
      </c>
    </row>
    <row r="203" spans="1:7" s="7" customFormat="1" hidden="1" x14ac:dyDescent="0.25">
      <c r="A203" s="681"/>
    </row>
    <row r="204" spans="1:7" s="7" customFormat="1" hidden="1" x14ac:dyDescent="0.25">
      <c r="A204" s="681"/>
    </row>
    <row r="205" spans="1:7" s="7" customFormat="1" hidden="1" x14ac:dyDescent="0.25">
      <c r="A205" s="49"/>
    </row>
    <row r="206" spans="1:7" s="7" customFormat="1" hidden="1" x14ac:dyDescent="0.25">
      <c r="A206" s="681"/>
    </row>
    <row r="207" spans="1:7" s="7" customFormat="1" hidden="1" x14ac:dyDescent="0.25">
      <c r="A207" s="681"/>
    </row>
    <row r="208" spans="1:7" s="7" customFormat="1" hidden="1" x14ac:dyDescent="0.25">
      <c r="A208" s="681"/>
    </row>
    <row r="209" spans="1:5" s="7" customFormat="1" hidden="1" x14ac:dyDescent="0.25">
      <c r="A209" s="681"/>
    </row>
    <row r="210" spans="1:5" s="7" customFormat="1" hidden="1" x14ac:dyDescent="0.25"/>
    <row r="211" spans="1:5" s="7" customFormat="1" ht="19.5" hidden="1" customHeight="1" x14ac:dyDescent="0.25">
      <c r="A211" s="681"/>
    </row>
    <row r="212" spans="1:5" s="7" customFormat="1" hidden="1" x14ac:dyDescent="0.25">
      <c r="A212" s="681"/>
    </row>
    <row r="213" spans="1:5" s="7" customFormat="1" hidden="1" x14ac:dyDescent="0.25">
      <c r="A213" s="681"/>
    </row>
    <row r="214" spans="1:5" s="7" customFormat="1" hidden="1" x14ac:dyDescent="0.25">
      <c r="A214" s="681"/>
    </row>
    <row r="215" spans="1:5" s="7" customFormat="1" hidden="1" x14ac:dyDescent="0.25"/>
    <row r="216" spans="1:5" s="7" customFormat="1" ht="46.5" hidden="1" customHeight="1" x14ac:dyDescent="0.25">
      <c r="A216" s="681"/>
    </row>
    <row r="217" spans="1:5" s="7" customFormat="1" hidden="1" x14ac:dyDescent="0.25">
      <c r="A217" s="682"/>
    </row>
    <row r="218" spans="1:5" s="7" customFormat="1" hidden="1" x14ac:dyDescent="0.25">
      <c r="A218" s="682"/>
    </row>
    <row r="219" spans="1:5" s="7" customFormat="1" hidden="1" x14ac:dyDescent="0.25">
      <c r="A219" s="682"/>
    </row>
    <row r="220" spans="1:5" s="7" customFormat="1" hidden="1" x14ac:dyDescent="0.25">
      <c r="A220" s="160"/>
      <c r="B220" s="161">
        <f>IF(Results!$C$52&lt;&gt;"P",Results!$C$48,0)</f>
        <v>0</v>
      </c>
    </row>
    <row r="221" spans="1:5" s="7" customFormat="1" hidden="1" x14ac:dyDescent="0.25">
      <c r="A221" s="162"/>
      <c r="B221" s="163">
        <f>B220*Results!$C$46/(Results!$C$46+Results!$C$51)</f>
        <v>0</v>
      </c>
    </row>
    <row r="222" spans="1:5" s="7" customFormat="1" hidden="1" x14ac:dyDescent="0.25">
      <c r="A222" s="164"/>
      <c r="B222" s="165">
        <f>Results!$C$47*Results!$C$46*Results!$C$46/((Results!$C$46+Results!$C$51)*(Results!$C$46+Results!$C$51))</f>
        <v>9.102099524169228</v>
      </c>
      <c r="C222" s="48"/>
      <c r="D222" s="48"/>
    </row>
    <row r="223" spans="1:5" s="7" customFormat="1" hidden="1" x14ac:dyDescent="0.25">
      <c r="A223" s="164"/>
      <c r="B223" s="163">
        <f>ROUND(B224,0)-ROUND(B221,0)</f>
        <v>27941</v>
      </c>
      <c r="C223" s="51"/>
      <c r="D223" s="48"/>
      <c r="E223" s="48"/>
    </row>
    <row r="224" spans="1:5" s="7" customFormat="1" hidden="1" x14ac:dyDescent="0.25">
      <c r="A224" s="164"/>
      <c r="B224" s="163">
        <f>(SQRT(B222*(Results!$C$46+Results!$C$51)*1000)*3600/1000)</f>
        <v>27940.660741584787</v>
      </c>
      <c r="C224" s="51"/>
      <c r="D224" s="48"/>
      <c r="E224" s="48"/>
    </row>
    <row r="225" spans="1:7" s="7" customFormat="1" hidden="1" x14ac:dyDescent="0.25">
      <c r="A225" s="166"/>
      <c r="B225" s="167">
        <f>B224*B224*1000/(3600*3600*(Results!$C$46+Results!$C$51))</f>
        <v>9.1020995241692297</v>
      </c>
      <c r="C225" s="51"/>
      <c r="D225" s="48"/>
      <c r="E225" s="48"/>
    </row>
    <row r="226" spans="1:7" s="7" customFormat="1" hidden="1" x14ac:dyDescent="0.25">
      <c r="A226" s="48"/>
      <c r="B226" s="48"/>
      <c r="C226" s="48"/>
      <c r="D226" s="48"/>
      <c r="E226" s="48"/>
    </row>
    <row r="227" spans="1:7" s="7" customFormat="1" hidden="1" x14ac:dyDescent="0.25">
      <c r="A227" s="48"/>
      <c r="B227" s="373">
        <f>MAX(C144:IR144)</f>
        <v>0</v>
      </c>
      <c r="C227" s="48"/>
      <c r="D227" s="48"/>
      <c r="E227" s="48"/>
    </row>
    <row r="228" spans="1:7" s="7" customFormat="1" hidden="1" x14ac:dyDescent="0.25">
      <c r="A228" s="48"/>
      <c r="B228" s="373">
        <f>MIN(C150:IR150)</f>
        <v>0</v>
      </c>
      <c r="C228" s="2"/>
      <c r="D228" s="9"/>
      <c r="E228" s="2"/>
    </row>
    <row r="229" spans="1:7" s="7" customFormat="1" hidden="1" x14ac:dyDescent="0.25">
      <c r="A229" s="48"/>
      <c r="B229" s="373">
        <f>MAX(C149:IR149)</f>
        <v>0</v>
      </c>
      <c r="C229" s="21"/>
      <c r="D229" s="8"/>
      <c r="E229" s="2"/>
    </row>
    <row r="230" spans="1:7" s="7" customFormat="1" hidden="1" x14ac:dyDescent="0.25">
      <c r="A230" s="48"/>
      <c r="B230" s="373">
        <f>MAX(C110:IR110)</f>
        <v>240.46812772834068</v>
      </c>
      <c r="C230" s="21"/>
      <c r="D230" s="8"/>
      <c r="E230" s="2"/>
    </row>
    <row r="231" spans="1:7" s="7" customFormat="1" hidden="1" x14ac:dyDescent="0.25">
      <c r="A231" s="48"/>
      <c r="B231" s="373">
        <f>MAX(C148:IR148)</f>
        <v>0</v>
      </c>
      <c r="C231" s="21"/>
      <c r="D231" s="8"/>
      <c r="E231" s="9"/>
    </row>
    <row r="232" spans="1:7" s="7" customFormat="1" hidden="1" x14ac:dyDescent="0.25">
      <c r="A232" s="48"/>
      <c r="B232" s="373">
        <f>MAX(C151:IR151)</f>
        <v>0</v>
      </c>
      <c r="C232" s="21"/>
      <c r="D232" s="8"/>
      <c r="E232" s="9"/>
    </row>
    <row r="233" spans="1:7" s="7" customFormat="1" hidden="1" x14ac:dyDescent="0.25">
      <c r="B233" s="373"/>
      <c r="C233" s="21"/>
      <c r="D233" s="8"/>
      <c r="E233" s="9"/>
    </row>
    <row r="234" spans="1:7" s="7" customFormat="1" hidden="1" x14ac:dyDescent="0.25">
      <c r="A234" s="385"/>
      <c r="B234" s="386">
        <f>MAX(C177:IR177)</f>
        <v>1</v>
      </c>
    </row>
    <row r="235" spans="1:7" hidden="1" x14ac:dyDescent="0.25">
      <c r="A235" s="385"/>
      <c r="B235" s="386">
        <f>MAX(C180:IR180)</f>
        <v>27520.333871458715</v>
      </c>
    </row>
    <row r="236" spans="1:7" hidden="1" x14ac:dyDescent="0.25">
      <c r="A236" s="385"/>
      <c r="B236" s="386">
        <f>MAX(C183:IR183)</f>
        <v>240.455910507825</v>
      </c>
    </row>
    <row r="237" spans="1:7" hidden="1" x14ac:dyDescent="0.25">
      <c r="A237" s="385"/>
      <c r="B237" s="386">
        <f>MAX(C184:IR184)</f>
        <v>1099.0401844002652</v>
      </c>
    </row>
    <row r="238" spans="1:7" hidden="1" x14ac:dyDescent="0.25">
      <c r="A238" s="385"/>
      <c r="B238" s="386">
        <f>MAX(C179:IR179)</f>
        <v>405</v>
      </c>
    </row>
    <row r="239" spans="1:7" hidden="1" x14ac:dyDescent="0.25"/>
    <row r="240" spans="1:7" hidden="1" x14ac:dyDescent="0.25">
      <c r="A240" s="272"/>
      <c r="B240" s="387" t="str">
        <f>LOOKUP(Dashboard!$J$34,$B$1:$IR$1,B3:IR3)</f>
        <v>On the launchpad</v>
      </c>
      <c r="G240" s="13"/>
    </row>
    <row r="241" spans="1:252" hidden="1" x14ac:dyDescent="0.25">
      <c r="A241" s="272"/>
      <c r="B241" s="387">
        <f>LOOKUP(Dashboard!$J$34,$B$1:$IR$1,B4:IR4)</f>
        <v>0</v>
      </c>
      <c r="C241" s="388"/>
      <c r="G241" s="13"/>
    </row>
    <row r="242" spans="1:252" hidden="1" x14ac:dyDescent="0.25">
      <c r="A242" s="272"/>
      <c r="B242" s="387">
        <f>LOOKUP(Dashboard!$J$34,$B$1:$IR$1,B16:IR16)</f>
        <v>0</v>
      </c>
      <c r="C242" s="387">
        <f>IF(B242=0,B241,B242)</f>
        <v>0</v>
      </c>
      <c r="G242" s="13"/>
    </row>
    <row r="243" spans="1:252" hidden="1" x14ac:dyDescent="0.25">
      <c r="A243" s="272"/>
      <c r="B243" s="387">
        <f>LOOKUP(Dashboard!$J$34,$B$1:$IR$1,B22:IR22)</f>
        <v>0</v>
      </c>
      <c r="C243" s="388"/>
      <c r="G243" s="13"/>
    </row>
    <row r="244" spans="1:252" hidden="1" x14ac:dyDescent="0.25">
      <c r="A244" s="272"/>
      <c r="B244" s="387">
        <f>LOOKUP(Dashboard!$J$34,$B$1:$IR$1,B27:IR27)</f>
        <v>0</v>
      </c>
      <c r="C244" s="388"/>
      <c r="G244" s="13"/>
    </row>
    <row r="245" spans="1:252" hidden="1" x14ac:dyDescent="0.25">
      <c r="A245" s="272"/>
      <c r="B245" s="387">
        <f>LOOKUP(Dashboard!$J$34,$B$1:$IR$1,B24:IR24)</f>
        <v>0</v>
      </c>
      <c r="C245" s="388"/>
      <c r="G245" s="13"/>
    </row>
    <row r="246" spans="1:252" hidden="1" x14ac:dyDescent="0.25">
      <c r="A246" s="272"/>
      <c r="B246" s="387">
        <f>LOOKUP(Dashboard!$J$34,$B$1:$IR$1,B30:IR30)</f>
        <v>0</v>
      </c>
      <c r="C246" s="388"/>
      <c r="D246" s="388"/>
      <c r="G246" s="13"/>
    </row>
    <row r="247" spans="1:252" hidden="1" x14ac:dyDescent="0.25">
      <c r="A247" s="272"/>
      <c r="B247" s="387">
        <f>LOOKUP(Dashboard!$J$34,$B$1:$IR$1,B25:IR25)</f>
        <v>0</v>
      </c>
      <c r="G247" s="13"/>
    </row>
    <row r="248" spans="1:252" hidden="1" x14ac:dyDescent="0.25">
      <c r="A248" s="272"/>
      <c r="B248" s="387">
        <f>LOOKUP(Dashboard!$J$34,$B$1:$IR$1,B7:IR7)</f>
        <v>350000</v>
      </c>
      <c r="G248" s="13"/>
    </row>
    <row r="249" spans="1:252" hidden="1" x14ac:dyDescent="0.25">
      <c r="A249" s="272"/>
      <c r="B249" s="387">
        <f>LOOKUP(Dashboard!$J$34,$B$1:$IR$1,B8:IR8)</f>
        <v>70000</v>
      </c>
      <c r="G249" s="13"/>
    </row>
    <row r="250" spans="1:252" hidden="1" x14ac:dyDescent="0.25">
      <c r="A250" s="272"/>
      <c r="B250" s="387">
        <f>LOOKUP(Dashboard!$J$34,$B$1:$IR$1,B10:IR10)</f>
        <v>490750</v>
      </c>
      <c r="G250" s="13"/>
    </row>
    <row r="251" spans="1:252" hidden="1" x14ac:dyDescent="0.25">
      <c r="A251" s="272"/>
      <c r="B251" s="409">
        <f>LOOKUP(Dashboard!$J$34,$B$1:$IR$1,B20:IR20)</f>
        <v>9.8000000000000007</v>
      </c>
      <c r="G251" s="13"/>
    </row>
    <row r="252" spans="1:252" hidden="1" x14ac:dyDescent="0.25">
      <c r="A252" s="272"/>
      <c r="B252" s="387">
        <f>LOOKUP(Dashboard!$J$34,$B$1:$IR$1,B147:IR147)</f>
        <v>0</v>
      </c>
    </row>
    <row r="253" spans="1:252" hidden="1" x14ac:dyDescent="0.25"/>
    <row r="254" spans="1:252" s="48" customFormat="1" ht="10.199999999999999" hidden="1" x14ac:dyDescent="0.2">
      <c r="A254" s="40"/>
      <c r="C254" s="411">
        <f>IF(C164=1,C1,0)</f>
        <v>0</v>
      </c>
      <c r="D254" s="8">
        <f>IF(D164=1,D1,0)</f>
        <v>0</v>
      </c>
      <c r="E254" s="8">
        <f t="shared" ref="E254:BP254" si="506">IF(E164=1,E1,0)</f>
        <v>0</v>
      </c>
      <c r="F254" s="8">
        <f t="shared" si="506"/>
        <v>0</v>
      </c>
      <c r="G254" s="8">
        <f t="shared" si="506"/>
        <v>0</v>
      </c>
      <c r="H254" s="8">
        <f t="shared" si="506"/>
        <v>0</v>
      </c>
      <c r="I254" s="8">
        <f t="shared" si="506"/>
        <v>0</v>
      </c>
      <c r="J254" s="8">
        <f t="shared" si="506"/>
        <v>0</v>
      </c>
      <c r="K254" s="8">
        <f t="shared" si="506"/>
        <v>0</v>
      </c>
      <c r="L254" s="8">
        <f t="shared" si="506"/>
        <v>0</v>
      </c>
      <c r="M254" s="8">
        <f t="shared" si="506"/>
        <v>0</v>
      </c>
      <c r="N254" s="8">
        <f t="shared" si="506"/>
        <v>0</v>
      </c>
      <c r="O254" s="8">
        <f t="shared" si="506"/>
        <v>0</v>
      </c>
      <c r="P254" s="8">
        <f t="shared" si="506"/>
        <v>0</v>
      </c>
      <c r="Q254" s="8">
        <f t="shared" si="506"/>
        <v>0</v>
      </c>
      <c r="R254" s="8">
        <f t="shared" si="506"/>
        <v>0</v>
      </c>
      <c r="S254" s="8">
        <f t="shared" si="506"/>
        <v>0</v>
      </c>
      <c r="T254" s="8">
        <f t="shared" si="506"/>
        <v>0</v>
      </c>
      <c r="U254" s="8">
        <f t="shared" si="506"/>
        <v>0</v>
      </c>
      <c r="V254" s="8">
        <f t="shared" si="506"/>
        <v>0</v>
      </c>
      <c r="W254" s="8">
        <f t="shared" si="506"/>
        <v>0</v>
      </c>
      <c r="X254" s="8">
        <f t="shared" si="506"/>
        <v>0</v>
      </c>
      <c r="Y254" s="8">
        <f t="shared" si="506"/>
        <v>0</v>
      </c>
      <c r="Z254" s="8">
        <f t="shared" si="506"/>
        <v>0</v>
      </c>
      <c r="AA254" s="8">
        <f t="shared" si="506"/>
        <v>0</v>
      </c>
      <c r="AB254" s="8">
        <f t="shared" si="506"/>
        <v>0</v>
      </c>
      <c r="AC254" s="8">
        <f t="shared" si="506"/>
        <v>0</v>
      </c>
      <c r="AD254" s="8">
        <f t="shared" si="506"/>
        <v>0</v>
      </c>
      <c r="AE254" s="8">
        <f t="shared" si="506"/>
        <v>0</v>
      </c>
      <c r="AF254" s="8">
        <f t="shared" si="506"/>
        <v>0</v>
      </c>
      <c r="AG254" s="8">
        <f t="shared" si="506"/>
        <v>0</v>
      </c>
      <c r="AH254" s="8">
        <f t="shared" si="506"/>
        <v>0</v>
      </c>
      <c r="AI254" s="8">
        <f t="shared" si="506"/>
        <v>0</v>
      </c>
      <c r="AJ254" s="8">
        <f t="shared" si="506"/>
        <v>0</v>
      </c>
      <c r="AK254" s="8">
        <f t="shared" si="506"/>
        <v>0</v>
      </c>
      <c r="AL254" s="8">
        <f t="shared" si="506"/>
        <v>0</v>
      </c>
      <c r="AM254" s="8">
        <f t="shared" si="506"/>
        <v>0</v>
      </c>
      <c r="AN254" s="8">
        <f t="shared" si="506"/>
        <v>0</v>
      </c>
      <c r="AO254" s="8">
        <f t="shared" si="506"/>
        <v>0</v>
      </c>
      <c r="AP254" s="8">
        <f t="shared" si="506"/>
        <v>0</v>
      </c>
      <c r="AQ254" s="8">
        <f t="shared" si="506"/>
        <v>0</v>
      </c>
      <c r="AR254" s="8">
        <f t="shared" si="506"/>
        <v>0</v>
      </c>
      <c r="AS254" s="8">
        <f t="shared" si="506"/>
        <v>0</v>
      </c>
      <c r="AT254" s="8">
        <f t="shared" si="506"/>
        <v>0</v>
      </c>
      <c r="AU254" s="8">
        <f t="shared" si="506"/>
        <v>0</v>
      </c>
      <c r="AV254" s="8">
        <f t="shared" si="506"/>
        <v>0</v>
      </c>
      <c r="AW254" s="8">
        <f t="shared" si="506"/>
        <v>0</v>
      </c>
      <c r="AX254" s="8">
        <f t="shared" si="506"/>
        <v>0</v>
      </c>
      <c r="AY254" s="8">
        <f t="shared" si="506"/>
        <v>0</v>
      </c>
      <c r="AZ254" s="8">
        <f t="shared" si="506"/>
        <v>0</v>
      </c>
      <c r="BA254" s="8">
        <f t="shared" si="506"/>
        <v>0</v>
      </c>
      <c r="BB254" s="8">
        <f t="shared" si="506"/>
        <v>52</v>
      </c>
      <c r="BC254" s="8">
        <f t="shared" si="506"/>
        <v>0</v>
      </c>
      <c r="BD254" s="8">
        <f t="shared" si="506"/>
        <v>0</v>
      </c>
      <c r="BE254" s="8">
        <f t="shared" si="506"/>
        <v>0</v>
      </c>
      <c r="BF254" s="8">
        <f t="shared" si="506"/>
        <v>0</v>
      </c>
      <c r="BG254" s="8">
        <f t="shared" si="506"/>
        <v>0</v>
      </c>
      <c r="BH254" s="8">
        <f t="shared" si="506"/>
        <v>0</v>
      </c>
      <c r="BI254" s="8">
        <f t="shared" si="506"/>
        <v>0</v>
      </c>
      <c r="BJ254" s="8">
        <f t="shared" si="506"/>
        <v>0</v>
      </c>
      <c r="BK254" s="8">
        <f t="shared" si="506"/>
        <v>0</v>
      </c>
      <c r="BL254" s="8">
        <f t="shared" si="506"/>
        <v>0</v>
      </c>
      <c r="BM254" s="8">
        <f t="shared" si="506"/>
        <v>0</v>
      </c>
      <c r="BN254" s="8">
        <f t="shared" si="506"/>
        <v>0</v>
      </c>
      <c r="BO254" s="8">
        <f t="shared" si="506"/>
        <v>0</v>
      </c>
      <c r="BP254" s="8">
        <f t="shared" si="506"/>
        <v>0</v>
      </c>
      <c r="BQ254" s="8">
        <f t="shared" ref="BQ254:EB254" si="507">IF(BQ164=1,BQ1,0)</f>
        <v>0</v>
      </c>
      <c r="BR254" s="8">
        <f t="shared" si="507"/>
        <v>0</v>
      </c>
      <c r="BS254" s="8">
        <f t="shared" si="507"/>
        <v>0</v>
      </c>
      <c r="BT254" s="8">
        <f t="shared" si="507"/>
        <v>0</v>
      </c>
      <c r="BU254" s="8">
        <f t="shared" si="507"/>
        <v>0</v>
      </c>
      <c r="BV254" s="8">
        <f t="shared" si="507"/>
        <v>0</v>
      </c>
      <c r="BW254" s="8">
        <f t="shared" si="507"/>
        <v>0</v>
      </c>
      <c r="BX254" s="8">
        <f t="shared" si="507"/>
        <v>0</v>
      </c>
      <c r="BY254" s="8">
        <f t="shared" si="507"/>
        <v>0</v>
      </c>
      <c r="BZ254" s="8">
        <f t="shared" si="507"/>
        <v>0</v>
      </c>
      <c r="CA254" s="8">
        <f t="shared" si="507"/>
        <v>0</v>
      </c>
      <c r="CB254" s="8">
        <f t="shared" si="507"/>
        <v>0</v>
      </c>
      <c r="CC254" s="8">
        <f t="shared" si="507"/>
        <v>0</v>
      </c>
      <c r="CD254" s="8">
        <f t="shared" si="507"/>
        <v>0</v>
      </c>
      <c r="CE254" s="8">
        <f t="shared" si="507"/>
        <v>0</v>
      </c>
      <c r="CF254" s="8">
        <f t="shared" si="507"/>
        <v>0</v>
      </c>
      <c r="CG254" s="8">
        <f t="shared" si="507"/>
        <v>0</v>
      </c>
      <c r="CH254" s="8">
        <f t="shared" si="507"/>
        <v>0</v>
      </c>
      <c r="CI254" s="8">
        <f t="shared" si="507"/>
        <v>0</v>
      </c>
      <c r="CJ254" s="8">
        <f t="shared" si="507"/>
        <v>0</v>
      </c>
      <c r="CK254" s="8">
        <f t="shared" si="507"/>
        <v>0</v>
      </c>
      <c r="CL254" s="8">
        <f t="shared" si="507"/>
        <v>0</v>
      </c>
      <c r="CM254" s="8">
        <f t="shared" si="507"/>
        <v>0</v>
      </c>
      <c r="CN254" s="8">
        <f t="shared" si="507"/>
        <v>0</v>
      </c>
      <c r="CO254" s="8">
        <f t="shared" si="507"/>
        <v>0</v>
      </c>
      <c r="CP254" s="8">
        <f t="shared" si="507"/>
        <v>0</v>
      </c>
      <c r="CQ254" s="8">
        <f t="shared" si="507"/>
        <v>0</v>
      </c>
      <c r="CR254" s="8">
        <f t="shared" si="507"/>
        <v>0</v>
      </c>
      <c r="CS254" s="8">
        <f t="shared" si="507"/>
        <v>0</v>
      </c>
      <c r="CT254" s="8">
        <f t="shared" si="507"/>
        <v>0</v>
      </c>
      <c r="CU254" s="8">
        <f t="shared" si="507"/>
        <v>0</v>
      </c>
      <c r="CV254" s="8">
        <f t="shared" si="507"/>
        <v>0</v>
      </c>
      <c r="CW254" s="8">
        <f t="shared" si="507"/>
        <v>0</v>
      </c>
      <c r="CX254" s="8">
        <f t="shared" si="507"/>
        <v>0</v>
      </c>
      <c r="CY254" s="8">
        <f t="shared" si="507"/>
        <v>0</v>
      </c>
      <c r="CZ254" s="8">
        <f t="shared" si="507"/>
        <v>0</v>
      </c>
      <c r="DA254" s="8">
        <f t="shared" si="507"/>
        <v>0</v>
      </c>
      <c r="DB254" s="8">
        <f t="shared" si="507"/>
        <v>0</v>
      </c>
      <c r="DC254" s="8">
        <f t="shared" si="507"/>
        <v>0</v>
      </c>
      <c r="DD254" s="8">
        <f t="shared" si="507"/>
        <v>0</v>
      </c>
      <c r="DE254" s="8">
        <f t="shared" si="507"/>
        <v>0</v>
      </c>
      <c r="DF254" s="8">
        <f t="shared" si="507"/>
        <v>0</v>
      </c>
      <c r="DG254" s="8">
        <f t="shared" si="507"/>
        <v>0</v>
      </c>
      <c r="DH254" s="8">
        <f t="shared" si="507"/>
        <v>0</v>
      </c>
      <c r="DI254" s="8">
        <f t="shared" si="507"/>
        <v>0</v>
      </c>
      <c r="DJ254" s="8">
        <f t="shared" si="507"/>
        <v>0</v>
      </c>
      <c r="DK254" s="8">
        <f t="shared" si="507"/>
        <v>0</v>
      </c>
      <c r="DL254" s="8">
        <f t="shared" si="507"/>
        <v>0</v>
      </c>
      <c r="DM254" s="8">
        <f t="shared" si="507"/>
        <v>0</v>
      </c>
      <c r="DN254" s="8">
        <f t="shared" si="507"/>
        <v>0</v>
      </c>
      <c r="DO254" s="8">
        <f t="shared" si="507"/>
        <v>0</v>
      </c>
      <c r="DP254" s="8">
        <f t="shared" si="507"/>
        <v>0</v>
      </c>
      <c r="DQ254" s="8">
        <f t="shared" si="507"/>
        <v>0</v>
      </c>
      <c r="DR254" s="8">
        <f t="shared" si="507"/>
        <v>0</v>
      </c>
      <c r="DS254" s="8">
        <f t="shared" si="507"/>
        <v>0</v>
      </c>
      <c r="DT254" s="8">
        <f t="shared" si="507"/>
        <v>0</v>
      </c>
      <c r="DU254" s="8">
        <f t="shared" si="507"/>
        <v>0</v>
      </c>
      <c r="DV254" s="8">
        <f t="shared" si="507"/>
        <v>0</v>
      </c>
      <c r="DW254" s="8">
        <f t="shared" si="507"/>
        <v>0</v>
      </c>
      <c r="DX254" s="8">
        <f t="shared" si="507"/>
        <v>0</v>
      </c>
      <c r="DY254" s="8">
        <f t="shared" si="507"/>
        <v>0</v>
      </c>
      <c r="DZ254" s="8">
        <f t="shared" si="507"/>
        <v>0</v>
      </c>
      <c r="EA254" s="8">
        <f t="shared" si="507"/>
        <v>0</v>
      </c>
      <c r="EB254" s="8">
        <f t="shared" si="507"/>
        <v>0</v>
      </c>
      <c r="EC254" s="8">
        <f t="shared" ref="EC254:GN254" si="508">IF(EC164=1,EC1,0)</f>
        <v>0</v>
      </c>
      <c r="ED254" s="8">
        <f t="shared" si="508"/>
        <v>0</v>
      </c>
      <c r="EE254" s="8">
        <f t="shared" si="508"/>
        <v>0</v>
      </c>
      <c r="EF254" s="8">
        <f t="shared" si="508"/>
        <v>0</v>
      </c>
      <c r="EG254" s="8">
        <f t="shared" si="508"/>
        <v>0</v>
      </c>
      <c r="EH254" s="8">
        <f t="shared" si="508"/>
        <v>0</v>
      </c>
      <c r="EI254" s="8">
        <f t="shared" si="508"/>
        <v>0</v>
      </c>
      <c r="EJ254" s="8">
        <f t="shared" si="508"/>
        <v>0</v>
      </c>
      <c r="EK254" s="8">
        <f t="shared" si="508"/>
        <v>0</v>
      </c>
      <c r="EL254" s="8">
        <f t="shared" si="508"/>
        <v>0</v>
      </c>
      <c r="EM254" s="8">
        <f t="shared" si="508"/>
        <v>0</v>
      </c>
      <c r="EN254" s="8">
        <f t="shared" si="508"/>
        <v>0</v>
      </c>
      <c r="EO254" s="8">
        <f t="shared" si="508"/>
        <v>0</v>
      </c>
      <c r="EP254" s="8">
        <f t="shared" si="508"/>
        <v>0</v>
      </c>
      <c r="EQ254" s="8">
        <f t="shared" si="508"/>
        <v>0</v>
      </c>
      <c r="ER254" s="8">
        <f t="shared" si="508"/>
        <v>0</v>
      </c>
      <c r="ES254" s="8">
        <f t="shared" si="508"/>
        <v>0</v>
      </c>
      <c r="ET254" s="8">
        <f t="shared" si="508"/>
        <v>0</v>
      </c>
      <c r="EU254" s="8">
        <f t="shared" si="508"/>
        <v>0</v>
      </c>
      <c r="EV254" s="8">
        <f t="shared" si="508"/>
        <v>0</v>
      </c>
      <c r="EW254" s="8">
        <f t="shared" si="508"/>
        <v>0</v>
      </c>
      <c r="EX254" s="8">
        <f t="shared" si="508"/>
        <v>0</v>
      </c>
      <c r="EY254" s="8">
        <f t="shared" si="508"/>
        <v>0</v>
      </c>
      <c r="EZ254" s="8">
        <f t="shared" si="508"/>
        <v>0</v>
      </c>
      <c r="FA254" s="8">
        <f t="shared" si="508"/>
        <v>0</v>
      </c>
      <c r="FB254" s="8">
        <f t="shared" si="508"/>
        <v>0</v>
      </c>
      <c r="FC254" s="8">
        <f t="shared" si="508"/>
        <v>0</v>
      </c>
      <c r="FD254" s="8">
        <f t="shared" si="508"/>
        <v>0</v>
      </c>
      <c r="FE254" s="8">
        <f t="shared" si="508"/>
        <v>0</v>
      </c>
      <c r="FF254" s="8">
        <f t="shared" si="508"/>
        <v>0</v>
      </c>
      <c r="FG254" s="8">
        <f t="shared" si="508"/>
        <v>0</v>
      </c>
      <c r="FH254" s="8">
        <f t="shared" si="508"/>
        <v>0</v>
      </c>
      <c r="FI254" s="8">
        <f t="shared" si="508"/>
        <v>0</v>
      </c>
      <c r="FJ254" s="8">
        <f t="shared" si="508"/>
        <v>0</v>
      </c>
      <c r="FK254" s="8">
        <f t="shared" si="508"/>
        <v>0</v>
      </c>
      <c r="FL254" s="8">
        <f t="shared" si="508"/>
        <v>0</v>
      </c>
      <c r="FM254" s="8">
        <f t="shared" si="508"/>
        <v>0</v>
      </c>
      <c r="FN254" s="8">
        <f t="shared" si="508"/>
        <v>0</v>
      </c>
      <c r="FO254" s="8">
        <f t="shared" si="508"/>
        <v>0</v>
      </c>
      <c r="FP254" s="8">
        <f t="shared" si="508"/>
        <v>0</v>
      </c>
      <c r="FQ254" s="8">
        <f t="shared" si="508"/>
        <v>0</v>
      </c>
      <c r="FR254" s="8">
        <f t="shared" si="508"/>
        <v>0</v>
      </c>
      <c r="FS254" s="8">
        <f t="shared" si="508"/>
        <v>0</v>
      </c>
      <c r="FT254" s="8">
        <f t="shared" si="508"/>
        <v>0</v>
      </c>
      <c r="FU254" s="8">
        <f t="shared" si="508"/>
        <v>0</v>
      </c>
      <c r="FV254" s="8">
        <f t="shared" si="508"/>
        <v>0</v>
      </c>
      <c r="FW254" s="8">
        <f t="shared" si="508"/>
        <v>0</v>
      </c>
      <c r="FX254" s="8">
        <f t="shared" si="508"/>
        <v>0</v>
      </c>
      <c r="FY254" s="8">
        <f t="shared" si="508"/>
        <v>0</v>
      </c>
      <c r="FZ254" s="8">
        <f t="shared" si="508"/>
        <v>0</v>
      </c>
      <c r="GA254" s="8">
        <f t="shared" si="508"/>
        <v>0</v>
      </c>
      <c r="GB254" s="8">
        <f t="shared" si="508"/>
        <v>0</v>
      </c>
      <c r="GC254" s="8">
        <f t="shared" si="508"/>
        <v>0</v>
      </c>
      <c r="GD254" s="8">
        <f t="shared" si="508"/>
        <v>0</v>
      </c>
      <c r="GE254" s="8">
        <f t="shared" si="508"/>
        <v>0</v>
      </c>
      <c r="GF254" s="8">
        <f t="shared" si="508"/>
        <v>0</v>
      </c>
      <c r="GG254" s="8">
        <f t="shared" si="508"/>
        <v>0</v>
      </c>
      <c r="GH254" s="8">
        <f t="shared" si="508"/>
        <v>0</v>
      </c>
      <c r="GI254" s="8">
        <f t="shared" si="508"/>
        <v>0</v>
      </c>
      <c r="GJ254" s="8">
        <f t="shared" si="508"/>
        <v>0</v>
      </c>
      <c r="GK254" s="8">
        <f t="shared" si="508"/>
        <v>0</v>
      </c>
      <c r="GL254" s="8">
        <f t="shared" si="508"/>
        <v>0</v>
      </c>
      <c r="GM254" s="8">
        <f t="shared" si="508"/>
        <v>0</v>
      </c>
      <c r="GN254" s="8">
        <f t="shared" si="508"/>
        <v>0</v>
      </c>
      <c r="GO254" s="8">
        <f t="shared" ref="GO254:IR254" si="509">IF(GO164=1,GO1,0)</f>
        <v>0</v>
      </c>
      <c r="GP254" s="8">
        <f t="shared" si="509"/>
        <v>0</v>
      </c>
      <c r="GQ254" s="8">
        <f t="shared" si="509"/>
        <v>0</v>
      </c>
      <c r="GR254" s="8">
        <f t="shared" si="509"/>
        <v>0</v>
      </c>
      <c r="GS254" s="8">
        <f t="shared" si="509"/>
        <v>0</v>
      </c>
      <c r="GT254" s="8">
        <f t="shared" si="509"/>
        <v>0</v>
      </c>
      <c r="GU254" s="8">
        <f t="shared" si="509"/>
        <v>0</v>
      </c>
      <c r="GV254" s="8">
        <f t="shared" si="509"/>
        <v>0</v>
      </c>
      <c r="GW254" s="8">
        <f t="shared" si="509"/>
        <v>0</v>
      </c>
      <c r="GX254" s="8">
        <f t="shared" si="509"/>
        <v>0</v>
      </c>
      <c r="GY254" s="8">
        <f t="shared" si="509"/>
        <v>0</v>
      </c>
      <c r="GZ254" s="8">
        <f t="shared" si="509"/>
        <v>0</v>
      </c>
      <c r="HA254" s="8">
        <f t="shared" si="509"/>
        <v>0</v>
      </c>
      <c r="HB254" s="8">
        <f t="shared" si="509"/>
        <v>0</v>
      </c>
      <c r="HC254" s="8">
        <f t="shared" si="509"/>
        <v>0</v>
      </c>
      <c r="HD254" s="8">
        <f t="shared" si="509"/>
        <v>0</v>
      </c>
      <c r="HE254" s="8">
        <f t="shared" si="509"/>
        <v>0</v>
      </c>
      <c r="HF254" s="8">
        <f t="shared" si="509"/>
        <v>0</v>
      </c>
      <c r="HG254" s="8">
        <f t="shared" si="509"/>
        <v>0</v>
      </c>
      <c r="HH254" s="8">
        <f t="shared" si="509"/>
        <v>0</v>
      </c>
      <c r="HI254" s="8">
        <f t="shared" si="509"/>
        <v>0</v>
      </c>
      <c r="HJ254" s="8">
        <f t="shared" si="509"/>
        <v>0</v>
      </c>
      <c r="HK254" s="8">
        <f t="shared" si="509"/>
        <v>0</v>
      </c>
      <c r="HL254" s="8">
        <f t="shared" si="509"/>
        <v>0</v>
      </c>
      <c r="HM254" s="8">
        <f t="shared" si="509"/>
        <v>0</v>
      </c>
      <c r="HN254" s="8">
        <f t="shared" si="509"/>
        <v>0</v>
      </c>
      <c r="HO254" s="8">
        <f t="shared" si="509"/>
        <v>0</v>
      </c>
      <c r="HP254" s="8">
        <f t="shared" si="509"/>
        <v>0</v>
      </c>
      <c r="HQ254" s="8">
        <f t="shared" si="509"/>
        <v>0</v>
      </c>
      <c r="HR254" s="8">
        <f t="shared" si="509"/>
        <v>0</v>
      </c>
      <c r="HS254" s="8">
        <f t="shared" si="509"/>
        <v>0</v>
      </c>
      <c r="HT254" s="8">
        <f t="shared" si="509"/>
        <v>0</v>
      </c>
      <c r="HU254" s="8">
        <f t="shared" si="509"/>
        <v>0</v>
      </c>
      <c r="HV254" s="8">
        <f t="shared" si="509"/>
        <v>0</v>
      </c>
      <c r="HW254" s="8">
        <f t="shared" si="509"/>
        <v>0</v>
      </c>
      <c r="HX254" s="8">
        <f t="shared" si="509"/>
        <v>0</v>
      </c>
      <c r="HY254" s="8">
        <f t="shared" si="509"/>
        <v>0</v>
      </c>
      <c r="HZ254" s="8">
        <f t="shared" si="509"/>
        <v>0</v>
      </c>
      <c r="IA254" s="8">
        <f t="shared" si="509"/>
        <v>0</v>
      </c>
      <c r="IB254" s="8">
        <f t="shared" si="509"/>
        <v>0</v>
      </c>
      <c r="IC254" s="8">
        <f t="shared" si="509"/>
        <v>0</v>
      </c>
      <c r="ID254" s="8">
        <f t="shared" si="509"/>
        <v>0</v>
      </c>
      <c r="IE254" s="8">
        <f t="shared" si="509"/>
        <v>0</v>
      </c>
      <c r="IF254" s="8">
        <f t="shared" si="509"/>
        <v>0</v>
      </c>
      <c r="IG254" s="8">
        <f t="shared" si="509"/>
        <v>0</v>
      </c>
      <c r="IH254" s="8">
        <f t="shared" si="509"/>
        <v>0</v>
      </c>
      <c r="II254" s="8">
        <f t="shared" si="509"/>
        <v>0</v>
      </c>
      <c r="IJ254" s="8">
        <f t="shared" si="509"/>
        <v>0</v>
      </c>
      <c r="IK254" s="8">
        <f t="shared" si="509"/>
        <v>0</v>
      </c>
      <c r="IL254" s="8">
        <f t="shared" si="509"/>
        <v>0</v>
      </c>
      <c r="IM254" s="8">
        <f t="shared" si="509"/>
        <v>0</v>
      </c>
      <c r="IN254" s="8">
        <f t="shared" si="509"/>
        <v>0</v>
      </c>
      <c r="IO254" s="8">
        <f t="shared" si="509"/>
        <v>0</v>
      </c>
      <c r="IP254" s="8">
        <f t="shared" si="509"/>
        <v>0</v>
      </c>
      <c r="IQ254" s="8">
        <f t="shared" si="509"/>
        <v>0</v>
      </c>
      <c r="IR254" s="8">
        <f t="shared" si="509"/>
        <v>0</v>
      </c>
    </row>
    <row r="255" spans="1:252" s="48" customFormat="1" ht="10.199999999999999" hidden="1" x14ac:dyDescent="0.2">
      <c r="B255" s="2"/>
      <c r="C255" s="411">
        <f>MAX(C254:IR254)</f>
        <v>52</v>
      </c>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row>
    <row r="256" spans="1:252" s="48" customFormat="1" ht="10.199999999999999" hidden="1" x14ac:dyDescent="0.2">
      <c r="A256" s="40"/>
      <c r="B256" s="2"/>
      <c r="C256" s="411">
        <f>IF(C166=1,C1,0)</f>
        <v>0</v>
      </c>
      <c r="D256" s="8">
        <f>IF(D166=1,D1,0)</f>
        <v>0</v>
      </c>
      <c r="E256" s="8">
        <f t="shared" ref="E256:BP256" si="510">IF(E166=1,E1,0)</f>
        <v>0</v>
      </c>
      <c r="F256" s="8">
        <f t="shared" si="510"/>
        <v>0</v>
      </c>
      <c r="G256" s="8">
        <f t="shared" si="510"/>
        <v>0</v>
      </c>
      <c r="H256" s="8">
        <f t="shared" si="510"/>
        <v>0</v>
      </c>
      <c r="I256" s="8">
        <f t="shared" si="510"/>
        <v>0</v>
      </c>
      <c r="J256" s="8">
        <f t="shared" si="510"/>
        <v>0</v>
      </c>
      <c r="K256" s="8">
        <f t="shared" si="510"/>
        <v>0</v>
      </c>
      <c r="L256" s="8">
        <f t="shared" si="510"/>
        <v>0</v>
      </c>
      <c r="M256" s="8">
        <f t="shared" si="510"/>
        <v>0</v>
      </c>
      <c r="N256" s="8">
        <f t="shared" si="510"/>
        <v>0</v>
      </c>
      <c r="O256" s="8">
        <f t="shared" si="510"/>
        <v>0</v>
      </c>
      <c r="P256" s="8">
        <f t="shared" si="510"/>
        <v>0</v>
      </c>
      <c r="Q256" s="8">
        <f t="shared" si="510"/>
        <v>0</v>
      </c>
      <c r="R256" s="8">
        <f t="shared" si="510"/>
        <v>0</v>
      </c>
      <c r="S256" s="8">
        <f t="shared" si="510"/>
        <v>0</v>
      </c>
      <c r="T256" s="8">
        <f t="shared" si="510"/>
        <v>0</v>
      </c>
      <c r="U256" s="8">
        <f t="shared" si="510"/>
        <v>0</v>
      </c>
      <c r="V256" s="8">
        <f t="shared" si="510"/>
        <v>0</v>
      </c>
      <c r="W256" s="8">
        <f t="shared" si="510"/>
        <v>0</v>
      </c>
      <c r="X256" s="8">
        <f t="shared" si="510"/>
        <v>0</v>
      </c>
      <c r="Y256" s="8">
        <f t="shared" si="510"/>
        <v>0</v>
      </c>
      <c r="Z256" s="8">
        <f t="shared" si="510"/>
        <v>0</v>
      </c>
      <c r="AA256" s="8">
        <f t="shared" si="510"/>
        <v>0</v>
      </c>
      <c r="AB256" s="8">
        <f t="shared" si="510"/>
        <v>0</v>
      </c>
      <c r="AC256" s="8">
        <f t="shared" si="510"/>
        <v>0</v>
      </c>
      <c r="AD256" s="8">
        <f t="shared" si="510"/>
        <v>0</v>
      </c>
      <c r="AE256" s="8">
        <f t="shared" si="510"/>
        <v>0</v>
      </c>
      <c r="AF256" s="8">
        <f t="shared" si="510"/>
        <v>0</v>
      </c>
      <c r="AG256" s="8">
        <f t="shared" si="510"/>
        <v>0</v>
      </c>
      <c r="AH256" s="8">
        <f t="shared" si="510"/>
        <v>0</v>
      </c>
      <c r="AI256" s="8">
        <f t="shared" si="510"/>
        <v>0</v>
      </c>
      <c r="AJ256" s="8">
        <f t="shared" si="510"/>
        <v>0</v>
      </c>
      <c r="AK256" s="8">
        <f t="shared" si="510"/>
        <v>0</v>
      </c>
      <c r="AL256" s="8">
        <f t="shared" si="510"/>
        <v>0</v>
      </c>
      <c r="AM256" s="8">
        <f t="shared" si="510"/>
        <v>0</v>
      </c>
      <c r="AN256" s="8">
        <f t="shared" si="510"/>
        <v>0</v>
      </c>
      <c r="AO256" s="8">
        <f t="shared" si="510"/>
        <v>0</v>
      </c>
      <c r="AP256" s="8">
        <f t="shared" si="510"/>
        <v>0</v>
      </c>
      <c r="AQ256" s="8">
        <f t="shared" si="510"/>
        <v>0</v>
      </c>
      <c r="AR256" s="8">
        <f t="shared" si="510"/>
        <v>0</v>
      </c>
      <c r="AS256" s="8">
        <f t="shared" si="510"/>
        <v>0</v>
      </c>
      <c r="AT256" s="8">
        <f t="shared" si="510"/>
        <v>0</v>
      </c>
      <c r="AU256" s="8">
        <f t="shared" si="510"/>
        <v>0</v>
      </c>
      <c r="AV256" s="8">
        <f t="shared" si="510"/>
        <v>0</v>
      </c>
      <c r="AW256" s="8">
        <f t="shared" si="510"/>
        <v>0</v>
      </c>
      <c r="AX256" s="8">
        <f t="shared" si="510"/>
        <v>0</v>
      </c>
      <c r="AY256" s="8">
        <f t="shared" si="510"/>
        <v>0</v>
      </c>
      <c r="AZ256" s="8">
        <f t="shared" si="510"/>
        <v>0</v>
      </c>
      <c r="BA256" s="8">
        <f t="shared" si="510"/>
        <v>0</v>
      </c>
      <c r="BB256" s="8">
        <f t="shared" si="510"/>
        <v>0</v>
      </c>
      <c r="BC256" s="8">
        <f t="shared" si="510"/>
        <v>0</v>
      </c>
      <c r="BD256" s="8">
        <f t="shared" si="510"/>
        <v>0</v>
      </c>
      <c r="BE256" s="8">
        <f t="shared" si="510"/>
        <v>0</v>
      </c>
      <c r="BF256" s="8">
        <f t="shared" si="510"/>
        <v>0</v>
      </c>
      <c r="BG256" s="8">
        <f t="shared" si="510"/>
        <v>0</v>
      </c>
      <c r="BH256" s="8">
        <f t="shared" si="510"/>
        <v>0</v>
      </c>
      <c r="BI256" s="8">
        <f t="shared" si="510"/>
        <v>0</v>
      </c>
      <c r="BJ256" s="8">
        <f t="shared" si="510"/>
        <v>0</v>
      </c>
      <c r="BK256" s="8">
        <f t="shared" si="510"/>
        <v>0</v>
      </c>
      <c r="BL256" s="8">
        <f t="shared" si="510"/>
        <v>0</v>
      </c>
      <c r="BM256" s="8">
        <f t="shared" si="510"/>
        <v>0</v>
      </c>
      <c r="BN256" s="8">
        <f t="shared" si="510"/>
        <v>0</v>
      </c>
      <c r="BO256" s="8">
        <f t="shared" si="510"/>
        <v>0</v>
      </c>
      <c r="BP256" s="8">
        <f t="shared" si="510"/>
        <v>0</v>
      </c>
      <c r="BQ256" s="8">
        <f t="shared" ref="BQ256:EB256" si="511">IF(BQ166=1,BQ1,0)</f>
        <v>0</v>
      </c>
      <c r="BR256" s="8">
        <f t="shared" si="511"/>
        <v>0</v>
      </c>
      <c r="BS256" s="8">
        <f t="shared" si="511"/>
        <v>0</v>
      </c>
      <c r="BT256" s="8">
        <f t="shared" si="511"/>
        <v>0</v>
      </c>
      <c r="BU256" s="8">
        <f t="shared" si="511"/>
        <v>0</v>
      </c>
      <c r="BV256" s="8">
        <f t="shared" si="511"/>
        <v>0</v>
      </c>
      <c r="BW256" s="8">
        <f t="shared" si="511"/>
        <v>0</v>
      </c>
      <c r="BX256" s="8">
        <f t="shared" si="511"/>
        <v>0</v>
      </c>
      <c r="BY256" s="8">
        <f t="shared" si="511"/>
        <v>0</v>
      </c>
      <c r="BZ256" s="8">
        <f t="shared" si="511"/>
        <v>0</v>
      </c>
      <c r="CA256" s="8">
        <f t="shared" si="511"/>
        <v>0</v>
      </c>
      <c r="CB256" s="8">
        <f t="shared" si="511"/>
        <v>0</v>
      </c>
      <c r="CC256" s="8">
        <f t="shared" si="511"/>
        <v>0</v>
      </c>
      <c r="CD256" s="8">
        <f t="shared" si="511"/>
        <v>0</v>
      </c>
      <c r="CE256" s="8">
        <f t="shared" si="511"/>
        <v>0</v>
      </c>
      <c r="CF256" s="8">
        <f t="shared" si="511"/>
        <v>0</v>
      </c>
      <c r="CG256" s="8">
        <f t="shared" si="511"/>
        <v>0</v>
      </c>
      <c r="CH256" s="8">
        <f t="shared" si="511"/>
        <v>0</v>
      </c>
      <c r="CI256" s="8">
        <f t="shared" si="511"/>
        <v>0</v>
      </c>
      <c r="CJ256" s="8">
        <f t="shared" si="511"/>
        <v>0</v>
      </c>
      <c r="CK256" s="8">
        <f t="shared" si="511"/>
        <v>0</v>
      </c>
      <c r="CL256" s="8">
        <f t="shared" si="511"/>
        <v>0</v>
      </c>
      <c r="CM256" s="8">
        <f t="shared" si="511"/>
        <v>0</v>
      </c>
      <c r="CN256" s="8">
        <f t="shared" si="511"/>
        <v>0</v>
      </c>
      <c r="CO256" s="8">
        <f t="shared" si="511"/>
        <v>0</v>
      </c>
      <c r="CP256" s="8">
        <f t="shared" si="511"/>
        <v>0</v>
      </c>
      <c r="CQ256" s="8">
        <f t="shared" si="511"/>
        <v>0</v>
      </c>
      <c r="CR256" s="8">
        <f t="shared" si="511"/>
        <v>0</v>
      </c>
      <c r="CS256" s="8">
        <f t="shared" si="511"/>
        <v>0</v>
      </c>
      <c r="CT256" s="8">
        <f t="shared" si="511"/>
        <v>0</v>
      </c>
      <c r="CU256" s="8">
        <f t="shared" si="511"/>
        <v>0</v>
      </c>
      <c r="CV256" s="8">
        <f t="shared" si="511"/>
        <v>0</v>
      </c>
      <c r="CW256" s="8">
        <f t="shared" si="511"/>
        <v>0</v>
      </c>
      <c r="CX256" s="8">
        <f t="shared" si="511"/>
        <v>0</v>
      </c>
      <c r="CY256" s="8">
        <f t="shared" si="511"/>
        <v>0</v>
      </c>
      <c r="CZ256" s="8">
        <f t="shared" si="511"/>
        <v>0</v>
      </c>
      <c r="DA256" s="8">
        <f t="shared" si="511"/>
        <v>0</v>
      </c>
      <c r="DB256" s="8">
        <f t="shared" si="511"/>
        <v>0</v>
      </c>
      <c r="DC256" s="8">
        <f t="shared" si="511"/>
        <v>0</v>
      </c>
      <c r="DD256" s="8">
        <f t="shared" si="511"/>
        <v>0</v>
      </c>
      <c r="DE256" s="8">
        <f t="shared" si="511"/>
        <v>0</v>
      </c>
      <c r="DF256" s="8">
        <f t="shared" si="511"/>
        <v>0</v>
      </c>
      <c r="DG256" s="8">
        <f t="shared" si="511"/>
        <v>0</v>
      </c>
      <c r="DH256" s="8">
        <f t="shared" si="511"/>
        <v>0</v>
      </c>
      <c r="DI256" s="8">
        <f t="shared" si="511"/>
        <v>0</v>
      </c>
      <c r="DJ256" s="8">
        <f t="shared" si="511"/>
        <v>0</v>
      </c>
      <c r="DK256" s="8">
        <f t="shared" si="511"/>
        <v>0</v>
      </c>
      <c r="DL256" s="8">
        <f t="shared" si="511"/>
        <v>0</v>
      </c>
      <c r="DM256" s="8">
        <f t="shared" si="511"/>
        <v>0</v>
      </c>
      <c r="DN256" s="8">
        <f t="shared" si="511"/>
        <v>0</v>
      </c>
      <c r="DO256" s="8">
        <f t="shared" si="511"/>
        <v>0</v>
      </c>
      <c r="DP256" s="8">
        <f t="shared" si="511"/>
        <v>0</v>
      </c>
      <c r="DQ256" s="8">
        <f t="shared" si="511"/>
        <v>0</v>
      </c>
      <c r="DR256" s="8">
        <f t="shared" si="511"/>
        <v>0</v>
      </c>
      <c r="DS256" s="8">
        <f t="shared" si="511"/>
        <v>0</v>
      </c>
      <c r="DT256" s="8">
        <f t="shared" si="511"/>
        <v>0</v>
      </c>
      <c r="DU256" s="8">
        <f t="shared" si="511"/>
        <v>0</v>
      </c>
      <c r="DV256" s="8">
        <f t="shared" si="511"/>
        <v>0</v>
      </c>
      <c r="DW256" s="8">
        <f t="shared" si="511"/>
        <v>0</v>
      </c>
      <c r="DX256" s="8">
        <f t="shared" si="511"/>
        <v>0</v>
      </c>
      <c r="DY256" s="8">
        <f t="shared" si="511"/>
        <v>0</v>
      </c>
      <c r="DZ256" s="8">
        <f t="shared" si="511"/>
        <v>0</v>
      </c>
      <c r="EA256" s="8">
        <f t="shared" si="511"/>
        <v>0</v>
      </c>
      <c r="EB256" s="8">
        <f t="shared" si="511"/>
        <v>0</v>
      </c>
      <c r="EC256" s="8">
        <f t="shared" ref="EC256:GN256" si="512">IF(EC166=1,EC1,0)</f>
        <v>0</v>
      </c>
      <c r="ED256" s="8">
        <f t="shared" si="512"/>
        <v>0</v>
      </c>
      <c r="EE256" s="8">
        <f t="shared" si="512"/>
        <v>0</v>
      </c>
      <c r="EF256" s="8">
        <f t="shared" si="512"/>
        <v>0</v>
      </c>
      <c r="EG256" s="8">
        <f t="shared" si="512"/>
        <v>135</v>
      </c>
      <c r="EH256" s="8">
        <f t="shared" si="512"/>
        <v>0</v>
      </c>
      <c r="EI256" s="8">
        <f t="shared" si="512"/>
        <v>0</v>
      </c>
      <c r="EJ256" s="8">
        <f t="shared" si="512"/>
        <v>0</v>
      </c>
      <c r="EK256" s="8">
        <f t="shared" si="512"/>
        <v>0</v>
      </c>
      <c r="EL256" s="8">
        <f t="shared" si="512"/>
        <v>0</v>
      </c>
      <c r="EM256" s="8">
        <f t="shared" si="512"/>
        <v>0</v>
      </c>
      <c r="EN256" s="8">
        <f t="shared" si="512"/>
        <v>0</v>
      </c>
      <c r="EO256" s="8">
        <f t="shared" si="512"/>
        <v>0</v>
      </c>
      <c r="EP256" s="8">
        <f t="shared" si="512"/>
        <v>0</v>
      </c>
      <c r="EQ256" s="8">
        <f t="shared" si="512"/>
        <v>0</v>
      </c>
      <c r="ER256" s="8">
        <f t="shared" si="512"/>
        <v>0</v>
      </c>
      <c r="ES256" s="8">
        <f t="shared" si="512"/>
        <v>0</v>
      </c>
      <c r="ET256" s="8">
        <f t="shared" si="512"/>
        <v>0</v>
      </c>
      <c r="EU256" s="8">
        <f t="shared" si="512"/>
        <v>0</v>
      </c>
      <c r="EV256" s="8">
        <f t="shared" si="512"/>
        <v>0</v>
      </c>
      <c r="EW256" s="8">
        <f t="shared" si="512"/>
        <v>0</v>
      </c>
      <c r="EX256" s="8">
        <f t="shared" si="512"/>
        <v>0</v>
      </c>
      <c r="EY256" s="8">
        <f t="shared" si="512"/>
        <v>0</v>
      </c>
      <c r="EZ256" s="8">
        <f t="shared" si="512"/>
        <v>0</v>
      </c>
      <c r="FA256" s="8">
        <f t="shared" si="512"/>
        <v>0</v>
      </c>
      <c r="FB256" s="8">
        <f t="shared" si="512"/>
        <v>0</v>
      </c>
      <c r="FC256" s="8">
        <f t="shared" si="512"/>
        <v>0</v>
      </c>
      <c r="FD256" s="8">
        <f t="shared" si="512"/>
        <v>0</v>
      </c>
      <c r="FE256" s="8">
        <f t="shared" si="512"/>
        <v>0</v>
      </c>
      <c r="FF256" s="8">
        <f t="shared" si="512"/>
        <v>0</v>
      </c>
      <c r="FG256" s="8">
        <f t="shared" si="512"/>
        <v>0</v>
      </c>
      <c r="FH256" s="8">
        <f t="shared" si="512"/>
        <v>0</v>
      </c>
      <c r="FI256" s="8">
        <f t="shared" si="512"/>
        <v>0</v>
      </c>
      <c r="FJ256" s="8">
        <f t="shared" si="512"/>
        <v>0</v>
      </c>
      <c r="FK256" s="8">
        <f t="shared" si="512"/>
        <v>0</v>
      </c>
      <c r="FL256" s="8">
        <f t="shared" si="512"/>
        <v>0</v>
      </c>
      <c r="FM256" s="8">
        <f t="shared" si="512"/>
        <v>0</v>
      </c>
      <c r="FN256" s="8">
        <f t="shared" si="512"/>
        <v>0</v>
      </c>
      <c r="FO256" s="8">
        <f t="shared" si="512"/>
        <v>0</v>
      </c>
      <c r="FP256" s="8">
        <f t="shared" si="512"/>
        <v>0</v>
      </c>
      <c r="FQ256" s="8">
        <f t="shared" si="512"/>
        <v>0</v>
      </c>
      <c r="FR256" s="8">
        <f t="shared" si="512"/>
        <v>0</v>
      </c>
      <c r="FS256" s="8">
        <f t="shared" si="512"/>
        <v>0</v>
      </c>
      <c r="FT256" s="8">
        <f t="shared" si="512"/>
        <v>0</v>
      </c>
      <c r="FU256" s="8">
        <f t="shared" si="512"/>
        <v>0</v>
      </c>
      <c r="FV256" s="8">
        <f t="shared" si="512"/>
        <v>0</v>
      </c>
      <c r="FW256" s="8">
        <f t="shared" si="512"/>
        <v>0</v>
      </c>
      <c r="FX256" s="8">
        <f t="shared" si="512"/>
        <v>0</v>
      </c>
      <c r="FY256" s="8">
        <f t="shared" si="512"/>
        <v>0</v>
      </c>
      <c r="FZ256" s="8">
        <f t="shared" si="512"/>
        <v>0</v>
      </c>
      <c r="GA256" s="8">
        <f t="shared" si="512"/>
        <v>0</v>
      </c>
      <c r="GB256" s="8">
        <f t="shared" si="512"/>
        <v>0</v>
      </c>
      <c r="GC256" s="8">
        <f t="shared" si="512"/>
        <v>0</v>
      </c>
      <c r="GD256" s="8">
        <f t="shared" si="512"/>
        <v>0</v>
      </c>
      <c r="GE256" s="8">
        <f t="shared" si="512"/>
        <v>0</v>
      </c>
      <c r="GF256" s="8">
        <f t="shared" si="512"/>
        <v>0</v>
      </c>
      <c r="GG256" s="8">
        <f t="shared" si="512"/>
        <v>0</v>
      </c>
      <c r="GH256" s="8">
        <f t="shared" si="512"/>
        <v>0</v>
      </c>
      <c r="GI256" s="8">
        <f t="shared" si="512"/>
        <v>0</v>
      </c>
      <c r="GJ256" s="8">
        <f t="shared" si="512"/>
        <v>0</v>
      </c>
      <c r="GK256" s="8">
        <f t="shared" si="512"/>
        <v>0</v>
      </c>
      <c r="GL256" s="8">
        <f t="shared" si="512"/>
        <v>0</v>
      </c>
      <c r="GM256" s="8">
        <f t="shared" si="512"/>
        <v>0</v>
      </c>
      <c r="GN256" s="8">
        <f t="shared" si="512"/>
        <v>0</v>
      </c>
      <c r="GO256" s="8">
        <f t="shared" ref="GO256:IR256" si="513">IF(GO166=1,GO1,0)</f>
        <v>0</v>
      </c>
      <c r="GP256" s="8">
        <f t="shared" si="513"/>
        <v>0</v>
      </c>
      <c r="GQ256" s="8">
        <f t="shared" si="513"/>
        <v>0</v>
      </c>
      <c r="GR256" s="8">
        <f t="shared" si="513"/>
        <v>0</v>
      </c>
      <c r="GS256" s="8">
        <f t="shared" si="513"/>
        <v>0</v>
      </c>
      <c r="GT256" s="8">
        <f t="shared" si="513"/>
        <v>0</v>
      </c>
      <c r="GU256" s="8">
        <f t="shared" si="513"/>
        <v>0</v>
      </c>
      <c r="GV256" s="8">
        <f t="shared" si="513"/>
        <v>0</v>
      </c>
      <c r="GW256" s="8">
        <f t="shared" si="513"/>
        <v>0</v>
      </c>
      <c r="GX256" s="8">
        <f t="shared" si="513"/>
        <v>0</v>
      </c>
      <c r="GY256" s="8">
        <f t="shared" si="513"/>
        <v>0</v>
      </c>
      <c r="GZ256" s="8">
        <f t="shared" si="513"/>
        <v>0</v>
      </c>
      <c r="HA256" s="8">
        <f t="shared" si="513"/>
        <v>0</v>
      </c>
      <c r="HB256" s="8">
        <f t="shared" si="513"/>
        <v>0</v>
      </c>
      <c r="HC256" s="8">
        <f t="shared" si="513"/>
        <v>0</v>
      </c>
      <c r="HD256" s="8">
        <f t="shared" si="513"/>
        <v>0</v>
      </c>
      <c r="HE256" s="8">
        <f t="shared" si="513"/>
        <v>0</v>
      </c>
      <c r="HF256" s="8">
        <f t="shared" si="513"/>
        <v>0</v>
      </c>
      <c r="HG256" s="8">
        <f t="shared" si="513"/>
        <v>0</v>
      </c>
      <c r="HH256" s="8">
        <f t="shared" si="513"/>
        <v>0</v>
      </c>
      <c r="HI256" s="8">
        <f t="shared" si="513"/>
        <v>0</v>
      </c>
      <c r="HJ256" s="8">
        <f t="shared" si="513"/>
        <v>0</v>
      </c>
      <c r="HK256" s="8">
        <f t="shared" si="513"/>
        <v>0</v>
      </c>
      <c r="HL256" s="8">
        <f t="shared" si="513"/>
        <v>0</v>
      </c>
      <c r="HM256" s="8">
        <f t="shared" si="513"/>
        <v>0</v>
      </c>
      <c r="HN256" s="8">
        <f t="shared" si="513"/>
        <v>0</v>
      </c>
      <c r="HO256" s="8">
        <f t="shared" si="513"/>
        <v>0</v>
      </c>
      <c r="HP256" s="8">
        <f t="shared" si="513"/>
        <v>0</v>
      </c>
      <c r="HQ256" s="8">
        <f t="shared" si="513"/>
        <v>0</v>
      </c>
      <c r="HR256" s="8">
        <f t="shared" si="513"/>
        <v>0</v>
      </c>
      <c r="HS256" s="8">
        <f t="shared" si="513"/>
        <v>0</v>
      </c>
      <c r="HT256" s="8">
        <f t="shared" si="513"/>
        <v>0</v>
      </c>
      <c r="HU256" s="8">
        <f t="shared" si="513"/>
        <v>0</v>
      </c>
      <c r="HV256" s="8">
        <f t="shared" si="513"/>
        <v>0</v>
      </c>
      <c r="HW256" s="8">
        <f t="shared" si="513"/>
        <v>0</v>
      </c>
      <c r="HX256" s="8">
        <f t="shared" si="513"/>
        <v>0</v>
      </c>
      <c r="HY256" s="8">
        <f t="shared" si="513"/>
        <v>0</v>
      </c>
      <c r="HZ256" s="8">
        <f t="shared" si="513"/>
        <v>0</v>
      </c>
      <c r="IA256" s="8">
        <f t="shared" si="513"/>
        <v>0</v>
      </c>
      <c r="IB256" s="8">
        <f t="shared" si="513"/>
        <v>0</v>
      </c>
      <c r="IC256" s="8">
        <f t="shared" si="513"/>
        <v>0</v>
      </c>
      <c r="ID256" s="8">
        <f t="shared" si="513"/>
        <v>0</v>
      </c>
      <c r="IE256" s="8">
        <f t="shared" si="513"/>
        <v>0</v>
      </c>
      <c r="IF256" s="8">
        <f t="shared" si="513"/>
        <v>0</v>
      </c>
      <c r="IG256" s="8">
        <f t="shared" si="513"/>
        <v>0</v>
      </c>
      <c r="IH256" s="8">
        <f t="shared" si="513"/>
        <v>0</v>
      </c>
      <c r="II256" s="8">
        <f t="shared" si="513"/>
        <v>0</v>
      </c>
      <c r="IJ256" s="8">
        <f t="shared" si="513"/>
        <v>0</v>
      </c>
      <c r="IK256" s="8">
        <f t="shared" si="513"/>
        <v>0</v>
      </c>
      <c r="IL256" s="8">
        <f t="shared" si="513"/>
        <v>0</v>
      </c>
      <c r="IM256" s="8">
        <f t="shared" si="513"/>
        <v>0</v>
      </c>
      <c r="IN256" s="8">
        <f t="shared" si="513"/>
        <v>0</v>
      </c>
      <c r="IO256" s="8">
        <f t="shared" si="513"/>
        <v>0</v>
      </c>
      <c r="IP256" s="8">
        <f t="shared" si="513"/>
        <v>0</v>
      </c>
      <c r="IQ256" s="8">
        <f t="shared" si="513"/>
        <v>0</v>
      </c>
      <c r="IR256" s="8">
        <f t="shared" si="513"/>
        <v>0</v>
      </c>
    </row>
    <row r="257" spans="2:252" s="48" customFormat="1" ht="10.199999999999999" hidden="1" x14ac:dyDescent="0.2">
      <c r="B257" s="2"/>
      <c r="C257" s="411">
        <f>MAX(C256:IR256)</f>
        <v>135</v>
      </c>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row>
    <row r="258" spans="2:252" s="48" customFormat="1" ht="10.199999999999999" hidden="1" x14ac:dyDescent="0.2">
      <c r="B258" s="2"/>
      <c r="C258" s="411">
        <f>IF(AND(B178=0,C178=1),C1,0)</f>
        <v>0</v>
      </c>
      <c r="D258" s="8">
        <f>IF(AND(C178=0,D178=1),D1,0)</f>
        <v>0</v>
      </c>
      <c r="E258" s="8">
        <f t="shared" ref="E258:BP258" si="514">IF(AND(D178=0,E178=1),E1,0)</f>
        <v>0</v>
      </c>
      <c r="F258" s="8">
        <f t="shared" si="514"/>
        <v>0</v>
      </c>
      <c r="G258" s="8">
        <f t="shared" si="514"/>
        <v>0</v>
      </c>
      <c r="H258" s="8">
        <f t="shared" si="514"/>
        <v>0</v>
      </c>
      <c r="I258" s="8">
        <f t="shared" si="514"/>
        <v>0</v>
      </c>
      <c r="J258" s="8">
        <f t="shared" si="514"/>
        <v>0</v>
      </c>
      <c r="K258" s="8">
        <f t="shared" si="514"/>
        <v>0</v>
      </c>
      <c r="L258" s="8">
        <f t="shared" si="514"/>
        <v>0</v>
      </c>
      <c r="M258" s="8">
        <f t="shared" si="514"/>
        <v>0</v>
      </c>
      <c r="N258" s="8">
        <f t="shared" si="514"/>
        <v>0</v>
      </c>
      <c r="O258" s="8">
        <f t="shared" si="514"/>
        <v>0</v>
      </c>
      <c r="P258" s="8">
        <f t="shared" si="514"/>
        <v>0</v>
      </c>
      <c r="Q258" s="8">
        <f t="shared" si="514"/>
        <v>0</v>
      </c>
      <c r="R258" s="8">
        <f t="shared" si="514"/>
        <v>0</v>
      </c>
      <c r="S258" s="8">
        <f t="shared" si="514"/>
        <v>0</v>
      </c>
      <c r="T258" s="8">
        <f t="shared" si="514"/>
        <v>0</v>
      </c>
      <c r="U258" s="8">
        <f t="shared" si="514"/>
        <v>0</v>
      </c>
      <c r="V258" s="8">
        <f t="shared" si="514"/>
        <v>0</v>
      </c>
      <c r="W258" s="8">
        <f t="shared" si="514"/>
        <v>0</v>
      </c>
      <c r="X258" s="8">
        <f t="shared" si="514"/>
        <v>0</v>
      </c>
      <c r="Y258" s="8">
        <f t="shared" si="514"/>
        <v>0</v>
      </c>
      <c r="Z258" s="8">
        <f t="shared" si="514"/>
        <v>0</v>
      </c>
      <c r="AA258" s="8">
        <f t="shared" si="514"/>
        <v>0</v>
      </c>
      <c r="AB258" s="8">
        <f t="shared" si="514"/>
        <v>0</v>
      </c>
      <c r="AC258" s="8">
        <f t="shared" si="514"/>
        <v>0</v>
      </c>
      <c r="AD258" s="8">
        <f t="shared" si="514"/>
        <v>0</v>
      </c>
      <c r="AE258" s="8">
        <f t="shared" si="514"/>
        <v>0</v>
      </c>
      <c r="AF258" s="8">
        <f t="shared" si="514"/>
        <v>0</v>
      </c>
      <c r="AG258" s="8">
        <f t="shared" si="514"/>
        <v>0</v>
      </c>
      <c r="AH258" s="8">
        <f t="shared" si="514"/>
        <v>0</v>
      </c>
      <c r="AI258" s="8">
        <f t="shared" si="514"/>
        <v>0</v>
      </c>
      <c r="AJ258" s="8">
        <f t="shared" si="514"/>
        <v>0</v>
      </c>
      <c r="AK258" s="8">
        <f t="shared" si="514"/>
        <v>0</v>
      </c>
      <c r="AL258" s="8">
        <f t="shared" si="514"/>
        <v>0</v>
      </c>
      <c r="AM258" s="8">
        <f t="shared" si="514"/>
        <v>0</v>
      </c>
      <c r="AN258" s="8">
        <f t="shared" si="514"/>
        <v>0</v>
      </c>
      <c r="AO258" s="8">
        <f t="shared" si="514"/>
        <v>0</v>
      </c>
      <c r="AP258" s="8">
        <f t="shared" si="514"/>
        <v>0</v>
      </c>
      <c r="AQ258" s="8">
        <f t="shared" si="514"/>
        <v>0</v>
      </c>
      <c r="AR258" s="8">
        <f t="shared" si="514"/>
        <v>0</v>
      </c>
      <c r="AS258" s="8">
        <f t="shared" si="514"/>
        <v>0</v>
      </c>
      <c r="AT258" s="8">
        <f t="shared" si="514"/>
        <v>0</v>
      </c>
      <c r="AU258" s="8">
        <f t="shared" si="514"/>
        <v>0</v>
      </c>
      <c r="AV258" s="8">
        <f t="shared" si="514"/>
        <v>0</v>
      </c>
      <c r="AW258" s="8">
        <f t="shared" si="514"/>
        <v>0</v>
      </c>
      <c r="AX258" s="8">
        <f t="shared" si="514"/>
        <v>0</v>
      </c>
      <c r="AY258" s="8">
        <f t="shared" si="514"/>
        <v>0</v>
      </c>
      <c r="AZ258" s="8">
        <f t="shared" si="514"/>
        <v>0</v>
      </c>
      <c r="BA258" s="8">
        <f t="shared" si="514"/>
        <v>0</v>
      </c>
      <c r="BB258" s="8">
        <f t="shared" si="514"/>
        <v>0</v>
      </c>
      <c r="BC258" s="8">
        <f t="shared" si="514"/>
        <v>0</v>
      </c>
      <c r="BD258" s="8">
        <f t="shared" si="514"/>
        <v>0</v>
      </c>
      <c r="BE258" s="8">
        <f t="shared" si="514"/>
        <v>0</v>
      </c>
      <c r="BF258" s="8">
        <f t="shared" si="514"/>
        <v>0</v>
      </c>
      <c r="BG258" s="8">
        <f t="shared" si="514"/>
        <v>0</v>
      </c>
      <c r="BH258" s="8">
        <f t="shared" si="514"/>
        <v>0</v>
      </c>
      <c r="BI258" s="8">
        <f t="shared" si="514"/>
        <v>0</v>
      </c>
      <c r="BJ258" s="8">
        <f t="shared" si="514"/>
        <v>0</v>
      </c>
      <c r="BK258" s="8">
        <f t="shared" si="514"/>
        <v>0</v>
      </c>
      <c r="BL258" s="8">
        <f t="shared" si="514"/>
        <v>0</v>
      </c>
      <c r="BM258" s="8">
        <f t="shared" si="514"/>
        <v>0</v>
      </c>
      <c r="BN258" s="8">
        <f t="shared" si="514"/>
        <v>0</v>
      </c>
      <c r="BO258" s="8">
        <f t="shared" si="514"/>
        <v>0</v>
      </c>
      <c r="BP258" s="8">
        <f t="shared" si="514"/>
        <v>0</v>
      </c>
      <c r="BQ258" s="8">
        <f t="shared" ref="BQ258:EB258" si="515">IF(AND(BP178=0,BQ178=1),BQ1,0)</f>
        <v>0</v>
      </c>
      <c r="BR258" s="8">
        <f t="shared" si="515"/>
        <v>0</v>
      </c>
      <c r="BS258" s="8">
        <f t="shared" si="515"/>
        <v>0</v>
      </c>
      <c r="BT258" s="8">
        <f t="shared" si="515"/>
        <v>0</v>
      </c>
      <c r="BU258" s="8">
        <f t="shared" si="515"/>
        <v>0</v>
      </c>
      <c r="BV258" s="8">
        <f t="shared" si="515"/>
        <v>0</v>
      </c>
      <c r="BW258" s="8">
        <f t="shared" si="515"/>
        <v>0</v>
      </c>
      <c r="BX258" s="8">
        <f t="shared" si="515"/>
        <v>0</v>
      </c>
      <c r="BY258" s="8">
        <f t="shared" si="515"/>
        <v>0</v>
      </c>
      <c r="BZ258" s="8">
        <f t="shared" si="515"/>
        <v>0</v>
      </c>
      <c r="CA258" s="8">
        <f t="shared" si="515"/>
        <v>0</v>
      </c>
      <c r="CB258" s="8">
        <f t="shared" si="515"/>
        <v>0</v>
      </c>
      <c r="CC258" s="8">
        <f t="shared" si="515"/>
        <v>0</v>
      </c>
      <c r="CD258" s="8">
        <f t="shared" si="515"/>
        <v>0</v>
      </c>
      <c r="CE258" s="8">
        <f t="shared" si="515"/>
        <v>0</v>
      </c>
      <c r="CF258" s="8">
        <f t="shared" si="515"/>
        <v>0</v>
      </c>
      <c r="CG258" s="8">
        <f t="shared" si="515"/>
        <v>0</v>
      </c>
      <c r="CH258" s="8">
        <f t="shared" si="515"/>
        <v>0</v>
      </c>
      <c r="CI258" s="8">
        <f t="shared" si="515"/>
        <v>0</v>
      </c>
      <c r="CJ258" s="8">
        <f t="shared" si="515"/>
        <v>0</v>
      </c>
      <c r="CK258" s="8">
        <f t="shared" si="515"/>
        <v>0</v>
      </c>
      <c r="CL258" s="8">
        <f t="shared" si="515"/>
        <v>0</v>
      </c>
      <c r="CM258" s="8">
        <f t="shared" si="515"/>
        <v>0</v>
      </c>
      <c r="CN258" s="8">
        <f t="shared" si="515"/>
        <v>0</v>
      </c>
      <c r="CO258" s="8">
        <f t="shared" si="515"/>
        <v>0</v>
      </c>
      <c r="CP258" s="8">
        <f t="shared" si="515"/>
        <v>0</v>
      </c>
      <c r="CQ258" s="8">
        <f t="shared" si="515"/>
        <v>0</v>
      </c>
      <c r="CR258" s="8">
        <f t="shared" si="515"/>
        <v>0</v>
      </c>
      <c r="CS258" s="8">
        <f t="shared" si="515"/>
        <v>0</v>
      </c>
      <c r="CT258" s="8">
        <f t="shared" si="515"/>
        <v>0</v>
      </c>
      <c r="CU258" s="8">
        <f t="shared" si="515"/>
        <v>0</v>
      </c>
      <c r="CV258" s="8">
        <f t="shared" si="515"/>
        <v>0</v>
      </c>
      <c r="CW258" s="8">
        <f t="shared" si="515"/>
        <v>0</v>
      </c>
      <c r="CX258" s="8">
        <f t="shared" si="515"/>
        <v>0</v>
      </c>
      <c r="CY258" s="8">
        <f t="shared" si="515"/>
        <v>0</v>
      </c>
      <c r="CZ258" s="8">
        <f t="shared" si="515"/>
        <v>0</v>
      </c>
      <c r="DA258" s="8">
        <f t="shared" si="515"/>
        <v>0</v>
      </c>
      <c r="DB258" s="8">
        <f t="shared" si="515"/>
        <v>0</v>
      </c>
      <c r="DC258" s="8">
        <f t="shared" si="515"/>
        <v>0</v>
      </c>
      <c r="DD258" s="8">
        <f t="shared" si="515"/>
        <v>0</v>
      </c>
      <c r="DE258" s="8">
        <f t="shared" si="515"/>
        <v>0</v>
      </c>
      <c r="DF258" s="8">
        <f t="shared" si="515"/>
        <v>0</v>
      </c>
      <c r="DG258" s="8">
        <f t="shared" si="515"/>
        <v>0</v>
      </c>
      <c r="DH258" s="8">
        <f t="shared" si="515"/>
        <v>0</v>
      </c>
      <c r="DI258" s="8">
        <f t="shared" si="515"/>
        <v>0</v>
      </c>
      <c r="DJ258" s="8">
        <f t="shared" si="515"/>
        <v>0</v>
      </c>
      <c r="DK258" s="8">
        <f t="shared" si="515"/>
        <v>0</v>
      </c>
      <c r="DL258" s="8">
        <f t="shared" si="515"/>
        <v>0</v>
      </c>
      <c r="DM258" s="8">
        <f t="shared" si="515"/>
        <v>0</v>
      </c>
      <c r="DN258" s="8">
        <f t="shared" si="515"/>
        <v>0</v>
      </c>
      <c r="DO258" s="8">
        <f t="shared" si="515"/>
        <v>0</v>
      </c>
      <c r="DP258" s="8">
        <f t="shared" si="515"/>
        <v>0</v>
      </c>
      <c r="DQ258" s="8">
        <f t="shared" si="515"/>
        <v>0</v>
      </c>
      <c r="DR258" s="8">
        <f t="shared" si="515"/>
        <v>0</v>
      </c>
      <c r="DS258" s="8">
        <f t="shared" si="515"/>
        <v>0</v>
      </c>
      <c r="DT258" s="8">
        <f t="shared" si="515"/>
        <v>0</v>
      </c>
      <c r="DU258" s="8">
        <f t="shared" si="515"/>
        <v>0</v>
      </c>
      <c r="DV258" s="8">
        <f t="shared" si="515"/>
        <v>0</v>
      </c>
      <c r="DW258" s="8">
        <f t="shared" si="515"/>
        <v>0</v>
      </c>
      <c r="DX258" s="8">
        <f t="shared" si="515"/>
        <v>0</v>
      </c>
      <c r="DY258" s="8">
        <f t="shared" si="515"/>
        <v>0</v>
      </c>
      <c r="DZ258" s="8">
        <f t="shared" si="515"/>
        <v>0</v>
      </c>
      <c r="EA258" s="8">
        <f t="shared" si="515"/>
        <v>0</v>
      </c>
      <c r="EB258" s="8">
        <f t="shared" si="515"/>
        <v>0</v>
      </c>
      <c r="EC258" s="8">
        <f t="shared" ref="EC258:GN258" si="516">IF(AND(EB178=0,EC178=1),EC1,0)</f>
        <v>0</v>
      </c>
      <c r="ED258" s="8">
        <f t="shared" si="516"/>
        <v>0</v>
      </c>
      <c r="EE258" s="8">
        <f t="shared" si="516"/>
        <v>0</v>
      </c>
      <c r="EF258" s="8">
        <f t="shared" si="516"/>
        <v>0</v>
      </c>
      <c r="EG258" s="8">
        <f t="shared" si="516"/>
        <v>135</v>
      </c>
      <c r="EH258" s="8">
        <f t="shared" si="516"/>
        <v>0</v>
      </c>
      <c r="EI258" s="8">
        <f t="shared" si="516"/>
        <v>0</v>
      </c>
      <c r="EJ258" s="8">
        <f t="shared" si="516"/>
        <v>0</v>
      </c>
      <c r="EK258" s="8">
        <f t="shared" si="516"/>
        <v>0</v>
      </c>
      <c r="EL258" s="8">
        <f t="shared" si="516"/>
        <v>0</v>
      </c>
      <c r="EM258" s="8">
        <f t="shared" si="516"/>
        <v>0</v>
      </c>
      <c r="EN258" s="8">
        <f t="shared" si="516"/>
        <v>0</v>
      </c>
      <c r="EO258" s="8">
        <f t="shared" si="516"/>
        <v>0</v>
      </c>
      <c r="EP258" s="8">
        <f t="shared" si="516"/>
        <v>0</v>
      </c>
      <c r="EQ258" s="8">
        <f t="shared" si="516"/>
        <v>0</v>
      </c>
      <c r="ER258" s="8">
        <f t="shared" si="516"/>
        <v>0</v>
      </c>
      <c r="ES258" s="8">
        <f t="shared" si="516"/>
        <v>0</v>
      </c>
      <c r="ET258" s="8">
        <f t="shared" si="516"/>
        <v>0</v>
      </c>
      <c r="EU258" s="8">
        <f t="shared" si="516"/>
        <v>0</v>
      </c>
      <c r="EV258" s="8">
        <f t="shared" si="516"/>
        <v>0</v>
      </c>
      <c r="EW258" s="8">
        <f t="shared" si="516"/>
        <v>0</v>
      </c>
      <c r="EX258" s="8">
        <f t="shared" si="516"/>
        <v>0</v>
      </c>
      <c r="EY258" s="8">
        <f t="shared" si="516"/>
        <v>0</v>
      </c>
      <c r="EZ258" s="8">
        <f t="shared" si="516"/>
        <v>0</v>
      </c>
      <c r="FA258" s="8">
        <f t="shared" si="516"/>
        <v>0</v>
      </c>
      <c r="FB258" s="8">
        <f t="shared" si="516"/>
        <v>0</v>
      </c>
      <c r="FC258" s="8">
        <f t="shared" si="516"/>
        <v>0</v>
      </c>
      <c r="FD258" s="8">
        <f t="shared" si="516"/>
        <v>0</v>
      </c>
      <c r="FE258" s="8">
        <f t="shared" si="516"/>
        <v>0</v>
      </c>
      <c r="FF258" s="8">
        <f t="shared" si="516"/>
        <v>0</v>
      </c>
      <c r="FG258" s="8">
        <f t="shared" si="516"/>
        <v>0</v>
      </c>
      <c r="FH258" s="8">
        <f t="shared" si="516"/>
        <v>0</v>
      </c>
      <c r="FI258" s="8">
        <f t="shared" si="516"/>
        <v>0</v>
      </c>
      <c r="FJ258" s="8">
        <f t="shared" si="516"/>
        <v>0</v>
      </c>
      <c r="FK258" s="8">
        <f t="shared" si="516"/>
        <v>0</v>
      </c>
      <c r="FL258" s="8">
        <f t="shared" si="516"/>
        <v>0</v>
      </c>
      <c r="FM258" s="8">
        <f t="shared" si="516"/>
        <v>0</v>
      </c>
      <c r="FN258" s="8">
        <f t="shared" si="516"/>
        <v>0</v>
      </c>
      <c r="FO258" s="8">
        <f t="shared" si="516"/>
        <v>0</v>
      </c>
      <c r="FP258" s="8">
        <f t="shared" si="516"/>
        <v>0</v>
      </c>
      <c r="FQ258" s="8">
        <f t="shared" si="516"/>
        <v>0</v>
      </c>
      <c r="FR258" s="8">
        <f t="shared" si="516"/>
        <v>0</v>
      </c>
      <c r="FS258" s="8">
        <f t="shared" si="516"/>
        <v>0</v>
      </c>
      <c r="FT258" s="8">
        <f t="shared" si="516"/>
        <v>0</v>
      </c>
      <c r="FU258" s="8">
        <f t="shared" si="516"/>
        <v>0</v>
      </c>
      <c r="FV258" s="8">
        <f t="shared" si="516"/>
        <v>0</v>
      </c>
      <c r="FW258" s="8">
        <f t="shared" si="516"/>
        <v>0</v>
      </c>
      <c r="FX258" s="8">
        <f t="shared" si="516"/>
        <v>0</v>
      </c>
      <c r="FY258" s="8">
        <f t="shared" si="516"/>
        <v>0</v>
      </c>
      <c r="FZ258" s="8">
        <f t="shared" si="516"/>
        <v>0</v>
      </c>
      <c r="GA258" s="8">
        <f t="shared" si="516"/>
        <v>0</v>
      </c>
      <c r="GB258" s="8">
        <f t="shared" si="516"/>
        <v>0</v>
      </c>
      <c r="GC258" s="8">
        <f t="shared" si="516"/>
        <v>0</v>
      </c>
      <c r="GD258" s="8">
        <f t="shared" si="516"/>
        <v>0</v>
      </c>
      <c r="GE258" s="8">
        <f t="shared" si="516"/>
        <v>0</v>
      </c>
      <c r="GF258" s="8">
        <f t="shared" si="516"/>
        <v>0</v>
      </c>
      <c r="GG258" s="8">
        <f t="shared" si="516"/>
        <v>0</v>
      </c>
      <c r="GH258" s="8">
        <f t="shared" si="516"/>
        <v>0</v>
      </c>
      <c r="GI258" s="8">
        <f t="shared" si="516"/>
        <v>0</v>
      </c>
      <c r="GJ258" s="8">
        <f t="shared" si="516"/>
        <v>0</v>
      </c>
      <c r="GK258" s="8">
        <f t="shared" si="516"/>
        <v>0</v>
      </c>
      <c r="GL258" s="8">
        <f t="shared" si="516"/>
        <v>0</v>
      </c>
      <c r="GM258" s="8">
        <f t="shared" si="516"/>
        <v>0</v>
      </c>
      <c r="GN258" s="8">
        <f t="shared" si="516"/>
        <v>0</v>
      </c>
      <c r="GO258" s="8">
        <f t="shared" ref="GO258:IR258" si="517">IF(AND(GN178=0,GO178=1),GO1,0)</f>
        <v>0</v>
      </c>
      <c r="GP258" s="8">
        <f t="shared" si="517"/>
        <v>0</v>
      </c>
      <c r="GQ258" s="8">
        <f t="shared" si="517"/>
        <v>0</v>
      </c>
      <c r="GR258" s="8">
        <f t="shared" si="517"/>
        <v>0</v>
      </c>
      <c r="GS258" s="8">
        <f t="shared" si="517"/>
        <v>0</v>
      </c>
      <c r="GT258" s="8">
        <f t="shared" si="517"/>
        <v>0</v>
      </c>
      <c r="GU258" s="8">
        <f t="shared" si="517"/>
        <v>0</v>
      </c>
      <c r="GV258" s="8">
        <f t="shared" si="517"/>
        <v>0</v>
      </c>
      <c r="GW258" s="8">
        <f t="shared" si="517"/>
        <v>0</v>
      </c>
      <c r="GX258" s="8">
        <f t="shared" si="517"/>
        <v>0</v>
      </c>
      <c r="GY258" s="8">
        <f t="shared" si="517"/>
        <v>0</v>
      </c>
      <c r="GZ258" s="8">
        <f t="shared" si="517"/>
        <v>0</v>
      </c>
      <c r="HA258" s="8">
        <f t="shared" si="517"/>
        <v>0</v>
      </c>
      <c r="HB258" s="8">
        <f t="shared" si="517"/>
        <v>0</v>
      </c>
      <c r="HC258" s="8">
        <f t="shared" si="517"/>
        <v>0</v>
      </c>
      <c r="HD258" s="8">
        <f t="shared" si="517"/>
        <v>0</v>
      </c>
      <c r="HE258" s="8">
        <f t="shared" si="517"/>
        <v>0</v>
      </c>
      <c r="HF258" s="8">
        <f t="shared" si="517"/>
        <v>0</v>
      </c>
      <c r="HG258" s="8">
        <f t="shared" si="517"/>
        <v>0</v>
      </c>
      <c r="HH258" s="8">
        <f t="shared" si="517"/>
        <v>0</v>
      </c>
      <c r="HI258" s="8">
        <f t="shared" si="517"/>
        <v>0</v>
      </c>
      <c r="HJ258" s="8">
        <f t="shared" si="517"/>
        <v>0</v>
      </c>
      <c r="HK258" s="8">
        <f t="shared" si="517"/>
        <v>0</v>
      </c>
      <c r="HL258" s="8">
        <f t="shared" si="517"/>
        <v>0</v>
      </c>
      <c r="HM258" s="8">
        <f t="shared" si="517"/>
        <v>0</v>
      </c>
      <c r="HN258" s="8">
        <f t="shared" si="517"/>
        <v>0</v>
      </c>
      <c r="HO258" s="8">
        <f t="shared" si="517"/>
        <v>0</v>
      </c>
      <c r="HP258" s="8">
        <f t="shared" si="517"/>
        <v>0</v>
      </c>
      <c r="HQ258" s="8">
        <f t="shared" si="517"/>
        <v>0</v>
      </c>
      <c r="HR258" s="8">
        <f t="shared" si="517"/>
        <v>0</v>
      </c>
      <c r="HS258" s="8">
        <f t="shared" si="517"/>
        <v>0</v>
      </c>
      <c r="HT258" s="8">
        <f t="shared" si="517"/>
        <v>0</v>
      </c>
      <c r="HU258" s="8">
        <f t="shared" si="517"/>
        <v>0</v>
      </c>
      <c r="HV258" s="8">
        <f t="shared" si="517"/>
        <v>0</v>
      </c>
      <c r="HW258" s="8">
        <f t="shared" si="517"/>
        <v>0</v>
      </c>
      <c r="HX258" s="8">
        <f t="shared" si="517"/>
        <v>0</v>
      </c>
      <c r="HY258" s="8">
        <f t="shared" si="517"/>
        <v>0</v>
      </c>
      <c r="HZ258" s="8">
        <f t="shared" si="517"/>
        <v>0</v>
      </c>
      <c r="IA258" s="8">
        <f t="shared" si="517"/>
        <v>0</v>
      </c>
      <c r="IB258" s="8">
        <f t="shared" si="517"/>
        <v>0</v>
      </c>
      <c r="IC258" s="8">
        <f t="shared" si="517"/>
        <v>0</v>
      </c>
      <c r="ID258" s="8">
        <f t="shared" si="517"/>
        <v>0</v>
      </c>
      <c r="IE258" s="8">
        <f t="shared" si="517"/>
        <v>0</v>
      </c>
      <c r="IF258" s="8">
        <f t="shared" si="517"/>
        <v>0</v>
      </c>
      <c r="IG258" s="8">
        <f t="shared" si="517"/>
        <v>0</v>
      </c>
      <c r="IH258" s="8">
        <f t="shared" si="517"/>
        <v>0</v>
      </c>
      <c r="II258" s="8">
        <f t="shared" si="517"/>
        <v>0</v>
      </c>
      <c r="IJ258" s="8">
        <f t="shared" si="517"/>
        <v>0</v>
      </c>
      <c r="IK258" s="8">
        <f t="shared" si="517"/>
        <v>0</v>
      </c>
      <c r="IL258" s="8">
        <f t="shared" si="517"/>
        <v>0</v>
      </c>
      <c r="IM258" s="8">
        <f t="shared" si="517"/>
        <v>0</v>
      </c>
      <c r="IN258" s="8">
        <f t="shared" si="517"/>
        <v>0</v>
      </c>
      <c r="IO258" s="8">
        <f t="shared" si="517"/>
        <v>0</v>
      </c>
      <c r="IP258" s="8">
        <f t="shared" si="517"/>
        <v>0</v>
      </c>
      <c r="IQ258" s="8">
        <f t="shared" si="517"/>
        <v>0</v>
      </c>
      <c r="IR258" s="8">
        <f t="shared" si="517"/>
        <v>0</v>
      </c>
    </row>
    <row r="259" spans="2:252" s="48" customFormat="1" ht="10.199999999999999" hidden="1" x14ac:dyDescent="0.2">
      <c r="B259" s="2"/>
      <c r="C259" s="411">
        <f>MAX(C258:IR258)</f>
        <v>135</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row>
    <row r="260" spans="2:252" s="48" customFormat="1" ht="10.199999999999999" hidden="1" x14ac:dyDescent="0.2">
      <c r="B260" s="2"/>
      <c r="C260" s="411">
        <f>IF(AND(C110=0,B110&gt;0),C1,0)</f>
        <v>0</v>
      </c>
      <c r="D260" s="8">
        <f>IF(AND(D110=0,C110&gt;0),D1,0)</f>
        <v>0</v>
      </c>
      <c r="E260" s="8">
        <f t="shared" ref="E260:BP260" si="518">IF(AND(E110=0,D110&gt;0),E1,0)</f>
        <v>0</v>
      </c>
      <c r="F260" s="8">
        <f t="shared" si="518"/>
        <v>0</v>
      </c>
      <c r="G260" s="8">
        <f t="shared" si="518"/>
        <v>0</v>
      </c>
      <c r="H260" s="8">
        <f t="shared" si="518"/>
        <v>0</v>
      </c>
      <c r="I260" s="8">
        <f t="shared" si="518"/>
        <v>0</v>
      </c>
      <c r="J260" s="8">
        <f t="shared" si="518"/>
        <v>0</v>
      </c>
      <c r="K260" s="8">
        <f t="shared" si="518"/>
        <v>0</v>
      </c>
      <c r="L260" s="8">
        <f t="shared" si="518"/>
        <v>0</v>
      </c>
      <c r="M260" s="8">
        <f t="shared" si="518"/>
        <v>0</v>
      </c>
      <c r="N260" s="8">
        <f t="shared" si="518"/>
        <v>0</v>
      </c>
      <c r="O260" s="8">
        <f t="shared" si="518"/>
        <v>0</v>
      </c>
      <c r="P260" s="8">
        <f t="shared" si="518"/>
        <v>0</v>
      </c>
      <c r="Q260" s="8">
        <f t="shared" si="518"/>
        <v>0</v>
      </c>
      <c r="R260" s="8">
        <f t="shared" si="518"/>
        <v>0</v>
      </c>
      <c r="S260" s="8">
        <f t="shared" si="518"/>
        <v>0</v>
      </c>
      <c r="T260" s="8">
        <f t="shared" si="518"/>
        <v>0</v>
      </c>
      <c r="U260" s="8">
        <f t="shared" si="518"/>
        <v>0</v>
      </c>
      <c r="V260" s="8">
        <f t="shared" si="518"/>
        <v>0</v>
      </c>
      <c r="W260" s="8">
        <f t="shared" si="518"/>
        <v>0</v>
      </c>
      <c r="X260" s="8">
        <f t="shared" si="518"/>
        <v>0</v>
      </c>
      <c r="Y260" s="8">
        <f t="shared" si="518"/>
        <v>0</v>
      </c>
      <c r="Z260" s="8">
        <f t="shared" si="518"/>
        <v>0</v>
      </c>
      <c r="AA260" s="8">
        <f t="shared" si="518"/>
        <v>0</v>
      </c>
      <c r="AB260" s="8">
        <f t="shared" si="518"/>
        <v>0</v>
      </c>
      <c r="AC260" s="8">
        <f t="shared" si="518"/>
        <v>0</v>
      </c>
      <c r="AD260" s="8">
        <f t="shared" si="518"/>
        <v>0</v>
      </c>
      <c r="AE260" s="8">
        <f t="shared" si="518"/>
        <v>0</v>
      </c>
      <c r="AF260" s="8">
        <f t="shared" si="518"/>
        <v>0</v>
      </c>
      <c r="AG260" s="8">
        <f t="shared" si="518"/>
        <v>0</v>
      </c>
      <c r="AH260" s="8">
        <f t="shared" si="518"/>
        <v>0</v>
      </c>
      <c r="AI260" s="8">
        <f t="shared" si="518"/>
        <v>0</v>
      </c>
      <c r="AJ260" s="8">
        <f t="shared" si="518"/>
        <v>0</v>
      </c>
      <c r="AK260" s="8">
        <f t="shared" si="518"/>
        <v>0</v>
      </c>
      <c r="AL260" s="8">
        <f t="shared" si="518"/>
        <v>0</v>
      </c>
      <c r="AM260" s="8">
        <f t="shared" si="518"/>
        <v>0</v>
      </c>
      <c r="AN260" s="8">
        <f t="shared" si="518"/>
        <v>0</v>
      </c>
      <c r="AO260" s="8">
        <f t="shared" si="518"/>
        <v>0</v>
      </c>
      <c r="AP260" s="8">
        <f t="shared" si="518"/>
        <v>0</v>
      </c>
      <c r="AQ260" s="8">
        <f t="shared" si="518"/>
        <v>0</v>
      </c>
      <c r="AR260" s="8">
        <f t="shared" si="518"/>
        <v>0</v>
      </c>
      <c r="AS260" s="8">
        <f t="shared" si="518"/>
        <v>0</v>
      </c>
      <c r="AT260" s="8">
        <f t="shared" si="518"/>
        <v>0</v>
      </c>
      <c r="AU260" s="8">
        <f t="shared" si="518"/>
        <v>0</v>
      </c>
      <c r="AV260" s="8">
        <f t="shared" si="518"/>
        <v>0</v>
      </c>
      <c r="AW260" s="8">
        <f t="shared" si="518"/>
        <v>0</v>
      </c>
      <c r="AX260" s="8">
        <f t="shared" si="518"/>
        <v>0</v>
      </c>
      <c r="AY260" s="8">
        <f t="shared" si="518"/>
        <v>0</v>
      </c>
      <c r="AZ260" s="8">
        <f t="shared" si="518"/>
        <v>0</v>
      </c>
      <c r="BA260" s="8">
        <f t="shared" si="518"/>
        <v>0</v>
      </c>
      <c r="BB260" s="8">
        <f t="shared" si="518"/>
        <v>0</v>
      </c>
      <c r="BC260" s="8">
        <f t="shared" si="518"/>
        <v>0</v>
      </c>
      <c r="BD260" s="8">
        <f t="shared" si="518"/>
        <v>0</v>
      </c>
      <c r="BE260" s="8">
        <f t="shared" si="518"/>
        <v>0</v>
      </c>
      <c r="BF260" s="8">
        <f t="shared" si="518"/>
        <v>0</v>
      </c>
      <c r="BG260" s="8">
        <f t="shared" si="518"/>
        <v>0</v>
      </c>
      <c r="BH260" s="8">
        <f t="shared" si="518"/>
        <v>0</v>
      </c>
      <c r="BI260" s="8">
        <f t="shared" si="518"/>
        <v>0</v>
      </c>
      <c r="BJ260" s="8">
        <f t="shared" si="518"/>
        <v>0</v>
      </c>
      <c r="BK260" s="8">
        <f t="shared" si="518"/>
        <v>0</v>
      </c>
      <c r="BL260" s="8">
        <f t="shared" si="518"/>
        <v>0</v>
      </c>
      <c r="BM260" s="8">
        <f t="shared" si="518"/>
        <v>0</v>
      </c>
      <c r="BN260" s="8">
        <f t="shared" si="518"/>
        <v>0</v>
      </c>
      <c r="BO260" s="8">
        <f t="shared" si="518"/>
        <v>0</v>
      </c>
      <c r="BP260" s="8">
        <f t="shared" si="518"/>
        <v>0</v>
      </c>
      <c r="BQ260" s="8">
        <f t="shared" ref="BQ260:EB260" si="519">IF(AND(BQ110=0,BP110&gt;0),BQ1,0)</f>
        <v>0</v>
      </c>
      <c r="BR260" s="8">
        <f t="shared" si="519"/>
        <v>0</v>
      </c>
      <c r="BS260" s="8">
        <f t="shared" si="519"/>
        <v>0</v>
      </c>
      <c r="BT260" s="8">
        <f t="shared" si="519"/>
        <v>0</v>
      </c>
      <c r="BU260" s="8">
        <f t="shared" si="519"/>
        <v>0</v>
      </c>
      <c r="BV260" s="8">
        <f t="shared" si="519"/>
        <v>0</v>
      </c>
      <c r="BW260" s="8">
        <f t="shared" si="519"/>
        <v>0</v>
      </c>
      <c r="BX260" s="8">
        <f t="shared" si="519"/>
        <v>0</v>
      </c>
      <c r="BY260" s="8">
        <f t="shared" si="519"/>
        <v>0</v>
      </c>
      <c r="BZ260" s="8">
        <f t="shared" si="519"/>
        <v>0</v>
      </c>
      <c r="CA260" s="8">
        <f t="shared" si="519"/>
        <v>0</v>
      </c>
      <c r="CB260" s="8">
        <f t="shared" si="519"/>
        <v>0</v>
      </c>
      <c r="CC260" s="8">
        <f t="shared" si="519"/>
        <v>0</v>
      </c>
      <c r="CD260" s="8">
        <f t="shared" si="519"/>
        <v>0</v>
      </c>
      <c r="CE260" s="8">
        <f t="shared" si="519"/>
        <v>0</v>
      </c>
      <c r="CF260" s="8">
        <f t="shared" si="519"/>
        <v>0</v>
      </c>
      <c r="CG260" s="8">
        <f t="shared" si="519"/>
        <v>0</v>
      </c>
      <c r="CH260" s="8">
        <f t="shared" si="519"/>
        <v>0</v>
      </c>
      <c r="CI260" s="8">
        <f t="shared" si="519"/>
        <v>0</v>
      </c>
      <c r="CJ260" s="8">
        <f t="shared" si="519"/>
        <v>0</v>
      </c>
      <c r="CK260" s="8">
        <f t="shared" si="519"/>
        <v>0</v>
      </c>
      <c r="CL260" s="8">
        <f t="shared" si="519"/>
        <v>0</v>
      </c>
      <c r="CM260" s="8">
        <f t="shared" si="519"/>
        <v>0</v>
      </c>
      <c r="CN260" s="8">
        <f t="shared" si="519"/>
        <v>0</v>
      </c>
      <c r="CO260" s="8">
        <f t="shared" si="519"/>
        <v>0</v>
      </c>
      <c r="CP260" s="8">
        <f t="shared" si="519"/>
        <v>0</v>
      </c>
      <c r="CQ260" s="8">
        <f t="shared" si="519"/>
        <v>0</v>
      </c>
      <c r="CR260" s="8">
        <f t="shared" si="519"/>
        <v>0</v>
      </c>
      <c r="CS260" s="8">
        <f t="shared" si="519"/>
        <v>0</v>
      </c>
      <c r="CT260" s="8">
        <f t="shared" si="519"/>
        <v>0</v>
      </c>
      <c r="CU260" s="8">
        <f t="shared" si="519"/>
        <v>0</v>
      </c>
      <c r="CV260" s="8">
        <f t="shared" si="519"/>
        <v>0</v>
      </c>
      <c r="CW260" s="8">
        <f t="shared" si="519"/>
        <v>0</v>
      </c>
      <c r="CX260" s="8">
        <f t="shared" si="519"/>
        <v>0</v>
      </c>
      <c r="CY260" s="8">
        <f t="shared" si="519"/>
        <v>0</v>
      </c>
      <c r="CZ260" s="8">
        <f t="shared" si="519"/>
        <v>0</v>
      </c>
      <c r="DA260" s="8">
        <f t="shared" si="519"/>
        <v>0</v>
      </c>
      <c r="DB260" s="8">
        <f t="shared" si="519"/>
        <v>0</v>
      </c>
      <c r="DC260" s="8">
        <f t="shared" si="519"/>
        <v>0</v>
      </c>
      <c r="DD260" s="8">
        <f t="shared" si="519"/>
        <v>0</v>
      </c>
      <c r="DE260" s="8">
        <f t="shared" si="519"/>
        <v>0</v>
      </c>
      <c r="DF260" s="8">
        <f t="shared" si="519"/>
        <v>0</v>
      </c>
      <c r="DG260" s="8">
        <f t="shared" si="519"/>
        <v>0</v>
      </c>
      <c r="DH260" s="8">
        <f t="shared" si="519"/>
        <v>0</v>
      </c>
      <c r="DI260" s="8">
        <f t="shared" si="519"/>
        <v>0</v>
      </c>
      <c r="DJ260" s="8">
        <f t="shared" si="519"/>
        <v>0</v>
      </c>
      <c r="DK260" s="8">
        <f t="shared" si="519"/>
        <v>0</v>
      </c>
      <c r="DL260" s="8">
        <f t="shared" si="519"/>
        <v>0</v>
      </c>
      <c r="DM260" s="8">
        <f t="shared" si="519"/>
        <v>0</v>
      </c>
      <c r="DN260" s="8">
        <f t="shared" si="519"/>
        <v>0</v>
      </c>
      <c r="DO260" s="8">
        <f t="shared" si="519"/>
        <v>0</v>
      </c>
      <c r="DP260" s="8">
        <f t="shared" si="519"/>
        <v>0</v>
      </c>
      <c r="DQ260" s="8">
        <f t="shared" si="519"/>
        <v>0</v>
      </c>
      <c r="DR260" s="8">
        <f t="shared" si="519"/>
        <v>0</v>
      </c>
      <c r="DS260" s="8">
        <f t="shared" si="519"/>
        <v>0</v>
      </c>
      <c r="DT260" s="8">
        <f t="shared" si="519"/>
        <v>0</v>
      </c>
      <c r="DU260" s="8">
        <f t="shared" si="519"/>
        <v>0</v>
      </c>
      <c r="DV260" s="8">
        <f t="shared" si="519"/>
        <v>0</v>
      </c>
      <c r="DW260" s="8">
        <f t="shared" si="519"/>
        <v>0</v>
      </c>
      <c r="DX260" s="8">
        <f t="shared" si="519"/>
        <v>0</v>
      </c>
      <c r="DY260" s="8">
        <f t="shared" si="519"/>
        <v>0</v>
      </c>
      <c r="DZ260" s="8">
        <f t="shared" si="519"/>
        <v>0</v>
      </c>
      <c r="EA260" s="8">
        <f t="shared" si="519"/>
        <v>0</v>
      </c>
      <c r="EB260" s="8">
        <f t="shared" si="519"/>
        <v>0</v>
      </c>
      <c r="EC260" s="8">
        <f t="shared" ref="EC260:GN260" si="520">IF(AND(EC110=0,EB110&gt;0),EC1,0)</f>
        <v>0</v>
      </c>
      <c r="ED260" s="8">
        <f t="shared" si="520"/>
        <v>0</v>
      </c>
      <c r="EE260" s="8">
        <f t="shared" si="520"/>
        <v>0</v>
      </c>
      <c r="EF260" s="8">
        <f t="shared" si="520"/>
        <v>0</v>
      </c>
      <c r="EG260" s="8">
        <f t="shared" si="520"/>
        <v>0</v>
      </c>
      <c r="EH260" s="8">
        <f t="shared" si="520"/>
        <v>0</v>
      </c>
      <c r="EI260" s="8">
        <f t="shared" si="520"/>
        <v>0</v>
      </c>
      <c r="EJ260" s="8">
        <f t="shared" si="520"/>
        <v>0</v>
      </c>
      <c r="EK260" s="8">
        <f t="shared" si="520"/>
        <v>0</v>
      </c>
      <c r="EL260" s="8">
        <f t="shared" si="520"/>
        <v>0</v>
      </c>
      <c r="EM260" s="8">
        <f t="shared" si="520"/>
        <v>0</v>
      </c>
      <c r="EN260" s="8">
        <f t="shared" si="520"/>
        <v>0</v>
      </c>
      <c r="EO260" s="8">
        <f t="shared" si="520"/>
        <v>0</v>
      </c>
      <c r="EP260" s="8">
        <f t="shared" si="520"/>
        <v>0</v>
      </c>
      <c r="EQ260" s="8">
        <f t="shared" si="520"/>
        <v>0</v>
      </c>
      <c r="ER260" s="8">
        <f t="shared" si="520"/>
        <v>0</v>
      </c>
      <c r="ES260" s="8">
        <f t="shared" si="520"/>
        <v>0</v>
      </c>
      <c r="ET260" s="8">
        <f t="shared" si="520"/>
        <v>0</v>
      </c>
      <c r="EU260" s="8">
        <f t="shared" si="520"/>
        <v>0</v>
      </c>
      <c r="EV260" s="8">
        <f t="shared" si="520"/>
        <v>0</v>
      </c>
      <c r="EW260" s="8">
        <f t="shared" si="520"/>
        <v>0</v>
      </c>
      <c r="EX260" s="8">
        <f t="shared" si="520"/>
        <v>0</v>
      </c>
      <c r="EY260" s="8">
        <f t="shared" si="520"/>
        <v>0</v>
      </c>
      <c r="EZ260" s="8">
        <f t="shared" si="520"/>
        <v>0</v>
      </c>
      <c r="FA260" s="8">
        <f t="shared" si="520"/>
        <v>0</v>
      </c>
      <c r="FB260" s="8">
        <f t="shared" si="520"/>
        <v>0</v>
      </c>
      <c r="FC260" s="8">
        <f t="shared" si="520"/>
        <v>0</v>
      </c>
      <c r="FD260" s="8">
        <f t="shared" si="520"/>
        <v>0</v>
      </c>
      <c r="FE260" s="8">
        <f t="shared" si="520"/>
        <v>0</v>
      </c>
      <c r="FF260" s="8">
        <f t="shared" si="520"/>
        <v>0</v>
      </c>
      <c r="FG260" s="8">
        <f t="shared" si="520"/>
        <v>0</v>
      </c>
      <c r="FH260" s="8">
        <f t="shared" si="520"/>
        <v>0</v>
      </c>
      <c r="FI260" s="8">
        <f t="shared" si="520"/>
        <v>0</v>
      </c>
      <c r="FJ260" s="8">
        <f t="shared" si="520"/>
        <v>0</v>
      </c>
      <c r="FK260" s="8">
        <f t="shared" si="520"/>
        <v>0</v>
      </c>
      <c r="FL260" s="8">
        <f t="shared" si="520"/>
        <v>0</v>
      </c>
      <c r="FM260" s="8">
        <f t="shared" si="520"/>
        <v>0</v>
      </c>
      <c r="FN260" s="8">
        <f t="shared" si="520"/>
        <v>0</v>
      </c>
      <c r="FO260" s="8">
        <f t="shared" si="520"/>
        <v>0</v>
      </c>
      <c r="FP260" s="8">
        <f t="shared" si="520"/>
        <v>0</v>
      </c>
      <c r="FQ260" s="8">
        <f t="shared" si="520"/>
        <v>0</v>
      </c>
      <c r="FR260" s="8">
        <f t="shared" si="520"/>
        <v>0</v>
      </c>
      <c r="FS260" s="8">
        <f t="shared" si="520"/>
        <v>0</v>
      </c>
      <c r="FT260" s="8">
        <f t="shared" si="520"/>
        <v>0</v>
      </c>
      <c r="FU260" s="8">
        <f t="shared" si="520"/>
        <v>0</v>
      </c>
      <c r="FV260" s="8">
        <f t="shared" si="520"/>
        <v>0</v>
      </c>
      <c r="FW260" s="8">
        <f t="shared" si="520"/>
        <v>0</v>
      </c>
      <c r="FX260" s="8">
        <f t="shared" si="520"/>
        <v>0</v>
      </c>
      <c r="FY260" s="8">
        <f t="shared" si="520"/>
        <v>0</v>
      </c>
      <c r="FZ260" s="8">
        <f t="shared" si="520"/>
        <v>0</v>
      </c>
      <c r="GA260" s="8">
        <f t="shared" si="520"/>
        <v>0</v>
      </c>
      <c r="GB260" s="8">
        <f t="shared" si="520"/>
        <v>0</v>
      </c>
      <c r="GC260" s="8">
        <f t="shared" si="520"/>
        <v>0</v>
      </c>
      <c r="GD260" s="8">
        <f t="shared" si="520"/>
        <v>0</v>
      </c>
      <c r="GE260" s="8">
        <f t="shared" si="520"/>
        <v>0</v>
      </c>
      <c r="GF260" s="8">
        <f t="shared" si="520"/>
        <v>0</v>
      </c>
      <c r="GG260" s="8">
        <f t="shared" si="520"/>
        <v>0</v>
      </c>
      <c r="GH260" s="8">
        <f t="shared" si="520"/>
        <v>0</v>
      </c>
      <c r="GI260" s="8">
        <f t="shared" si="520"/>
        <v>0</v>
      </c>
      <c r="GJ260" s="8">
        <f t="shared" si="520"/>
        <v>0</v>
      </c>
      <c r="GK260" s="8">
        <f t="shared" si="520"/>
        <v>0</v>
      </c>
      <c r="GL260" s="8">
        <f t="shared" si="520"/>
        <v>0</v>
      </c>
      <c r="GM260" s="8">
        <f t="shared" si="520"/>
        <v>0</v>
      </c>
      <c r="GN260" s="8">
        <f t="shared" si="520"/>
        <v>0</v>
      </c>
      <c r="GO260" s="8">
        <f t="shared" ref="GO260:IR260" si="521">IF(AND(GO110=0,GN110&gt;0),GO1,0)</f>
        <v>0</v>
      </c>
      <c r="GP260" s="8">
        <f t="shared" si="521"/>
        <v>0</v>
      </c>
      <c r="GQ260" s="8">
        <f t="shared" si="521"/>
        <v>0</v>
      </c>
      <c r="GR260" s="8">
        <f t="shared" si="521"/>
        <v>0</v>
      </c>
      <c r="GS260" s="8">
        <f t="shared" si="521"/>
        <v>0</v>
      </c>
      <c r="GT260" s="8">
        <f t="shared" si="521"/>
        <v>0</v>
      </c>
      <c r="GU260" s="8">
        <f t="shared" si="521"/>
        <v>0</v>
      </c>
      <c r="GV260" s="8">
        <f t="shared" si="521"/>
        <v>0</v>
      </c>
      <c r="GW260" s="8">
        <f t="shared" si="521"/>
        <v>0</v>
      </c>
      <c r="GX260" s="8">
        <f t="shared" si="521"/>
        <v>0</v>
      </c>
      <c r="GY260" s="8">
        <f t="shared" si="521"/>
        <v>0</v>
      </c>
      <c r="GZ260" s="8">
        <f t="shared" si="521"/>
        <v>0</v>
      </c>
      <c r="HA260" s="8">
        <f t="shared" si="521"/>
        <v>0</v>
      </c>
      <c r="HB260" s="8">
        <f t="shared" si="521"/>
        <v>0</v>
      </c>
      <c r="HC260" s="8">
        <f t="shared" si="521"/>
        <v>0</v>
      </c>
      <c r="HD260" s="8">
        <f t="shared" si="521"/>
        <v>0</v>
      </c>
      <c r="HE260" s="8">
        <f t="shared" si="521"/>
        <v>0</v>
      </c>
      <c r="HF260" s="8">
        <f t="shared" si="521"/>
        <v>0</v>
      </c>
      <c r="HG260" s="8">
        <f t="shared" si="521"/>
        <v>0</v>
      </c>
      <c r="HH260" s="8">
        <f t="shared" si="521"/>
        <v>0</v>
      </c>
      <c r="HI260" s="8">
        <f t="shared" si="521"/>
        <v>0</v>
      </c>
      <c r="HJ260" s="8">
        <f t="shared" si="521"/>
        <v>0</v>
      </c>
      <c r="HK260" s="8">
        <f t="shared" si="521"/>
        <v>0</v>
      </c>
      <c r="HL260" s="8">
        <f t="shared" si="521"/>
        <v>0</v>
      </c>
      <c r="HM260" s="8">
        <f t="shared" si="521"/>
        <v>0</v>
      </c>
      <c r="HN260" s="8">
        <f t="shared" si="521"/>
        <v>0</v>
      </c>
      <c r="HO260" s="8">
        <f t="shared" si="521"/>
        <v>0</v>
      </c>
      <c r="HP260" s="8">
        <f t="shared" si="521"/>
        <v>0</v>
      </c>
      <c r="HQ260" s="8">
        <f t="shared" si="521"/>
        <v>0</v>
      </c>
      <c r="HR260" s="8">
        <f t="shared" si="521"/>
        <v>0</v>
      </c>
      <c r="HS260" s="8">
        <f t="shared" si="521"/>
        <v>0</v>
      </c>
      <c r="HT260" s="8">
        <f t="shared" si="521"/>
        <v>0</v>
      </c>
      <c r="HU260" s="8">
        <f t="shared" si="521"/>
        <v>0</v>
      </c>
      <c r="HV260" s="8">
        <f t="shared" si="521"/>
        <v>0</v>
      </c>
      <c r="HW260" s="8">
        <f t="shared" si="521"/>
        <v>0</v>
      </c>
      <c r="HX260" s="8">
        <f t="shared" si="521"/>
        <v>0</v>
      </c>
      <c r="HY260" s="8">
        <f t="shared" si="521"/>
        <v>0</v>
      </c>
      <c r="HZ260" s="8">
        <f t="shared" si="521"/>
        <v>0</v>
      </c>
      <c r="IA260" s="8">
        <f t="shared" si="521"/>
        <v>0</v>
      </c>
      <c r="IB260" s="8">
        <f t="shared" si="521"/>
        <v>0</v>
      </c>
      <c r="IC260" s="8">
        <f t="shared" si="521"/>
        <v>0</v>
      </c>
      <c r="ID260" s="8">
        <f t="shared" si="521"/>
        <v>0</v>
      </c>
      <c r="IE260" s="8">
        <f t="shared" si="521"/>
        <v>0</v>
      </c>
      <c r="IF260" s="8">
        <f t="shared" si="521"/>
        <v>0</v>
      </c>
      <c r="IG260" s="8">
        <f t="shared" si="521"/>
        <v>0</v>
      </c>
      <c r="IH260" s="8">
        <f t="shared" si="521"/>
        <v>0</v>
      </c>
      <c r="II260" s="8">
        <f t="shared" si="521"/>
        <v>0</v>
      </c>
      <c r="IJ260" s="8">
        <f t="shared" si="521"/>
        <v>0</v>
      </c>
      <c r="IK260" s="8">
        <f t="shared" si="521"/>
        <v>0</v>
      </c>
      <c r="IL260" s="8">
        <f t="shared" si="521"/>
        <v>0</v>
      </c>
      <c r="IM260" s="8">
        <f t="shared" si="521"/>
        <v>0</v>
      </c>
      <c r="IN260" s="8">
        <f t="shared" si="521"/>
        <v>0</v>
      </c>
      <c r="IO260" s="8">
        <f t="shared" si="521"/>
        <v>0</v>
      </c>
      <c r="IP260" s="8">
        <f t="shared" si="521"/>
        <v>0</v>
      </c>
      <c r="IQ260" s="8">
        <f t="shared" si="521"/>
        <v>0</v>
      </c>
      <c r="IR260" s="8">
        <f t="shared" si="521"/>
        <v>0</v>
      </c>
    </row>
    <row r="261" spans="2:252" s="48" customFormat="1" ht="10.199999999999999" hidden="1" x14ac:dyDescent="0.2">
      <c r="B261" s="2"/>
      <c r="C261" s="385">
        <f>MAX(C260:IR260)</f>
        <v>0</v>
      </c>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row>
    <row r="262" spans="2:252" s="48" customFormat="1" ht="10.199999999999999" hidden="1" x14ac:dyDescent="0.2"/>
    <row r="263" spans="2:252" hidden="1" x14ac:dyDescent="0.25"/>
    <row r="264" spans="2:252" hidden="1" x14ac:dyDescent="0.25"/>
    <row r="265" spans="2:252" hidden="1" x14ac:dyDescent="0.25"/>
  </sheetData>
  <sheetProtection algorithmName="SHA-512" hashValue="/WBF8YMO77w7J0Uu4876tbwndrVafpQPWDkLPRm1o3aTSAKolr647PXgZkvKZgO+Kfz87wktJDmz0Uf3l47QYg==" saltValue="2CoJKsXqFDQ4Xu3bDGIBDw==" spinCount="100000" sheet="1" objects="1" scenarios="1" selectLockedCells="1" selectUnlockedCells="1"/>
  <mergeCells count="7">
    <mergeCell ref="A216:A219"/>
    <mergeCell ref="A186:A189"/>
    <mergeCell ref="A191:A194"/>
    <mergeCell ref="A196:A199"/>
    <mergeCell ref="A211:A214"/>
    <mergeCell ref="A206:A209"/>
    <mergeCell ref="A201:A204"/>
  </mergeCells>
  <phoneticPr fontId="2" type="noConversion"/>
  <printOptions horizontalCentered="1" verticalCentered="1"/>
  <pageMargins left="0.19685039370078741" right="0.15748031496062992" top="0.59055118110236227" bottom="0.19685039370078741" header="0.31496062992125984" footer="0.51181102362204722"/>
  <pageSetup paperSize="9" orientation="landscape" r:id="rId1"/>
  <headerFooter alignWithMargins="0">
    <oddHeader>&amp;LCopyright 2018 JD Palmer&amp;CRockets Orbits and Newton - Orbiter&amp;R&amp;D</oddHeader>
  </headerFooter>
  <ignoredErrors>
    <ignoredError sqref="C19:CY19 C165 H165 D165:G165 I165:S165 T165:AD165 AE165:CX165 GK19:IR19 ES19:GJ19 DC19:ER19 CZ19:DB19" formula="1"/>
  </ignoredError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11</vt:i4>
      </vt:variant>
    </vt:vector>
  </HeadingPairs>
  <TitlesOfParts>
    <vt:vector size="11" baseType="lpstr">
      <vt:lpstr>Intro</vt:lpstr>
      <vt:lpstr>Input</vt:lpstr>
      <vt:lpstr>Configuration</vt:lpstr>
      <vt:lpstr>Profile</vt:lpstr>
      <vt:lpstr>Trajectory</vt:lpstr>
      <vt:lpstr>Forecast1</vt:lpstr>
      <vt:lpstr>Forecast2</vt:lpstr>
      <vt:lpstr>Results</vt:lpstr>
      <vt:lpstr>Calcs</vt:lpstr>
      <vt:lpstr>Dashboard</vt:lpstr>
      <vt:lpstr>Charts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2018-07-22T17:38:15Z</cp:lastPrinted>
  <dcterms:created xsi:type="dcterms:W3CDTF">2013-07-01T15:39:39Z</dcterms:created>
  <dcterms:modified xsi:type="dcterms:W3CDTF">2018-07-23T10:09:40Z</dcterms:modified>
</cp:coreProperties>
</file>